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eliz\Downloads\"/>
    </mc:Choice>
  </mc:AlternateContent>
  <xr:revisionPtr revIDLastSave="0" documentId="8_{C98F1833-A907-4756-97E9-E6A07A2931A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04 SEPTIEMBRE" sheetId="14" r:id="rId1"/>
    <sheet name="Final 2020" sheetId="8" r:id="rId2"/>
    <sheet name="2020" sheetId="13" r:id="rId3"/>
    <sheet name="UNIFICACION" sheetId="12" r:id="rId4"/>
    <sheet name="digecop" sheetId="10" r:id="rId5"/>
    <sheet name="Hoja6" sheetId="11" r:id="rId6"/>
    <sheet name="FINAL DIC 19" sheetId="9" r:id="rId7"/>
    <sheet name="Notas Inventario" sheetId="3" r:id="rId8"/>
    <sheet name="Hoja2" sheetId="2" r:id="rId9"/>
    <sheet name="Hoja1" sheetId="1" r:id="rId10"/>
    <sheet name="Hoja4" sheetId="4" r:id="rId11"/>
    <sheet name="Hoja5" sheetId="5" r:id="rId12"/>
    <sheet name="Final" sheetId="6" r:id="rId13"/>
    <sheet name="Suministro incomplecto " sheetId="15" r:id="rId14"/>
  </sheets>
  <definedNames>
    <definedName name="_xlnm._FilterDatabase" localSheetId="2" hidden="1">'2020'!$A$15:$K$219</definedName>
    <definedName name="_xlnm._FilterDatabase" localSheetId="4" hidden="1">digecop!$F$116:$N$198</definedName>
    <definedName name="_xlnm._FilterDatabase" localSheetId="12" hidden="1">Final!$A$105:$K$184</definedName>
    <definedName name="_xlnm._FilterDatabase" localSheetId="1" hidden="1">'Final 2020'!$A$15:$K$185</definedName>
    <definedName name="_xlnm._FilterDatabase" localSheetId="6" hidden="1">'FINAL DIC 19'!$B$14:$L$204</definedName>
    <definedName name="_xlnm._FilterDatabase" localSheetId="8" hidden="1">Hoja2!$A$1:$O$760</definedName>
    <definedName name="_xlnm._FilterDatabase" localSheetId="10" hidden="1">Hoja4!$A$1:$O$167</definedName>
    <definedName name="_xlnm._FilterDatabase" localSheetId="11" hidden="1">Hoja5!$A$2:$O$100</definedName>
    <definedName name="_xlnm._FilterDatabase" localSheetId="3" hidden="1">UNIFICACION!$F$14:$N$173</definedName>
    <definedName name="_xlnm.Print_Area" localSheetId="0">'04 SEPTIEMBRE'!$A$4:$K$539</definedName>
    <definedName name="_xlnm.Print_Area" localSheetId="2">'2020'!$A$3:$K$254</definedName>
    <definedName name="_xlnm.Print_Area" localSheetId="4">digecop!$A$1:$O$233</definedName>
    <definedName name="_xlnm.Print_Area" localSheetId="1">'Final 2020'!$A$3:$K$217</definedName>
    <definedName name="_xlnm.Print_Area" localSheetId="6">'FINAL DIC 19'!$A$1:$M$233</definedName>
    <definedName name="_xlnm.Print_Area" localSheetId="13">'Suministro incomplecto '!$A$1:$J$309</definedName>
    <definedName name="_xlnm.Print_Area" localSheetId="3">UNIFICACION!$A$1:$O$198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4" l="1"/>
  <c r="J128" i="14"/>
  <c r="J157" i="14"/>
  <c r="J2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431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265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30" i="14"/>
  <c r="J28" i="14"/>
  <c r="J27" i="14"/>
  <c r="J26" i="14"/>
  <c r="J162" i="14" l="1"/>
  <c r="J289" i="14"/>
  <c r="J239" i="14"/>
  <c r="J505" i="14"/>
  <c r="J144" i="14"/>
  <c r="J138" i="14"/>
  <c r="J136" i="14"/>
  <c r="J135" i="14"/>
  <c r="J139" i="14"/>
  <c r="J140" i="14"/>
  <c r="J141" i="14"/>
  <c r="J149" i="14"/>
  <c r="J150" i="14"/>
  <c r="J151" i="14"/>
  <c r="J152" i="14"/>
  <c r="J153" i="14"/>
  <c r="J154" i="14"/>
  <c r="J155" i="14"/>
  <c r="J156" i="14"/>
  <c r="J158" i="14"/>
  <c r="J159" i="14"/>
  <c r="J160" i="14"/>
  <c r="J161" i="14"/>
  <c r="J134" i="14"/>
  <c r="J133" i="14"/>
  <c r="J129" i="14"/>
  <c r="J163" i="14" l="1"/>
  <c r="J288" i="14"/>
  <c r="I309" i="15"/>
  <c r="I308" i="15"/>
  <c r="I307" i="15"/>
  <c r="I306" i="15"/>
  <c r="I305" i="15"/>
  <c r="I304" i="15"/>
  <c r="I303" i="15"/>
  <c r="I302" i="15"/>
  <c r="I301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285" i="15"/>
  <c r="I284" i="15"/>
  <c r="I283" i="15"/>
  <c r="I282" i="15"/>
  <c r="I281" i="15"/>
  <c r="I280" i="15"/>
  <c r="I279" i="15"/>
  <c r="I278" i="15"/>
  <c r="I277" i="15"/>
  <c r="I276" i="15"/>
  <c r="I275" i="15"/>
  <c r="I274" i="15"/>
  <c r="I273" i="15"/>
  <c r="I272" i="15"/>
  <c r="I271" i="15"/>
  <c r="I270" i="15"/>
  <c r="I269" i="15"/>
  <c r="I268" i="15"/>
  <c r="I267" i="15"/>
  <c r="I266" i="15"/>
  <c r="I265" i="15"/>
  <c r="I264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226" i="15"/>
  <c r="I225" i="15"/>
  <c r="I224" i="15"/>
  <c r="I223" i="15"/>
  <c r="I222" i="15"/>
  <c r="I221" i="15"/>
  <c r="I220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J238" i="14"/>
  <c r="J295" i="14"/>
  <c r="J275" i="14"/>
  <c r="J35" i="14"/>
  <c r="J235" i="14" l="1"/>
  <c r="J236" i="14"/>
  <c r="J285" i="14"/>
  <c r="J284" i="14"/>
  <c r="J277" i="14"/>
  <c r="J282" i="14"/>
  <c r="J258" i="14"/>
  <c r="J283" i="14" l="1"/>
  <c r="J237" i="14"/>
  <c r="J232" i="14"/>
  <c r="J231" i="14"/>
  <c r="J230" i="14"/>
  <c r="J229" i="14"/>
  <c r="J228" i="14"/>
  <c r="J227" i="14"/>
  <c r="J226" i="14"/>
  <c r="J225" i="14"/>
  <c r="J224" i="14"/>
  <c r="J223" i="14"/>
  <c r="J192" i="14"/>
  <c r="J234" i="14"/>
  <c r="XFB341" i="14" l="1"/>
  <c r="J249" i="14"/>
  <c r="J251" i="14"/>
  <c r="J252" i="14"/>
  <c r="J253" i="14"/>
  <c r="J254" i="14"/>
  <c r="J255" i="14"/>
  <c r="J256" i="14"/>
  <c r="J257" i="14"/>
  <c r="J259" i="14"/>
  <c r="J260" i="14"/>
  <c r="J261" i="14"/>
  <c r="J262" i="14"/>
  <c r="J263" i="14"/>
  <c r="J264" i="14"/>
  <c r="J267" i="14"/>
  <c r="J268" i="14"/>
  <c r="J269" i="14"/>
  <c r="J270" i="14"/>
  <c r="J271" i="14"/>
  <c r="J272" i="14"/>
  <c r="J273" i="14"/>
  <c r="J274" i="14"/>
  <c r="J276" i="14"/>
  <c r="J278" i="14"/>
  <c r="J279" i="14"/>
  <c r="J280" i="14"/>
  <c r="J281" i="14"/>
  <c r="J286" i="14"/>
  <c r="J287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9" i="14"/>
  <c r="J191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91" i="14" l="1"/>
  <c r="J427" i="14"/>
  <c r="J169" i="14"/>
  <c r="J34" i="14" l="1"/>
  <c r="J22" i="14"/>
  <c r="J32" i="14" l="1"/>
  <c r="J33" i="14"/>
  <c r="J31" i="14"/>
  <c r="J19" i="14" l="1"/>
  <c r="J190" i="14" l="1"/>
  <c r="J188" i="14"/>
  <c r="J187" i="14"/>
  <c r="J241" i="14" l="1"/>
  <c r="J39" i="14"/>
  <c r="J121" i="14" s="1"/>
  <c r="J247" i="14"/>
  <c r="J29" i="14"/>
  <c r="J25" i="14"/>
  <c r="J24" i="14"/>
  <c r="J23" i="14"/>
  <c r="J20" i="14"/>
  <c r="J36" i="14" l="1"/>
  <c r="J93" i="8"/>
  <c r="J92" i="8"/>
  <c r="J61" i="8" l="1"/>
  <c r="J25" i="8" l="1"/>
  <c r="J37" i="8"/>
  <c r="J222" i="13"/>
  <c r="K221" i="13"/>
  <c r="J221" i="13" s="1"/>
  <c r="J220" i="13"/>
  <c r="J219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K197" i="13"/>
  <c r="J197" i="13" s="1"/>
  <c r="J196" i="13"/>
  <c r="J195" i="13"/>
  <c r="J194" i="13"/>
  <c r="J193" i="13"/>
  <c r="K192" i="13"/>
  <c r="J192" i="13" s="1"/>
  <c r="J191" i="13"/>
  <c r="J190" i="13"/>
  <c r="K189" i="13"/>
  <c r="J189" i="13" s="1"/>
  <c r="K188" i="13"/>
  <c r="J188" i="13" s="1"/>
  <c r="J187" i="13"/>
  <c r="K186" i="13"/>
  <c r="J186" i="13" s="1"/>
  <c r="J185" i="13"/>
  <c r="J184" i="13"/>
  <c r="J183" i="13"/>
  <c r="K182" i="13"/>
  <c r="J182" i="13" s="1"/>
  <c r="J181" i="13"/>
  <c r="J180" i="13"/>
  <c r="J179" i="13"/>
  <c r="K178" i="13"/>
  <c r="J178" i="13" s="1"/>
  <c r="J177" i="13"/>
  <c r="J176" i="13"/>
  <c r="J175" i="13"/>
  <c r="J174" i="13"/>
  <c r="J173" i="13"/>
  <c r="J172" i="13"/>
  <c r="K171" i="13"/>
  <c r="J171" i="13" s="1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K158" i="13"/>
  <c r="J158" i="13" s="1"/>
  <c r="J157" i="13"/>
  <c r="J156" i="13"/>
  <c r="J155" i="13"/>
  <c r="J154" i="13"/>
  <c r="J153" i="13"/>
  <c r="K152" i="13"/>
  <c r="J152" i="13"/>
  <c r="J151" i="13"/>
  <c r="K150" i="13"/>
  <c r="J150" i="13" s="1"/>
  <c r="K149" i="13"/>
  <c r="J149" i="13" s="1"/>
  <c r="J148" i="13"/>
  <c r="J147" i="13"/>
  <c r="J146" i="13"/>
  <c r="J145" i="13"/>
  <c r="J144" i="13"/>
  <c r="J143" i="13"/>
  <c r="J142" i="13"/>
  <c r="J141" i="13"/>
  <c r="J140" i="13"/>
  <c r="J139" i="13"/>
  <c r="K138" i="13"/>
  <c r="J138" i="13" s="1"/>
  <c r="J137" i="13"/>
  <c r="J136" i="13"/>
  <c r="J135" i="13"/>
  <c r="J134" i="13"/>
  <c r="J133" i="13"/>
  <c r="J132" i="13"/>
  <c r="J131" i="13"/>
  <c r="J130" i="13"/>
  <c r="J129" i="13"/>
  <c r="K128" i="13"/>
  <c r="J128" i="13" s="1"/>
  <c r="J127" i="13"/>
  <c r="J126" i="13"/>
  <c r="K125" i="13"/>
  <c r="J125" i="13" s="1"/>
  <c r="J124" i="13"/>
  <c r="J123" i="13"/>
  <c r="J122" i="13"/>
  <c r="J116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75" i="13"/>
  <c r="J74" i="13"/>
  <c r="J73" i="13"/>
  <c r="J72" i="13"/>
  <c r="J71" i="13"/>
  <c r="J70" i="13"/>
  <c r="J69" i="13"/>
  <c r="J68" i="13"/>
  <c r="J67" i="13"/>
  <c r="K66" i="13"/>
  <c r="J66" i="13" s="1"/>
  <c r="K65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K52" i="13"/>
  <c r="J52" i="13" s="1"/>
  <c r="J51" i="13"/>
  <c r="J50" i="13"/>
  <c r="J42" i="13"/>
  <c r="J41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44" i="13" l="1"/>
  <c r="J109" i="13"/>
  <c r="J78" i="13"/>
  <c r="J36" i="13"/>
  <c r="J224" i="13"/>
  <c r="J213" i="13"/>
  <c r="J228" i="13" l="1"/>
  <c r="G228" i="9"/>
  <c r="J219" i="10" l="1"/>
  <c r="A5" i="11"/>
  <c r="A4" i="11"/>
  <c r="A3" i="11"/>
  <c r="A2" i="11"/>
  <c r="A6" i="11" s="1"/>
  <c r="C6" i="11" s="1"/>
  <c r="C7" i="11" s="1"/>
  <c r="C8" i="11" s="1"/>
  <c r="L173" i="12" l="1"/>
  <c r="K173" i="12"/>
  <c r="L172" i="12"/>
  <c r="K172" i="12"/>
  <c r="L171" i="12"/>
  <c r="K171" i="12"/>
  <c r="L170" i="12"/>
  <c r="K170" i="12"/>
  <c r="L169" i="12"/>
  <c r="K169" i="12"/>
  <c r="L168" i="12"/>
  <c r="K168" i="12"/>
  <c r="L167" i="12"/>
  <c r="K167" i="12"/>
  <c r="J166" i="12"/>
  <c r="K166" i="12" s="1"/>
  <c r="J165" i="12"/>
  <c r="L165" i="12" s="1"/>
  <c r="L164" i="12"/>
  <c r="K164" i="12"/>
  <c r="L163" i="12"/>
  <c r="K163" i="12"/>
  <c r="L162" i="12"/>
  <c r="K162" i="12"/>
  <c r="L161" i="12"/>
  <c r="K161" i="12"/>
  <c r="L160" i="12"/>
  <c r="K160" i="12"/>
  <c r="L159" i="12"/>
  <c r="K159" i="12"/>
  <c r="L158" i="12"/>
  <c r="K158" i="12"/>
  <c r="L157" i="12"/>
  <c r="K157" i="12"/>
  <c r="L156" i="12"/>
  <c r="K156" i="12"/>
  <c r="L155" i="12"/>
  <c r="K155" i="12"/>
  <c r="L154" i="12"/>
  <c r="K154" i="12"/>
  <c r="L153" i="12"/>
  <c r="K153" i="12"/>
  <c r="L152" i="12"/>
  <c r="K152" i="12"/>
  <c r="L151" i="12"/>
  <c r="K151" i="12"/>
  <c r="L150" i="12"/>
  <c r="K150" i="12"/>
  <c r="L149" i="12"/>
  <c r="K149" i="12"/>
  <c r="L148" i="12"/>
  <c r="K148" i="12"/>
  <c r="L147" i="12"/>
  <c r="K147" i="12"/>
  <c r="L146" i="12"/>
  <c r="K146" i="12"/>
  <c r="L145" i="12"/>
  <c r="K145" i="12"/>
  <c r="L144" i="12"/>
  <c r="K144" i="12"/>
  <c r="L143" i="12"/>
  <c r="K143" i="12"/>
  <c r="L142" i="12"/>
  <c r="K142" i="12"/>
  <c r="M141" i="12"/>
  <c r="L141" i="12" s="1"/>
  <c r="K141" i="12"/>
  <c r="L140" i="12"/>
  <c r="K140" i="12"/>
  <c r="L139" i="12"/>
  <c r="K139" i="12"/>
  <c r="L138" i="12"/>
  <c r="K138" i="12"/>
  <c r="L137" i="12"/>
  <c r="K137" i="12"/>
  <c r="L136" i="12"/>
  <c r="K136" i="12"/>
  <c r="L135" i="12"/>
  <c r="K135" i="12"/>
  <c r="L134" i="12"/>
  <c r="K134" i="12"/>
  <c r="L133" i="12"/>
  <c r="K133" i="12"/>
  <c r="L132" i="12"/>
  <c r="K132" i="12"/>
  <c r="L131" i="12"/>
  <c r="K131" i="12"/>
  <c r="L130" i="12"/>
  <c r="K130" i="12"/>
  <c r="L129" i="12"/>
  <c r="K129" i="12"/>
  <c r="L128" i="12"/>
  <c r="K128" i="12"/>
  <c r="L127" i="12"/>
  <c r="K127" i="12"/>
  <c r="L126" i="12"/>
  <c r="K126" i="12"/>
  <c r="L125" i="12"/>
  <c r="K125" i="12"/>
  <c r="L124" i="12"/>
  <c r="K124" i="12"/>
  <c r="L123" i="12"/>
  <c r="K123" i="12"/>
  <c r="L122" i="12"/>
  <c r="K122" i="12"/>
  <c r="M121" i="12"/>
  <c r="L121" i="12" s="1"/>
  <c r="K121" i="12"/>
  <c r="L120" i="12"/>
  <c r="K120" i="12"/>
  <c r="L119" i="12"/>
  <c r="K119" i="12"/>
  <c r="L118" i="12"/>
  <c r="K118" i="12"/>
  <c r="L117" i="12"/>
  <c r="K117" i="12"/>
  <c r="L116" i="12"/>
  <c r="K116" i="12"/>
  <c r="L115" i="12"/>
  <c r="K115" i="12"/>
  <c r="L114" i="12"/>
  <c r="K114" i="12"/>
  <c r="L113" i="12"/>
  <c r="K113" i="12"/>
  <c r="L112" i="12"/>
  <c r="K112" i="12"/>
  <c r="M111" i="12"/>
  <c r="L111" i="12" s="1"/>
  <c r="K111" i="12"/>
  <c r="L110" i="12"/>
  <c r="K110" i="12"/>
  <c r="L109" i="12"/>
  <c r="K109" i="12"/>
  <c r="M108" i="12"/>
  <c r="L108" i="12" s="1"/>
  <c r="K108" i="12"/>
  <c r="L107" i="12"/>
  <c r="K107" i="12"/>
  <c r="L106" i="12"/>
  <c r="K106" i="12"/>
  <c r="L105" i="12"/>
  <c r="K105" i="12"/>
  <c r="L104" i="12"/>
  <c r="K104" i="12"/>
  <c r="L103" i="12"/>
  <c r="K103" i="12"/>
  <c r="L102" i="12"/>
  <c r="K102" i="12"/>
  <c r="L101" i="12"/>
  <c r="K101" i="12"/>
  <c r="L100" i="12"/>
  <c r="K100" i="12"/>
  <c r="L99" i="12"/>
  <c r="K99" i="12"/>
  <c r="L98" i="12"/>
  <c r="K98" i="12"/>
  <c r="M97" i="12"/>
  <c r="L97" i="12" s="1"/>
  <c r="K97" i="12"/>
  <c r="L96" i="12"/>
  <c r="K96" i="12"/>
  <c r="L95" i="12"/>
  <c r="K95" i="12"/>
  <c r="L94" i="12"/>
  <c r="K94" i="12"/>
  <c r="M93" i="12"/>
  <c r="L93" i="12" s="1"/>
  <c r="K93" i="12"/>
  <c r="L92" i="12"/>
  <c r="K92" i="12"/>
  <c r="M91" i="12"/>
  <c r="L91" i="12" s="1"/>
  <c r="K91" i="12"/>
  <c r="L90" i="12"/>
  <c r="K90" i="12"/>
  <c r="M89" i="12"/>
  <c r="L89" i="12" s="1"/>
  <c r="K89" i="12"/>
  <c r="M88" i="12"/>
  <c r="L88" i="12" s="1"/>
  <c r="K88" i="12"/>
  <c r="L87" i="12"/>
  <c r="K87" i="12"/>
  <c r="L86" i="12"/>
  <c r="K86" i="12"/>
  <c r="L85" i="12"/>
  <c r="K85" i="12"/>
  <c r="L84" i="12"/>
  <c r="K84" i="12"/>
  <c r="L83" i="12"/>
  <c r="K83" i="12"/>
  <c r="L82" i="12"/>
  <c r="K82" i="12"/>
  <c r="L81" i="12"/>
  <c r="K81" i="12"/>
  <c r="L80" i="12"/>
  <c r="K80" i="12"/>
  <c r="M79" i="12"/>
  <c r="L79" i="12" s="1"/>
  <c r="K79" i="12"/>
  <c r="L78" i="12"/>
  <c r="K78" i="12"/>
  <c r="M77" i="12"/>
  <c r="L77" i="12" s="1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5" i="12"/>
  <c r="K55" i="12"/>
  <c r="L54" i="12"/>
  <c r="K54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J38" i="12"/>
  <c r="K38" i="12" s="1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M20" i="12"/>
  <c r="L20" i="12" s="1"/>
  <c r="K20" i="12"/>
  <c r="L19" i="12"/>
  <c r="K19" i="12"/>
  <c r="L18" i="12"/>
  <c r="K18" i="12"/>
  <c r="L17" i="12"/>
  <c r="K17" i="12"/>
  <c r="L16" i="12"/>
  <c r="K16" i="12"/>
  <c r="L15" i="12"/>
  <c r="K15" i="12"/>
  <c r="K205" i="10"/>
  <c r="K206" i="10"/>
  <c r="K207" i="10"/>
  <c r="K208" i="10"/>
  <c r="K204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7" i="10"/>
  <c r="K198" i="10"/>
  <c r="K117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8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59" i="10"/>
  <c r="K42" i="10"/>
  <c r="K43" i="10"/>
  <c r="K41" i="10"/>
  <c r="K46" i="10" s="1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15" i="10"/>
  <c r="L208" i="10"/>
  <c r="L207" i="10"/>
  <c r="L206" i="10"/>
  <c r="L205" i="10"/>
  <c r="L204" i="10"/>
  <c r="L210" i="10" s="1"/>
  <c r="L198" i="10"/>
  <c r="L197" i="10"/>
  <c r="J196" i="10"/>
  <c r="K196" i="10" s="1"/>
  <c r="J195" i="10"/>
  <c r="L195" i="10" s="1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M171" i="10"/>
  <c r="L171" i="10" s="1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M151" i="10"/>
  <c r="L151" i="10" s="1"/>
  <c r="L150" i="10"/>
  <c r="L149" i="10"/>
  <c r="L148" i="10"/>
  <c r="L147" i="10"/>
  <c r="L146" i="10"/>
  <c r="L145" i="10"/>
  <c r="L144" i="10"/>
  <c r="L143" i="10"/>
  <c r="L142" i="10"/>
  <c r="M141" i="10"/>
  <c r="L141" i="10" s="1"/>
  <c r="L140" i="10"/>
  <c r="L139" i="10"/>
  <c r="M138" i="10"/>
  <c r="L138" i="10" s="1"/>
  <c r="L137" i="10"/>
  <c r="L136" i="10"/>
  <c r="L135" i="10"/>
  <c r="L134" i="10"/>
  <c r="L133" i="10"/>
  <c r="L132" i="10"/>
  <c r="L131" i="10"/>
  <c r="L130" i="10"/>
  <c r="L129" i="10"/>
  <c r="L128" i="10"/>
  <c r="M127" i="10"/>
  <c r="L127" i="10" s="1"/>
  <c r="L126" i="10"/>
  <c r="L125" i="10"/>
  <c r="L124" i="10"/>
  <c r="M123" i="10"/>
  <c r="L123" i="10" s="1"/>
  <c r="L122" i="10"/>
  <c r="M121" i="10"/>
  <c r="L121" i="10" s="1"/>
  <c r="L120" i="10"/>
  <c r="M119" i="10"/>
  <c r="L119" i="10" s="1"/>
  <c r="M118" i="10"/>
  <c r="L118" i="10" s="1"/>
  <c r="L117" i="10"/>
  <c r="L111" i="10"/>
  <c r="L110" i="10"/>
  <c r="L109" i="10"/>
  <c r="L108" i="10"/>
  <c r="L107" i="10"/>
  <c r="L106" i="10"/>
  <c r="L105" i="10"/>
  <c r="M104" i="10"/>
  <c r="L104" i="10" s="1"/>
  <c r="L103" i="10"/>
  <c r="M102" i="10"/>
  <c r="L102" i="10" s="1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J51" i="10"/>
  <c r="K51" i="10" s="1"/>
  <c r="K54" i="10" s="1"/>
  <c r="L43" i="10"/>
  <c r="L42" i="10"/>
  <c r="L41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M20" i="10"/>
  <c r="L20" i="10" s="1"/>
  <c r="L19" i="10"/>
  <c r="L18" i="10"/>
  <c r="L17" i="10"/>
  <c r="L16" i="10"/>
  <c r="L15" i="10"/>
  <c r="K210" i="10" l="1"/>
  <c r="M210" i="10" s="1"/>
  <c r="L51" i="10"/>
  <c r="L54" i="10" s="1"/>
  <c r="M54" i="10" s="1"/>
  <c r="K85" i="10"/>
  <c r="L46" i="10"/>
  <c r="M46" i="10" s="1"/>
  <c r="L196" i="10"/>
  <c r="L200" i="10" s="1"/>
  <c r="K195" i="10"/>
  <c r="L85" i="10"/>
  <c r="L113" i="10"/>
  <c r="L38" i="12"/>
  <c r="L166" i="12"/>
  <c r="K165" i="12"/>
  <c r="K175" i="12" s="1"/>
  <c r="K181" i="12" s="1"/>
  <c r="K200" i="10"/>
  <c r="K36" i="10"/>
  <c r="L36" i="10"/>
  <c r="J218" i="10" l="1"/>
  <c r="M85" i="10"/>
  <c r="L175" i="12"/>
  <c r="L178" i="12" s="1"/>
  <c r="M200" i="10"/>
  <c r="L213" i="10"/>
  <c r="M36" i="10"/>
  <c r="M175" i="12" l="1"/>
  <c r="K43" i="9"/>
  <c r="J51" i="9"/>
  <c r="K51" i="9" s="1"/>
  <c r="K54" i="9" s="1"/>
  <c r="L171" i="9"/>
  <c r="K198" i="9"/>
  <c r="K197" i="9"/>
  <c r="L104" i="9"/>
  <c r="L127" i="9"/>
  <c r="L119" i="9"/>
  <c r="L141" i="9"/>
  <c r="L151" i="9"/>
  <c r="L121" i="9"/>
  <c r="L102" i="9"/>
  <c r="J195" i="9"/>
  <c r="K195" i="9" s="1"/>
  <c r="J196" i="9"/>
  <c r="K196" i="9" s="1"/>
  <c r="L123" i="9"/>
  <c r="L138" i="9"/>
  <c r="L118" i="9"/>
  <c r="L20" i="9"/>
  <c r="K194" i="9"/>
  <c r="K208" i="9"/>
  <c r="K111" i="9" l="1"/>
  <c r="K105" i="9"/>
  <c r="K106" i="9"/>
  <c r="K110" i="9"/>
  <c r="K109" i="9"/>
  <c r="K83" i="9"/>
  <c r="K107" i="9"/>
  <c r="K108" i="9"/>
  <c r="K207" i="9"/>
  <c r="K206" i="9"/>
  <c r="K205" i="9"/>
  <c r="K204" i="9"/>
  <c r="K210" i="9" s="1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42" i="9"/>
  <c r="K41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200" i="9" l="1"/>
  <c r="K113" i="9"/>
  <c r="K46" i="9"/>
  <c r="K36" i="9"/>
  <c r="K85" i="9"/>
  <c r="J67" i="8"/>
  <c r="J66" i="8"/>
  <c r="J65" i="8"/>
  <c r="J64" i="8"/>
  <c r="J183" i="8"/>
  <c r="J185" i="8"/>
  <c r="J103" i="8"/>
  <c r="J105" i="8"/>
  <c r="J106" i="8"/>
  <c r="J108" i="8"/>
  <c r="J109" i="8"/>
  <c r="J110" i="8"/>
  <c r="J111" i="8"/>
  <c r="J112" i="8"/>
  <c r="J113" i="8"/>
  <c r="J114" i="8"/>
  <c r="J115" i="8"/>
  <c r="J117" i="8"/>
  <c r="J118" i="8"/>
  <c r="J119" i="8"/>
  <c r="J120" i="8"/>
  <c r="J121" i="8"/>
  <c r="J122" i="8"/>
  <c r="J123" i="8"/>
  <c r="J124" i="8"/>
  <c r="J125" i="8"/>
  <c r="J126" i="8"/>
  <c r="J129" i="8"/>
  <c r="J131" i="8"/>
  <c r="J133" i="8"/>
  <c r="J135" i="8"/>
  <c r="J136" i="8"/>
  <c r="J137" i="8"/>
  <c r="J138" i="8"/>
  <c r="J139" i="8"/>
  <c r="J140" i="8"/>
  <c r="J141" i="8"/>
  <c r="J142" i="8"/>
  <c r="J143" i="8"/>
  <c r="J144" i="8"/>
  <c r="J146" i="8"/>
  <c r="J147" i="8"/>
  <c r="J148" i="8"/>
  <c r="J149" i="8"/>
  <c r="J150" i="8"/>
  <c r="J151" i="8"/>
  <c r="J153" i="8"/>
  <c r="J154" i="8"/>
  <c r="J156" i="8"/>
  <c r="J157" i="8"/>
  <c r="J158" i="8"/>
  <c r="J159" i="8"/>
  <c r="J162" i="8"/>
  <c r="J164" i="8"/>
  <c r="J165" i="8"/>
  <c r="J167" i="8"/>
  <c r="J168" i="8"/>
  <c r="J169" i="8"/>
  <c r="J170" i="8"/>
  <c r="J171" i="8"/>
  <c r="J172" i="8"/>
  <c r="J173" i="8"/>
  <c r="J174" i="8"/>
  <c r="J77" i="8"/>
  <c r="J78" i="8"/>
  <c r="J79" i="8"/>
  <c r="J80" i="8"/>
  <c r="J81" i="8"/>
  <c r="J82" i="8"/>
  <c r="J83" i="8"/>
  <c r="J84" i="8"/>
  <c r="J85" i="8"/>
  <c r="J86" i="8"/>
  <c r="J87" i="8"/>
  <c r="J89" i="8"/>
  <c r="J90" i="8"/>
  <c r="J91" i="8"/>
  <c r="J17" i="8"/>
  <c r="J18" i="8"/>
  <c r="J19" i="8"/>
  <c r="J20" i="8"/>
  <c r="J21" i="8"/>
  <c r="J22" i="8"/>
  <c r="J23" i="8"/>
  <c r="J88" i="8"/>
  <c r="J24" i="8"/>
  <c r="J26" i="8"/>
  <c r="J27" i="8"/>
  <c r="J28" i="8"/>
  <c r="J46" i="8"/>
  <c r="J48" i="8"/>
  <c r="J49" i="8"/>
  <c r="J50" i="8"/>
  <c r="J51" i="8"/>
  <c r="J52" i="8"/>
  <c r="J53" i="8"/>
  <c r="J54" i="8"/>
  <c r="J55" i="8"/>
  <c r="J56" i="8"/>
  <c r="J57" i="8"/>
  <c r="J60" i="8"/>
  <c r="J62" i="8"/>
  <c r="J63" i="8"/>
  <c r="K213" i="9" l="1"/>
  <c r="J59" i="8"/>
  <c r="J47" i="8"/>
  <c r="J58" i="8"/>
  <c r="J161" i="8"/>
  <c r="J134" i="8"/>
  <c r="J130" i="8"/>
  <c r="J128" i="8"/>
  <c r="J127" i="8"/>
  <c r="J166" i="8"/>
  <c r="J163" i="8" l="1"/>
  <c r="J152" i="8"/>
  <c r="J145" i="8"/>
  <c r="J160" i="8"/>
  <c r="J116" i="8"/>
  <c r="J107" i="8"/>
  <c r="J155" i="8"/>
  <c r="K104" i="8"/>
  <c r="J104" i="8" s="1"/>
  <c r="J184" i="8"/>
  <c r="J772" i="2" l="1"/>
  <c r="J35" i="8" l="1"/>
  <c r="J45" i="8" l="1"/>
  <c r="J70" i="8" s="1"/>
  <c r="J76" i="8"/>
  <c r="J96" i="8" s="1"/>
  <c r="J182" i="8"/>
  <c r="J187" i="8" s="1"/>
  <c r="J102" i="8"/>
  <c r="J176" i="8" s="1"/>
  <c r="J36" i="8"/>
  <c r="J16" i="8"/>
  <c r="J186" i="6"/>
  <c r="J100" i="6"/>
  <c r="J92" i="6"/>
  <c r="J72" i="6"/>
  <c r="J38" i="6"/>
  <c r="J28" i="6"/>
  <c r="J39" i="8" l="1"/>
  <c r="J30" i="8"/>
  <c r="I191" i="8" l="1"/>
  <c r="J131" i="14" l="1"/>
  <c r="J131" i="14" a="1"/>
  <c r="J132" i="14"/>
  <c r="J132" i="14" a="1"/>
  <c r="J126" i="14"/>
  <c r="J126" i="14" a="1"/>
  <c r="J125" i="14"/>
  <c r="J125" i="1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<sst xmlns="http://schemas.openxmlformats.org/spreadsheetml/2006/main" count="20678" uniqueCount="3661">
  <si>
    <t>num_doc</t>
  </si>
  <si>
    <t>fecha_reg</t>
  </si>
  <si>
    <t>fecha_doc</t>
  </si>
  <si>
    <t>cod_articulo</t>
  </si>
  <si>
    <t>articulo</t>
  </si>
  <si>
    <t>desc_almacen</t>
  </si>
  <si>
    <t>nomb_sup</t>
  </si>
  <si>
    <t>valor_und</t>
  </si>
  <si>
    <t>valor</t>
  </si>
  <si>
    <t>03-Apr-19 15:23:48</t>
  </si>
  <si>
    <t>03-Apr-19 00:00:00</t>
  </si>
  <si>
    <t>C0029</t>
  </si>
  <si>
    <t>AGUA DE BOTELLON</t>
  </si>
  <si>
    <t>DIRECCION GENERAL DE JUBILACIONES Y PENSIONES</t>
  </si>
  <si>
    <t>AGUA PLANETA AZUL</t>
  </si>
  <si>
    <t>10-Apr-19 09:29:11</t>
  </si>
  <si>
    <t>10-Apr-19 00:00:00</t>
  </si>
  <si>
    <t>16-Apr-19 08:50:00</t>
  </si>
  <si>
    <t>16-Apr-19 00:00:00</t>
  </si>
  <si>
    <t>OF370</t>
  </si>
  <si>
    <t>BONO MADRES Y PADRES DE 500</t>
  </si>
  <si>
    <t>CENTRO CUESTA NACIONAL, SAS</t>
  </si>
  <si>
    <t>OF397</t>
  </si>
  <si>
    <t>BONO MADRES Y PADRES DE 1000</t>
  </si>
  <si>
    <t>17-Apr-19 09:15:16</t>
  </si>
  <si>
    <t>17-Apr-19 00:00:00</t>
  </si>
  <si>
    <t>30-Apr-19 11:14:28</t>
  </si>
  <si>
    <t>30-Apr-19 00:00:00</t>
  </si>
  <si>
    <t>C0009</t>
  </si>
  <si>
    <t>AGUA DE BOTELLITAS 16 ONZAS 20/1</t>
  </si>
  <si>
    <t>tipo_doc</t>
  </si>
  <si>
    <t>fecha_aprobada</t>
  </si>
  <si>
    <t>tipo_doc_anexo</t>
  </si>
  <si>
    <t>num_doc_anexo</t>
  </si>
  <si>
    <t>cant_aprobada</t>
  </si>
  <si>
    <t>desc_estados</t>
  </si>
  <si>
    <t>ENT</t>
  </si>
  <si>
    <t>06-Jan-16 08:35:31</t>
  </si>
  <si>
    <t>28-Dec-15 00:00:00</t>
  </si>
  <si>
    <t>06-Jan-16 08:35:42</t>
  </si>
  <si>
    <t>FAT</t>
  </si>
  <si>
    <t>580-5063</t>
  </si>
  <si>
    <t>APLICADO</t>
  </si>
  <si>
    <t>07-Jan-16 08:31:38</t>
  </si>
  <si>
    <t>06-Jan-16 00:00:00</t>
  </si>
  <si>
    <t>07-Jan-16 08:31:42</t>
  </si>
  <si>
    <t>580-5133</t>
  </si>
  <si>
    <t>11-Jan-16 08:06:19</t>
  </si>
  <si>
    <t>08-Jan-16 00:00:00</t>
  </si>
  <si>
    <t>11-Jan-16 08:06:22</t>
  </si>
  <si>
    <t>154</t>
  </si>
  <si>
    <t>IF300</t>
  </si>
  <si>
    <t>COMPUTADORA PCS HP PRODESK 600 G1-SFF (M/21)</t>
  </si>
  <si>
    <t>H&amp;H SOLUTIONS</t>
  </si>
  <si>
    <t>20-Jan-16 09:07:01</t>
  </si>
  <si>
    <t>20-Jan-16 00:00:00</t>
  </si>
  <si>
    <t>20-Jan-16 09:07:48</t>
  </si>
  <si>
    <t>580-5224</t>
  </si>
  <si>
    <t>26-Jan-16 13:50:21</t>
  </si>
  <si>
    <t>26-Jan-16 00:00:00</t>
  </si>
  <si>
    <t>26-Jan-16 13:50:26</t>
  </si>
  <si>
    <t>580-5290</t>
  </si>
  <si>
    <t>28-Jan-16 15:31:27</t>
  </si>
  <si>
    <t>28-Jan-16 00:00:00</t>
  </si>
  <si>
    <t>28-Jan-16 15:31:33</t>
  </si>
  <si>
    <t>3060</t>
  </si>
  <si>
    <t>OF163</t>
  </si>
  <si>
    <t>BONOS NAVIDEÑO (DENOMINACION DE 500)</t>
  </si>
  <si>
    <t>OF165</t>
  </si>
  <si>
    <t>BONOS NAVIDEÑO (DENOMINACION DE 1000)</t>
  </si>
  <si>
    <t>OF322</t>
  </si>
  <si>
    <t>BONO NAVIDEÑO (DENOMINACION DE 100)</t>
  </si>
  <si>
    <t>04-Feb-16 10:57:46</t>
  </si>
  <si>
    <t>04-Feb-16 00:00:00</t>
  </si>
  <si>
    <t>04-Feb-16 10:57:52</t>
  </si>
  <si>
    <t>580-5357</t>
  </si>
  <si>
    <t>10-Feb-16 09:02:24</t>
  </si>
  <si>
    <t>10-Feb-16 00:00:00</t>
  </si>
  <si>
    <t>10-Feb-16 09:02:27</t>
  </si>
  <si>
    <t>580-5427</t>
  </si>
  <si>
    <t>19-Feb-16 08:47:00</t>
  </si>
  <si>
    <t>19-Feb-16 00:00:00</t>
  </si>
  <si>
    <t>19-Feb-16 08:47:03</t>
  </si>
  <si>
    <t>580-5534</t>
  </si>
  <si>
    <t>07-Mar-16 09:41:08</t>
  </si>
  <si>
    <t>04-Mar-16 00:00:00</t>
  </si>
  <si>
    <t>07-Mar-16 09:41:11</t>
  </si>
  <si>
    <t>580-5713</t>
  </si>
  <si>
    <t>17-Mar-16 09:30:05</t>
  </si>
  <si>
    <t>10-Mar-16 00:00:00</t>
  </si>
  <si>
    <t>17-Mar-16 09:30:08</t>
  </si>
  <si>
    <t>580-5783</t>
  </si>
  <si>
    <t>17-Mar-16 09:30:15</t>
  </si>
  <si>
    <t>16-Mar-16 00:00:00</t>
  </si>
  <si>
    <t>17-Mar-16 09:30:19</t>
  </si>
  <si>
    <t>580-5844</t>
  </si>
  <si>
    <t>18-Mar-16 14:58:31</t>
  </si>
  <si>
    <t>18-Mar-16 00:00:00</t>
  </si>
  <si>
    <t>18-Mar-16 14:58:34</t>
  </si>
  <si>
    <t>117557</t>
  </si>
  <si>
    <t>IF162</t>
  </si>
  <si>
    <t>UPS APC DE 750 VA</t>
  </si>
  <si>
    <t>OFFITEK</t>
  </si>
  <si>
    <t>IF174</t>
  </si>
  <si>
    <t>IMPRESORA LASERJET PRO 400 451DW</t>
  </si>
  <si>
    <t>IF203</t>
  </si>
  <si>
    <t>IMPRESORA MULTIF. LASERJET 400 MOD.425DN</t>
  </si>
  <si>
    <t>22-Mar-16 08:07:06</t>
  </si>
  <si>
    <t>08-Mar-16 00:00:00</t>
  </si>
  <si>
    <t>22-Mar-16 08:07:10</t>
  </si>
  <si>
    <t>1130</t>
  </si>
  <si>
    <t>IM024</t>
  </si>
  <si>
    <t>BROUCHURES 8 1/2 X 11 SATINADO D.G.J.P</t>
  </si>
  <si>
    <t>PROMOPUBLICIDAD  MCD, SRL</t>
  </si>
  <si>
    <t>IM025</t>
  </si>
  <si>
    <t>GUIA INFORMATIVA 5 1/2 X 11 SATINADA D.G.J.P</t>
  </si>
  <si>
    <t>23-Mar-16 15:00:32</t>
  </si>
  <si>
    <t>23-Mar-16 00:00:00</t>
  </si>
  <si>
    <t>23-Mar-16 15:00:36</t>
  </si>
  <si>
    <t>580-5906</t>
  </si>
  <si>
    <t>11-Nov-16 08:42:49</t>
  </si>
  <si>
    <t>30-Mar-16 00:00:00</t>
  </si>
  <si>
    <t>11-Nov-16 08:43:00</t>
  </si>
  <si>
    <t>580-5940</t>
  </si>
  <si>
    <t>01-Apr-16 11:09:49</t>
  </si>
  <si>
    <t>01-Apr-16 00:00:00</t>
  </si>
  <si>
    <t>01-Apr-16 11:09:52</t>
  </si>
  <si>
    <t>580-5971</t>
  </si>
  <si>
    <t>06-Apr-16 10:49:11</t>
  </si>
  <si>
    <t>06-Apr-16 00:00:00</t>
  </si>
  <si>
    <t>06-Apr-16 10:49:14</t>
  </si>
  <si>
    <t>580-6017</t>
  </si>
  <si>
    <t>12-Apr-16 08:46:32</t>
  </si>
  <si>
    <t>12-Apr-16 00:00:00</t>
  </si>
  <si>
    <t>12-Apr-16 08:46:35</t>
  </si>
  <si>
    <t>CON</t>
  </si>
  <si>
    <t>339</t>
  </si>
  <si>
    <t>OF060</t>
  </si>
  <si>
    <t>RESMA DE PAPEL 8 1/2 X 11</t>
  </si>
  <si>
    <t>IMPROFORMAS</t>
  </si>
  <si>
    <t>OF068</t>
  </si>
  <si>
    <t>SOBRE BLANCO</t>
  </si>
  <si>
    <t>OF036</t>
  </si>
  <si>
    <t>FOLDER 8 1/2 X11</t>
  </si>
  <si>
    <t>OF043</t>
  </si>
  <si>
    <t>LIBRETA RAYADA 8 1/2 X 11 ( GRANDE)</t>
  </si>
  <si>
    <t>14-Apr-16 08:39:04</t>
  </si>
  <si>
    <t>13-Apr-16 00:00:00</t>
  </si>
  <si>
    <t>14-Apr-16 08:39:08</t>
  </si>
  <si>
    <t>53320</t>
  </si>
  <si>
    <t>OF008</t>
  </si>
  <si>
    <t>GANCHO ACCO</t>
  </si>
  <si>
    <t>PADRON OFFICE SUPPLY, SRL</t>
  </si>
  <si>
    <t>OF015</t>
  </si>
  <si>
    <t>GOMITAS ( BANDITA)</t>
  </si>
  <si>
    <t>OF014</t>
  </si>
  <si>
    <t>CLIPS PEQUEÑOS (CAJITA)</t>
  </si>
  <si>
    <t>OF067</t>
  </si>
  <si>
    <t>SACAGRAPA</t>
  </si>
  <si>
    <t>OF056</t>
  </si>
  <si>
    <t>REGLA</t>
  </si>
  <si>
    <t>OF112</t>
  </si>
  <si>
    <t>CINTA ADHESIVA TRANSPARENTE DE 3/4</t>
  </si>
  <si>
    <t>OF169</t>
  </si>
  <si>
    <t>GRAPADORA INDUSTRIAL</t>
  </si>
  <si>
    <t>OF177</t>
  </si>
  <si>
    <t>SACAPUNTA DE METAL</t>
  </si>
  <si>
    <t>OF181</t>
  </si>
  <si>
    <t>PISTOLA  PARA SILICON</t>
  </si>
  <si>
    <t>OF129</t>
  </si>
  <si>
    <t>CARPETA DE 3 ARGOLLA DE 2"</t>
  </si>
  <si>
    <t>OF127</t>
  </si>
  <si>
    <t>CARPETA DE 3 ARGOLLA DE 1/2"</t>
  </si>
  <si>
    <t>OF128</t>
  </si>
  <si>
    <t>CARPETA DE 3 ARGOLLA DE 1"</t>
  </si>
  <si>
    <t>OF197</t>
  </si>
  <si>
    <t>PORTA LAPIZ METALICO</t>
  </si>
  <si>
    <t>OF205</t>
  </si>
  <si>
    <t>POST IT BANDERITA  DE COLORES</t>
  </si>
  <si>
    <t>OF263</t>
  </si>
  <si>
    <t>GLOBO DIFERENTE COLORES (PAQUETE)</t>
  </si>
  <si>
    <t>14-Apr-16 08:56:25</t>
  </si>
  <si>
    <t>14-Apr-16 08:56:29</t>
  </si>
  <si>
    <t>580-6107</t>
  </si>
  <si>
    <t>14-Apr-16 14:42:38</t>
  </si>
  <si>
    <t>14-Apr-16 00:00:00</t>
  </si>
  <si>
    <t>14-Apr-16 14:42:41</t>
  </si>
  <si>
    <t>372</t>
  </si>
  <si>
    <t>OF078</t>
  </si>
  <si>
    <t>FELPA ( VARIOS COLORES )</t>
  </si>
  <si>
    <t>OF061</t>
  </si>
  <si>
    <t>RESMA DE PAPEL 8 1/2 X 13</t>
  </si>
  <si>
    <t>OF016</t>
  </si>
  <si>
    <t>GRAPAS PEQUEÑA</t>
  </si>
  <si>
    <t>OF044</t>
  </si>
  <si>
    <t>LIBRETA RAYADA 5 X 8 ( PEQUEÑA)</t>
  </si>
  <si>
    <t>OF324</t>
  </si>
  <si>
    <t>CHINCHETA 50/1</t>
  </si>
  <si>
    <t>20-Apr-16 14:46:59</t>
  </si>
  <si>
    <t>19-Apr-16 00:00:00</t>
  </si>
  <si>
    <t>20-Apr-16 14:47:01</t>
  </si>
  <si>
    <t>580-6149</t>
  </si>
  <si>
    <t>20-Apr-16 14:47:26</t>
  </si>
  <si>
    <t>20-Apr-16 00:00:00</t>
  </si>
  <si>
    <t>20-Apr-16 14:47:31</t>
  </si>
  <si>
    <t>21-Apr-16 08:31:48</t>
  </si>
  <si>
    <t>21-Apr-16 00:00:00</t>
  </si>
  <si>
    <t>21-Apr-16 08:31:51</t>
  </si>
  <si>
    <t>6</t>
  </si>
  <si>
    <t>OF042</t>
  </si>
  <si>
    <t>LAPIZ DE CARBON</t>
  </si>
  <si>
    <t>CASA JARABACOA</t>
  </si>
  <si>
    <t>OF021</t>
  </si>
  <si>
    <t>CARPETA DE 3 PULGADAS C/COVER</t>
  </si>
  <si>
    <t>OF051</t>
  </si>
  <si>
    <t>PERFORADORA DE 3 HOYOS</t>
  </si>
  <si>
    <t>OF261</t>
  </si>
  <si>
    <t>ROLLO DE CINTA DE VARIOS COLORES</t>
  </si>
  <si>
    <t>OF258</t>
  </si>
  <si>
    <t>LETRERO FELIZ CUMPLEAÑOS</t>
  </si>
  <si>
    <t>OF207</t>
  </si>
  <si>
    <t>LABEL PARA CD (PARA PEDIR EL MINIMO ES DE 50 UNIDAD)</t>
  </si>
  <si>
    <t>OF318</t>
  </si>
  <si>
    <t>TINTA P/SELLO EN GOTERO AZUL</t>
  </si>
  <si>
    <t>OF332</t>
  </si>
  <si>
    <t>BANDEJA PORTA PAPELES DE METAL DE 1 NIVEL</t>
  </si>
  <si>
    <t>26-Apr-16 09:19:43</t>
  </si>
  <si>
    <t>25-Apr-16 00:00:00</t>
  </si>
  <si>
    <t>26-Apr-16 09:19:47</t>
  </si>
  <si>
    <t>580</t>
  </si>
  <si>
    <t>OF333</t>
  </si>
  <si>
    <t>LABEL ADHESIVO 81/2 X 11 DE 100/1</t>
  </si>
  <si>
    <t>LUYENS COMERCIAL SRL</t>
  </si>
  <si>
    <t>EQ035</t>
  </si>
  <si>
    <t>CARRO P/ALMACEN CONVERT. CR-ALZP 73-396</t>
  </si>
  <si>
    <t>EQ059</t>
  </si>
  <si>
    <t>CARPA  PLEGABLE</t>
  </si>
  <si>
    <t>EQ060</t>
  </si>
  <si>
    <t>NEVERA PORTATIL CON RUEDAS</t>
  </si>
  <si>
    <t>EQ061</t>
  </si>
  <si>
    <t>FOCOS DE EMERGENCIA</t>
  </si>
  <si>
    <t>EQ062</t>
  </si>
  <si>
    <t>ESCALERA DE ALUMINIO DE 10 PIES</t>
  </si>
  <si>
    <t>EQ063</t>
  </si>
  <si>
    <t>MACHETE PARA JARDINERIA</t>
  </si>
  <si>
    <t>EQ064</t>
  </si>
  <si>
    <t>ESCALERA DE ALUMINIO DE 4 PELDAÑOS</t>
  </si>
  <si>
    <t>EQ065</t>
  </si>
  <si>
    <t>ESCALERA DE ALUMINIO DE 5 PIES</t>
  </si>
  <si>
    <t>EQ066</t>
  </si>
  <si>
    <t>ESCALERA DE ALUMINIO DE 8 PIES</t>
  </si>
  <si>
    <t>EQ067</t>
  </si>
  <si>
    <t>TIJERA PARA JADINERIA</t>
  </si>
  <si>
    <t>26-Apr-16 15:37:41</t>
  </si>
  <si>
    <t>26-Apr-16 00:00:00</t>
  </si>
  <si>
    <t>26-Apr-16 15:37:44</t>
  </si>
  <si>
    <t>976318</t>
  </si>
  <si>
    <t>27-Apr-16 15:52:47</t>
  </si>
  <si>
    <t>27-Apr-16 00:00:00</t>
  </si>
  <si>
    <t>27-Apr-16 15:52:49</t>
  </si>
  <si>
    <t>3320</t>
  </si>
  <si>
    <t>OF210</t>
  </si>
  <si>
    <t>BONO DE PADRE DE 500</t>
  </si>
  <si>
    <t>OF213</t>
  </si>
  <si>
    <t>BONO SECRETARIA DE 1000</t>
  </si>
  <si>
    <t>03-May-16 15:45:11</t>
  </si>
  <si>
    <t>03-May-16 00:00:00</t>
  </si>
  <si>
    <t>03-May-16 15:45:14</t>
  </si>
  <si>
    <t>2322</t>
  </si>
  <si>
    <t>C0135</t>
  </si>
  <si>
    <t>PRESIDENTE LIGNT EN LATA</t>
  </si>
  <si>
    <t>CARIS COMERCIAL</t>
  </si>
  <si>
    <t>04-May-16 09:58:32</t>
  </si>
  <si>
    <t>04-May-16 00:00:00</t>
  </si>
  <si>
    <t>04-May-16 09:58:35</t>
  </si>
  <si>
    <t>06292</t>
  </si>
  <si>
    <t>C0141</t>
  </si>
  <si>
    <t>PALETA VARIOS SABORES 24/1</t>
  </si>
  <si>
    <t>HELADOS BON</t>
  </si>
  <si>
    <t>C0142</t>
  </si>
  <si>
    <t>PALETA CHOCO CREMA 24/1</t>
  </si>
  <si>
    <t>C0143</t>
  </si>
  <si>
    <t>PALETA DE GUANABANA 24/1</t>
  </si>
  <si>
    <t>C0144</t>
  </si>
  <si>
    <t>PALETA DE COCO 24/1</t>
  </si>
  <si>
    <t>C0145</t>
  </si>
  <si>
    <t>PALETA DE FRESA CREMA 24/1</t>
  </si>
  <si>
    <t>05-May-16 15:30:54</t>
  </si>
  <si>
    <t>05-May-16 00:00:00</t>
  </si>
  <si>
    <t>05-May-16 15:30:57</t>
  </si>
  <si>
    <t>580-6281</t>
  </si>
  <si>
    <t>10-May-16 15:32:02</t>
  </si>
  <si>
    <t>10-May-16 00:00:00</t>
  </si>
  <si>
    <t>10-May-16 15:32:06</t>
  </si>
  <si>
    <t>7781</t>
  </si>
  <si>
    <t>OF260</t>
  </si>
  <si>
    <t>TAPE DOBLE CARA</t>
  </si>
  <si>
    <t>SOLUDIVER SOLUCIONES DIVERSAS, SRL</t>
  </si>
  <si>
    <t>OF183</t>
  </si>
  <si>
    <t>CUBIERTA P/ ENCUADERNAR TRASPARENTE</t>
  </si>
  <si>
    <t>OF178</t>
  </si>
  <si>
    <t>ESPIRAL DE 1 1/2 PULGADA</t>
  </si>
  <si>
    <t>OF058</t>
  </si>
  <si>
    <t>RESALTADOR ( VARIOS COLORES)</t>
  </si>
  <si>
    <t>OF102</t>
  </si>
  <si>
    <t>ESPIRAL DE 1PULGADA</t>
  </si>
  <si>
    <t>OF103</t>
  </si>
  <si>
    <t>ESPIRAL DE 1/4 PULGADAS</t>
  </si>
  <si>
    <t>OF007</t>
  </si>
  <si>
    <t>BOLIGRAFO ( VARIOS COLORES)</t>
  </si>
  <si>
    <t>OF334</t>
  </si>
  <si>
    <t>DISPENSADOR DE CINTA ADHESIVA DE 3/4</t>
  </si>
  <si>
    <t>OF335</t>
  </si>
  <si>
    <t>ALICATE PARA CORTAR PRECINTO</t>
  </si>
  <si>
    <t>OF336</t>
  </si>
  <si>
    <t>MURAL TIPO CORCHO 6X3</t>
  </si>
  <si>
    <t>10-May-16 15:39:03</t>
  </si>
  <si>
    <t>10-May-16 15:39:06</t>
  </si>
  <si>
    <t>24127</t>
  </si>
  <si>
    <t>L0029</t>
  </si>
  <si>
    <t>SUAPE ( MAPO)</t>
  </si>
  <si>
    <t>L0089</t>
  </si>
  <si>
    <t>DETERGENTE 1LB</t>
  </si>
  <si>
    <t>L0090</t>
  </si>
  <si>
    <t>INSECTICIDA</t>
  </si>
  <si>
    <t>L0071</t>
  </si>
  <si>
    <t>PINO ESPUMA</t>
  </si>
  <si>
    <t>C0003</t>
  </si>
  <si>
    <t>BRILLO VERDE</t>
  </si>
  <si>
    <t>C0005</t>
  </si>
  <si>
    <t>ESPONJA PARA FREGAR</t>
  </si>
  <si>
    <t>C0008</t>
  </si>
  <si>
    <t>LAVAPLATO GALON</t>
  </si>
  <si>
    <t>L0013</t>
  </si>
  <si>
    <t>ESCOBA PLASTICA</t>
  </si>
  <si>
    <t>L0021</t>
  </si>
  <si>
    <t>JABON LIQUIDO P/ MANOS</t>
  </si>
  <si>
    <t>12-May-16 11:34:34</t>
  </si>
  <si>
    <t>12-May-16 00:00:00</t>
  </si>
  <si>
    <t>12-May-16 11:34:38</t>
  </si>
  <si>
    <t>120079</t>
  </si>
  <si>
    <t>IF311</t>
  </si>
  <si>
    <t>LAPTOP DELL LATITUDE 3550 5TA GENERACION INTEL CORE I5-5300U 2.3GHZ</t>
  </si>
  <si>
    <t>12-May-16 11:35:45</t>
  </si>
  <si>
    <t>12-May-16 11:35:48</t>
  </si>
  <si>
    <t>580-6345</t>
  </si>
  <si>
    <t>13-May-16 08:35:14</t>
  </si>
  <si>
    <t>13-May-16 00:00:00</t>
  </si>
  <si>
    <t>13-May-16 08:35:17</t>
  </si>
  <si>
    <t>17816</t>
  </si>
  <si>
    <t>C0011</t>
  </si>
  <si>
    <t>CAFE DE 1 LIBRA</t>
  </si>
  <si>
    <t>INVERSIONES PALOMA</t>
  </si>
  <si>
    <t>31-May-16 15:07:53</t>
  </si>
  <si>
    <t>17-May-16 00:00:00</t>
  </si>
  <si>
    <t>31-May-16 15:07:56</t>
  </si>
  <si>
    <t>21381</t>
  </si>
  <si>
    <t>C0012</t>
  </si>
  <si>
    <t>PAPEL PARA COCINA (ROLLO)</t>
  </si>
  <si>
    <t>C0019</t>
  </si>
  <si>
    <t>VASOS DESECHABLE NO.7  50/1</t>
  </si>
  <si>
    <t>C0021</t>
  </si>
  <si>
    <t>VASOS DESECHABLE NO.3 100/1</t>
  </si>
  <si>
    <t>C0022</t>
  </si>
  <si>
    <t>SERVILLETA 500/1</t>
  </si>
  <si>
    <t>C0129</t>
  </si>
  <si>
    <t>PLATO DESECHABLE PEQUEÑO #6 (25/1)</t>
  </si>
  <si>
    <t>C0187</t>
  </si>
  <si>
    <t>CUCHILLO CRISTALINO FUERTE</t>
  </si>
  <si>
    <t>C0050</t>
  </si>
  <si>
    <t>PLATO DESECHABLE 25/1</t>
  </si>
  <si>
    <t>C0053</t>
  </si>
  <si>
    <t>PAQUETE DE CUCHARA  DESECHABLES</t>
  </si>
  <si>
    <t>C0107</t>
  </si>
  <si>
    <t>VASOS DESECHABLE # 5  50/1</t>
  </si>
  <si>
    <t>C0188</t>
  </si>
  <si>
    <t>TENEDORE PLASTICO CRISTALINO FUERTE</t>
  </si>
  <si>
    <t>C0189</t>
  </si>
  <si>
    <t>CUCHARA PLASTICA CRISTALINA FUERTE</t>
  </si>
  <si>
    <t>17-May-16 13:38:48</t>
  </si>
  <si>
    <t>17-May-16 13:38:51</t>
  </si>
  <si>
    <t>17695</t>
  </si>
  <si>
    <t>C0131</t>
  </si>
  <si>
    <t>PAPEL TRANSPARENTE DE COCINA 25 PIE</t>
  </si>
  <si>
    <t>C0055</t>
  </si>
  <si>
    <t>FOSFORO 10/1</t>
  </si>
  <si>
    <t>C0052</t>
  </si>
  <si>
    <t>BRILLO GRUESO</t>
  </si>
  <si>
    <t>L0007</t>
  </si>
  <si>
    <t>DESINFECTANTE LIQUIDO</t>
  </si>
  <si>
    <t>L0017</t>
  </si>
  <si>
    <t>FUNDA P/BASURA 30 GALONES 100/1</t>
  </si>
  <si>
    <t>L0004</t>
  </si>
  <si>
    <t>AMBIENTADOR EN SPRAY ( VARIOS OLORES)</t>
  </si>
  <si>
    <t>C0025</t>
  </si>
  <si>
    <t>PAPEL ALUMINIO 25 PIE</t>
  </si>
  <si>
    <t>L0062</t>
  </si>
  <si>
    <t>MASCARILLA DESECHABLES 50/1</t>
  </si>
  <si>
    <t>L0063</t>
  </si>
  <si>
    <t>GUANTE DESECHABLE  100/1 (CAJA)</t>
  </si>
  <si>
    <t>L0098</t>
  </si>
  <si>
    <t>NIAGARA</t>
  </si>
  <si>
    <t>L0099</t>
  </si>
  <si>
    <t>AMBIENTADOR DE CONECTOR</t>
  </si>
  <si>
    <t>L0032</t>
  </si>
  <si>
    <t>ZAFACON PEQUEÑO PLASTICO</t>
  </si>
  <si>
    <t>L0038</t>
  </si>
  <si>
    <t>PAPEL TOALLA  ( ROLLO) 6/1  (PAQUETE)</t>
  </si>
  <si>
    <t>L0037</t>
  </si>
  <si>
    <t>PAPEL CENTRICO ( ROLLO)  EN PAQUETE 6/1</t>
  </si>
  <si>
    <t>L0039</t>
  </si>
  <si>
    <t>GUANTES PARA LIMPIEZA ( PARES)</t>
  </si>
  <si>
    <t>L0042</t>
  </si>
  <si>
    <t>CLORO</t>
  </si>
  <si>
    <t>L0045</t>
  </si>
  <si>
    <t>FUNDA P/ BASURA DE 55 GALONES DE 100/1</t>
  </si>
  <si>
    <t>L0044</t>
  </si>
  <si>
    <t>ANTIBACTERIAL MANITA LIMPIA</t>
  </si>
  <si>
    <t>18-May-16 10:44:28</t>
  </si>
  <si>
    <t>18-May-16 00:00:00</t>
  </si>
  <si>
    <t>18-May-16 10:44:31</t>
  </si>
  <si>
    <t>85088</t>
  </si>
  <si>
    <t>OF218</t>
  </si>
  <si>
    <t>SELLO FECHERO AUTOMATICO</t>
  </si>
  <si>
    <t>OF219</t>
  </si>
  <si>
    <t>SELLO (RECIBIDO</t>
  </si>
  <si>
    <t>OF311</t>
  </si>
  <si>
    <t>SELLO PRETINTADO CUADRADO (REINGRESO)</t>
  </si>
  <si>
    <t>OF284</t>
  </si>
  <si>
    <t>SELLO NUMERADOR DE 8 DIGITOS</t>
  </si>
  <si>
    <t>18-May-16 10:44:48</t>
  </si>
  <si>
    <t>18-May-16 10:44:51</t>
  </si>
  <si>
    <t>580-6402</t>
  </si>
  <si>
    <t>30-May-16 11:01:18</t>
  </si>
  <si>
    <t>30-May-16 00:00:00</t>
  </si>
  <si>
    <t>30-May-16 11:01:21</t>
  </si>
  <si>
    <t>580-6506</t>
  </si>
  <si>
    <t>30-May-16 13:42:19</t>
  </si>
  <si>
    <t>30-May-16 13:42:24</t>
  </si>
  <si>
    <t>59659</t>
  </si>
  <si>
    <t>06-Jun-16 11:15:09</t>
  </si>
  <si>
    <t>02-Jun-16 00:00:00</t>
  </si>
  <si>
    <t>06-Jun-16 11:15:11</t>
  </si>
  <si>
    <t>580-6572</t>
  </si>
  <si>
    <t>07-Jun-16 11:37:07</t>
  </si>
  <si>
    <t>03-Jun-16 00:00:00</t>
  </si>
  <si>
    <t>07-Jun-16 11:37:10</t>
  </si>
  <si>
    <t>18191</t>
  </si>
  <si>
    <t>IF132</t>
  </si>
  <si>
    <t>TONER Q2612A BLACK</t>
  </si>
  <si>
    <t>IF137</t>
  </si>
  <si>
    <t>TONER Q5949A  NEGRO</t>
  </si>
  <si>
    <t>IF054</t>
  </si>
  <si>
    <t>TONER CE 255A NEGRO</t>
  </si>
  <si>
    <t>IF057</t>
  </si>
  <si>
    <t>TONER CF 280X  NEGRO</t>
  </si>
  <si>
    <t>IF131</t>
  </si>
  <si>
    <t>TONER Q7553X  NEGRO</t>
  </si>
  <si>
    <t>13-Jun-16 10:50:39</t>
  </si>
  <si>
    <t>13-Jun-16 00:00:00</t>
  </si>
  <si>
    <t>13-Jun-16 10:50:55</t>
  </si>
  <si>
    <t>21</t>
  </si>
  <si>
    <t>OF286</t>
  </si>
  <si>
    <t>BLOQUE DE ESCRITORIO</t>
  </si>
  <si>
    <t>OF337</t>
  </si>
  <si>
    <t>CARPETA CON LOGO D.G.J.P</t>
  </si>
  <si>
    <t>13-Jun-16 14:13:13</t>
  </si>
  <si>
    <t>13-Jun-16 14:13:16</t>
  </si>
  <si>
    <t>21410</t>
  </si>
  <si>
    <t>L0054</t>
  </si>
  <si>
    <t>DISPENSADOR AEROWEST</t>
  </si>
  <si>
    <t>L0036</t>
  </si>
  <si>
    <t>PAPEL DISP. JUMBO ( ROLLO) 12/1</t>
  </si>
  <si>
    <t>15-Jun-16 14:10:30</t>
  </si>
  <si>
    <t>15-Jun-16 14:10:35</t>
  </si>
  <si>
    <t>6285</t>
  </si>
  <si>
    <t>OFFICE 5 DEL CARIBE</t>
  </si>
  <si>
    <t>OF012</t>
  </si>
  <si>
    <t>CLIPS BILLETERO DE 1"  25 MM.  (CAJA 12/1)</t>
  </si>
  <si>
    <t>OF037</t>
  </si>
  <si>
    <t>FOLDER 8 1/2 X 13</t>
  </si>
  <si>
    <t>OF040</t>
  </si>
  <si>
    <t>GOMA P/ BORRAR</t>
  </si>
  <si>
    <t>OF049</t>
  </si>
  <si>
    <t>PEGAMENTO  EN GEL PEQUEÑO</t>
  </si>
  <si>
    <t>OF050</t>
  </si>
  <si>
    <t>PEGAMENTO  EN PASTA</t>
  </si>
  <si>
    <t>OF052</t>
  </si>
  <si>
    <t>PERFORADORA DE 2 HOYOS</t>
  </si>
  <si>
    <t>15-Jun-16 14:10:36</t>
  </si>
  <si>
    <t>OF201</t>
  </si>
  <si>
    <t>CLIPS GRANDE (CAJITA)</t>
  </si>
  <si>
    <t>OF239</t>
  </si>
  <si>
    <t>CD EN BLANCO CON CARATULA</t>
  </si>
  <si>
    <t>OF262</t>
  </si>
  <si>
    <t>FOLDER CON BOLSILLO</t>
  </si>
  <si>
    <t>OF196</t>
  </si>
  <si>
    <t>CAJA TROQUELADAS  ARCHIVADORAS TIPO CARTA/ OFICIO</t>
  </si>
  <si>
    <t>OF121</t>
  </si>
  <si>
    <t>SACAPUNTA ELECTRICO</t>
  </si>
  <si>
    <t>OF110</t>
  </si>
  <si>
    <t>GRAPADORA TAMAÑO NORMAL</t>
  </si>
  <si>
    <t>OF115</t>
  </si>
  <si>
    <t>TIJERA</t>
  </si>
  <si>
    <t>OF116</t>
  </si>
  <si>
    <t>CORRECTOR LIQUIDO TIPO LAPIZ</t>
  </si>
  <si>
    <t>OF077</t>
  </si>
  <si>
    <t>MARCADORE (CREYON)</t>
  </si>
  <si>
    <t>OF097</t>
  </si>
  <si>
    <t>CAJA ARCHIVADORA TIPO MALETIN</t>
  </si>
  <si>
    <t>OF055</t>
  </si>
  <si>
    <t>POST IT 3X3 (  MEDIANO )</t>
  </si>
  <si>
    <t>OF057</t>
  </si>
  <si>
    <t>HOJAS PROTECTORA TRASNPARENTE 100/1</t>
  </si>
  <si>
    <t>OF065</t>
  </si>
  <si>
    <t>ROLLO DE PAPEL P/ MAQUINA SUMADORA</t>
  </si>
  <si>
    <t>EQ005</t>
  </si>
  <si>
    <t>MAQUINA SUMADORA</t>
  </si>
  <si>
    <t>OF338</t>
  </si>
  <si>
    <t>BORRADOR DE PIZARRA BLANCA</t>
  </si>
  <si>
    <t>OF289</t>
  </si>
  <si>
    <t>BARRA DE SILICON</t>
  </si>
  <si>
    <t>OF296</t>
  </si>
  <si>
    <t>PIZARRA 24X36</t>
  </si>
  <si>
    <t>15-Jun-16 14:53:39</t>
  </si>
  <si>
    <t>15-Jun-16 00:00:00</t>
  </si>
  <si>
    <t>15-Jun-16 14:53:43</t>
  </si>
  <si>
    <t>580-6716</t>
  </si>
  <si>
    <t>16-Jun-16 14:13:51</t>
  </si>
  <si>
    <t>16-Jun-16 00:00:00</t>
  </si>
  <si>
    <t>16-Jun-16 14:14:04</t>
  </si>
  <si>
    <t>UF014</t>
  </si>
  <si>
    <t>SOMBRILLA CON LOGO</t>
  </si>
  <si>
    <t>17-Jun-16 11:37:20</t>
  </si>
  <si>
    <t>17-Jun-16 00:00:00</t>
  </si>
  <si>
    <t>17-Jun-16 11:37:22</t>
  </si>
  <si>
    <t>OF299</t>
  </si>
  <si>
    <t>SOBRE TIMBRADO FUL COLOR</t>
  </si>
  <si>
    <t>OF339</t>
  </si>
  <si>
    <t>BOLIGRAFO CON EL LOGO D.G.J.P</t>
  </si>
  <si>
    <t>OF063</t>
  </si>
  <si>
    <t>RESMA DE PAPEL  8 1/2 X 11 TIMB. EN HILO  BLANCO FULL COLOR</t>
  </si>
  <si>
    <t>OF143</t>
  </si>
  <si>
    <t>RESMA  PAPEL TIMBRADO BLANCO 8 1/2 X11 FULL COLOR</t>
  </si>
  <si>
    <t>23-Jun-16 09:05:14</t>
  </si>
  <si>
    <t>22-Jun-16 00:00:00</t>
  </si>
  <si>
    <t>23-Jun-16 09:05:17</t>
  </si>
  <si>
    <t>580-6800</t>
  </si>
  <si>
    <t>24-Jun-16 08:19:24</t>
  </si>
  <si>
    <t>23-Jun-16 00:00:00</t>
  </si>
  <si>
    <t>24-Jun-16 08:19:27</t>
  </si>
  <si>
    <t>28-Jun-16 15:15:40</t>
  </si>
  <si>
    <t>28-Jun-16 00:00:00</t>
  </si>
  <si>
    <t>28-Jun-16 15:15:47</t>
  </si>
  <si>
    <t>976674</t>
  </si>
  <si>
    <t>08-Jul-16 09:17:43</t>
  </si>
  <si>
    <t>01-Jul-16 00:00:00</t>
  </si>
  <si>
    <t>08-Jul-16 09:17:45</t>
  </si>
  <si>
    <t>580-6908</t>
  </si>
  <si>
    <t>13-Jul-16 09:29:26</t>
  </si>
  <si>
    <t>13-Jul-16 00:00:00</t>
  </si>
  <si>
    <t>13-Jul-16 09:29:31</t>
  </si>
  <si>
    <t>580-7025</t>
  </si>
  <si>
    <t>14-Jul-16 15:50:59</t>
  </si>
  <si>
    <t>14-Jul-16 15:51:02</t>
  </si>
  <si>
    <t>2343</t>
  </si>
  <si>
    <t>MA006</t>
  </si>
  <si>
    <t>MANGUERA P/INODORO</t>
  </si>
  <si>
    <t>MA065</t>
  </si>
  <si>
    <t>PARRILLA P/ PISO</t>
  </si>
  <si>
    <t>MA088</t>
  </si>
  <si>
    <t>COUPLIN HG DE 2"</t>
  </si>
  <si>
    <t>PL001</t>
  </si>
  <si>
    <t>SIFON P/ FREGADERO</t>
  </si>
  <si>
    <t>PL004</t>
  </si>
  <si>
    <t>BALANCIN</t>
  </si>
  <si>
    <t>PL034</t>
  </si>
  <si>
    <t>VALVULA DE SALIDA  P/ INODORO</t>
  </si>
  <si>
    <t>PL035</t>
  </si>
  <si>
    <t>LLAVE ANGULAR DE 1/2</t>
  </si>
  <si>
    <t>PL038</t>
  </si>
  <si>
    <t>CODO DE 1"  PRESION</t>
  </si>
  <si>
    <t>PL039</t>
  </si>
  <si>
    <t>TUBO DE 2" DE PRESION</t>
  </si>
  <si>
    <t>PL040</t>
  </si>
  <si>
    <t>TEFLON 3/4</t>
  </si>
  <si>
    <t>PL041</t>
  </si>
  <si>
    <t>COUPLIN DE 3/4  PVC</t>
  </si>
  <si>
    <t>PL042</t>
  </si>
  <si>
    <t>REDUCCION DE 3/4 A 1/2 PVC</t>
  </si>
  <si>
    <t>PL043</t>
  </si>
  <si>
    <t>CODO DE 1/2 PVC PRESION</t>
  </si>
  <si>
    <t>PL045</t>
  </si>
  <si>
    <t>LLAVE DE CHORRO DE  1/2</t>
  </si>
  <si>
    <t>PL046</t>
  </si>
  <si>
    <t>CODO DE 3/4  PVC</t>
  </si>
  <si>
    <t>PL047</t>
  </si>
  <si>
    <t>VALVULA DE ENTRADA P/ INODORO</t>
  </si>
  <si>
    <t>PL048</t>
  </si>
  <si>
    <t>REDUCCION DE 1/2 A 3/8 H</t>
  </si>
  <si>
    <t>PL050</t>
  </si>
  <si>
    <t>TUBO DE 3/4 DE PRESION</t>
  </si>
  <si>
    <t>PL052</t>
  </si>
  <si>
    <t>TUBO DE PVC, SCH-40 DE 19 PIES DE 2"</t>
  </si>
  <si>
    <t>14-Jul-16 15:51:03</t>
  </si>
  <si>
    <t>PL054</t>
  </si>
  <si>
    <t>CODO 90 PVC PRESION DE 2</t>
  </si>
  <si>
    <t>PL055</t>
  </si>
  <si>
    <t>MEZCLADORA PARA FREGADERO</t>
  </si>
  <si>
    <t>PL059</t>
  </si>
  <si>
    <t>MANGUERA PARA LAVAMANOS</t>
  </si>
  <si>
    <t>PL065</t>
  </si>
  <si>
    <t>COUPLIN DE 1/2 "</t>
  </si>
  <si>
    <t>PL072</t>
  </si>
  <si>
    <t>CUBRE FALTA DE 3/4</t>
  </si>
  <si>
    <t>PL073</t>
  </si>
  <si>
    <t>BOQUILLA P/ LAVAMANO</t>
  </si>
  <si>
    <t>PL074</t>
  </si>
  <si>
    <t>SIFON SENCILLO PVC DE 1/2</t>
  </si>
  <si>
    <t>PL075</t>
  </si>
  <si>
    <t>JUEGO DE TORNILLO P/ TANQUE DE INODORO</t>
  </si>
  <si>
    <t>PL076</t>
  </si>
  <si>
    <t>CEMENTO BLACO 4LB</t>
  </si>
  <si>
    <t>PL077</t>
  </si>
  <si>
    <t>ASIENTO P/ INODORO ALONGADA BLANCA</t>
  </si>
  <si>
    <t>PL078</t>
  </si>
  <si>
    <t>TUBO DE SILICON (NEGRO Y GRIS)</t>
  </si>
  <si>
    <t>PL079</t>
  </si>
  <si>
    <t>LLAVE P/ ORINALE (FLUXOMETRO AUTOMATICO Y TEMPORIZADO)</t>
  </si>
  <si>
    <t>PL080</t>
  </si>
  <si>
    <t>TUBO PVC PRESION SCH-40 DE 1 1/2</t>
  </si>
  <si>
    <t>PL081</t>
  </si>
  <si>
    <t>CODO DE 90 DRENAJE PVC  DE 1 1/2</t>
  </si>
  <si>
    <t>PL082</t>
  </si>
  <si>
    <t>MANGUERA P/ LLAVE ORINARIA METALICA</t>
  </si>
  <si>
    <t>PL083</t>
  </si>
  <si>
    <t>JUNTA DE ENTRONQUE P/ INODORO</t>
  </si>
  <si>
    <t>PL084</t>
  </si>
  <si>
    <t>ASIENTO O TAPA DE INIDORO REDONDA BLANCO</t>
  </si>
  <si>
    <t>PL085</t>
  </si>
  <si>
    <t>COUPLIN DE 3/4 GALVANIZADO</t>
  </si>
  <si>
    <t>PL086</t>
  </si>
  <si>
    <t>NIPLE DE 3/4X4</t>
  </si>
  <si>
    <t>PL087</t>
  </si>
  <si>
    <t>CEMENTO PVC 1/4</t>
  </si>
  <si>
    <t>PL088</t>
  </si>
  <si>
    <t>NIPLE DE 1/2X4</t>
  </si>
  <si>
    <t>PL089</t>
  </si>
  <si>
    <t>NIPLE DE 1/2X3</t>
  </si>
  <si>
    <t>PL090</t>
  </si>
  <si>
    <t>CUBRE FALTA P/ LLAVE AGULAR  DE 1/2</t>
  </si>
  <si>
    <t>PL091</t>
  </si>
  <si>
    <t>CUBRE FALTA P/ LAVAMANO DE 3 HUECOCOLOCANTE MEZCLADORA</t>
  </si>
  <si>
    <t>PL092</t>
  </si>
  <si>
    <t>NIPLE DE 3/4X2</t>
  </si>
  <si>
    <t>19-Jul-16 14:01:45</t>
  </si>
  <si>
    <t>19-Jul-16 00:00:00</t>
  </si>
  <si>
    <t>19-Jul-16 14:01:48</t>
  </si>
  <si>
    <t>580-7095</t>
  </si>
  <si>
    <t>20-Jul-16 12:57:53</t>
  </si>
  <si>
    <t>20-Jul-16 00:00:00</t>
  </si>
  <si>
    <t>20-Jul-16 12:57:57</t>
  </si>
  <si>
    <t>008</t>
  </si>
  <si>
    <t>JKL PROEVENTUM ENTERPRISES</t>
  </si>
  <si>
    <t>25-Jul-16 11:32:44</t>
  </si>
  <si>
    <t>25-Jul-16 00:00:00</t>
  </si>
  <si>
    <t>25-Jul-16 11:32:52</t>
  </si>
  <si>
    <t>118</t>
  </si>
  <si>
    <t>MA173</t>
  </si>
  <si>
    <t>PLANCHA DE FIBRE DE VIDRIO</t>
  </si>
  <si>
    <t>NAMIGO COMERCIAL</t>
  </si>
  <si>
    <t>MA174</t>
  </si>
  <si>
    <t>ROLLO DE CINTA DE ALUMINIO DE 3</t>
  </si>
  <si>
    <t>EL055</t>
  </si>
  <si>
    <t>TERMOSTATO DIGITAL</t>
  </si>
  <si>
    <t>EL099</t>
  </si>
  <si>
    <t>ALAMBRE # 10 DE 500/1 PIE</t>
  </si>
  <si>
    <t>25-Jul-16 13:34:57</t>
  </si>
  <si>
    <t>25-Jul-16 13:35:00</t>
  </si>
  <si>
    <t>254</t>
  </si>
  <si>
    <t>IF092</t>
  </si>
  <si>
    <t>TONER 106R01305 XEROX</t>
  </si>
  <si>
    <t>GRUPO OSTRUMEK</t>
  </si>
  <si>
    <t>26-Jul-16 11:31:16</t>
  </si>
  <si>
    <t>22-Jul-16 00:00:00</t>
  </si>
  <si>
    <t>26-Jul-16 11:31:19</t>
  </si>
  <si>
    <t>580-7155</t>
  </si>
  <si>
    <t>29-Jul-16 14:44:47</t>
  </si>
  <si>
    <t>29-Jul-16 00:00:00</t>
  </si>
  <si>
    <t>29-Jul-16 14:44:50</t>
  </si>
  <si>
    <t>580-7220</t>
  </si>
  <si>
    <t>04-Aug-16 15:33:02</t>
  </si>
  <si>
    <t>04-Aug-16 00:00:00</t>
  </si>
  <si>
    <t>04-Aug-16 15:33:07</t>
  </si>
  <si>
    <t>508-7291</t>
  </si>
  <si>
    <t>08-Aug-16 08:55:53</t>
  </si>
  <si>
    <t>05-Aug-16 00:00:00</t>
  </si>
  <si>
    <t>08-Aug-16 08:55:55</t>
  </si>
  <si>
    <t>07</t>
  </si>
  <si>
    <t>UF039</t>
  </si>
  <si>
    <t>MOCHILAS ESCOLAR</t>
  </si>
  <si>
    <t>MATEDSA</t>
  </si>
  <si>
    <t>11-Aug-16 10:46:31</t>
  </si>
  <si>
    <t>09-Aug-16 00:00:00</t>
  </si>
  <si>
    <t>11-Aug-16 10:46:36</t>
  </si>
  <si>
    <t>580-7360</t>
  </si>
  <si>
    <t>17-Aug-16 10:19:50</t>
  </si>
  <si>
    <t>17-Aug-16 00:00:00</t>
  </si>
  <si>
    <t>17-Aug-16 10:19:57</t>
  </si>
  <si>
    <t>580-7431</t>
  </si>
  <si>
    <t>17-Aug-16 14:36:00</t>
  </si>
  <si>
    <t>17-Aug-16 14:36:13</t>
  </si>
  <si>
    <t>122280</t>
  </si>
  <si>
    <t>IF125</t>
  </si>
  <si>
    <t>CARTUCHO C8767-WL (96)</t>
  </si>
  <si>
    <t>IF126</t>
  </si>
  <si>
    <t>CARTUCHO  C9363-WL (97)</t>
  </si>
  <si>
    <t>IF138</t>
  </si>
  <si>
    <t>TONER  305A CE410A BLACK</t>
  </si>
  <si>
    <t>IF213</t>
  </si>
  <si>
    <t>DRUM XEROX 101R00435</t>
  </si>
  <si>
    <t>IF145</t>
  </si>
  <si>
    <t>CARTUCHO C9364WL (98) NEGRO</t>
  </si>
  <si>
    <t>IF153</t>
  </si>
  <si>
    <t>TONER 305A CE411A CYAN</t>
  </si>
  <si>
    <t>IF154</t>
  </si>
  <si>
    <t>TONER 305A CE413A MAGENTA</t>
  </si>
  <si>
    <t>IF006</t>
  </si>
  <si>
    <t>CARTUCHO C9351AN (21) NEGRO</t>
  </si>
  <si>
    <t>IF007</t>
  </si>
  <si>
    <t>CARTUCHO  C9352AN (22) TRICOLOR</t>
  </si>
  <si>
    <t>IF041</t>
  </si>
  <si>
    <t>TONER 305A CE412A YELLOW</t>
  </si>
  <si>
    <t>19-Aug-16 11:02:29</t>
  </si>
  <si>
    <t>19-Aug-16 00:00:00</t>
  </si>
  <si>
    <t>19-Aug-16 11:02:40</t>
  </si>
  <si>
    <t>580-7455</t>
  </si>
  <si>
    <t>30-Aug-16 09:44:12</t>
  </si>
  <si>
    <t>25-Aug-16 00:00:00</t>
  </si>
  <si>
    <t>30-Aug-16 09:44:15</t>
  </si>
  <si>
    <t>580-7533</t>
  </si>
  <si>
    <t>01-Sep-16 11:09:20</t>
  </si>
  <si>
    <t>01-Sep-16 00:00:00</t>
  </si>
  <si>
    <t>01-Sep-16 11:09:22</t>
  </si>
  <si>
    <t>33667</t>
  </si>
  <si>
    <t>02-Sep-16 09:50:15</t>
  </si>
  <si>
    <t>02-Sep-16 00:00:00</t>
  </si>
  <si>
    <t>02-Sep-16 09:50:18</t>
  </si>
  <si>
    <t>70361</t>
  </si>
  <si>
    <t>08-Sep-16 10:56:08</t>
  </si>
  <si>
    <t>08-Sep-16 00:00:00</t>
  </si>
  <si>
    <t>08-Sep-16 10:56:10</t>
  </si>
  <si>
    <t>580-7665</t>
  </si>
  <si>
    <t>14-Sep-16 09:13:16</t>
  </si>
  <si>
    <t>12-Sep-16 00:00:00</t>
  </si>
  <si>
    <t>14-Sep-16 09:13:19</t>
  </si>
  <si>
    <t>580-7716</t>
  </si>
  <si>
    <t>19-Sep-16 12:58:19</t>
  </si>
  <si>
    <t>16-Sep-16 00:00:00</t>
  </si>
  <si>
    <t>19-Sep-16 12:58:22</t>
  </si>
  <si>
    <t>580-7771</t>
  </si>
  <si>
    <t>11-Nov-16 08:42:33</t>
  </si>
  <si>
    <t>27-Sep-16 00:00:00</t>
  </si>
  <si>
    <t>11-Nov-16 08:42:40</t>
  </si>
  <si>
    <t>580-7884</t>
  </si>
  <si>
    <t>30-Sep-16 13:34:49</t>
  </si>
  <si>
    <t>30-Sep-16 00:00:00</t>
  </si>
  <si>
    <t>30-Sep-16 13:34:52</t>
  </si>
  <si>
    <t>580-7913</t>
  </si>
  <si>
    <t>10-Oct-16 14:43:00</t>
  </si>
  <si>
    <t>07-Oct-16 00:00:00</t>
  </si>
  <si>
    <t>10-Oct-16 14:43:06</t>
  </si>
  <si>
    <t>580-7973</t>
  </si>
  <si>
    <t>24-Oct-16 10:48:32</t>
  </si>
  <si>
    <t>21-Oct-16 00:00:00</t>
  </si>
  <si>
    <t>24-Oct-16 10:48:35</t>
  </si>
  <si>
    <t>451</t>
  </si>
  <si>
    <t>SUPLIGENSA</t>
  </si>
  <si>
    <t>22-Nov-16 10:06:23</t>
  </si>
  <si>
    <t>21-Nov-16 00:00:00</t>
  </si>
  <si>
    <t>22-Nov-16 10:06:30</t>
  </si>
  <si>
    <t>667032</t>
  </si>
  <si>
    <t>29-Nov-16 14:32:59</t>
  </si>
  <si>
    <t>29-Nov-16 00:00:00</t>
  </si>
  <si>
    <t>29-Nov-16 14:33:01</t>
  </si>
  <si>
    <t>246</t>
  </si>
  <si>
    <t>DE001</t>
  </si>
  <si>
    <t>ARBOL DE NAVIDAD DE 7 PIE CON LUCES Y ORNAMENTOS EN TONOS ROJO Y DORADO</t>
  </si>
  <si>
    <t>DESCORACIONES TACTUX</t>
  </si>
  <si>
    <t>DE002</t>
  </si>
  <si>
    <t>ARBOL DE NAVIDAD DE 7 PIE CON LUCES Y ORNAMENTOS EN TONO ROJO Y PLATEADO</t>
  </si>
  <si>
    <t>DE003</t>
  </si>
  <si>
    <t>DECORACION E ILUMINACION ORNAMENTO EN ROJO Y DORADO</t>
  </si>
  <si>
    <t>DE004</t>
  </si>
  <si>
    <t>COLOCACION E ILUMINACION PARA TOLDO DE LA ENTRADA</t>
  </si>
  <si>
    <t>DE005</t>
  </si>
  <si>
    <t>COLOCACION E ILUMINACION DEL NACIMIENTO DEL NINO JESUS (8 PIEZASA)</t>
  </si>
  <si>
    <t>29-Nov-16 14:59:17</t>
  </si>
  <si>
    <t>29-Nov-16 14:59:21</t>
  </si>
  <si>
    <t>65311</t>
  </si>
  <si>
    <t>EDITORA CORRIPIO</t>
  </si>
  <si>
    <t>07-Dec-16 13:59:07</t>
  </si>
  <si>
    <t>07-Dec-16 00:00:00</t>
  </si>
  <si>
    <t>07-Dec-16 13:59:16</t>
  </si>
  <si>
    <t>23422</t>
  </si>
  <si>
    <t>08-Dec-16 09:00:45</t>
  </si>
  <si>
    <t>08-Dec-16 00:00:00</t>
  </si>
  <si>
    <t>08-Dec-16 09:00:50</t>
  </si>
  <si>
    <t>49</t>
  </si>
  <si>
    <t>THE OFFICE WAREHOSE DOMINICANA</t>
  </si>
  <si>
    <t>02-Jan-17 14:15:53</t>
  </si>
  <si>
    <t>29-Dec-16 00:00:00</t>
  </si>
  <si>
    <t>02-Jan-17 14:15:56</t>
  </si>
  <si>
    <t>3881</t>
  </si>
  <si>
    <t>02-Jan-17 14:11:05</t>
  </si>
  <si>
    <t>02-Jan-17 14:11:08</t>
  </si>
  <si>
    <t>3890</t>
  </si>
  <si>
    <t>10-Jan-17 09:53:44</t>
  </si>
  <si>
    <t>19-Dec-16 00:00:00</t>
  </si>
  <si>
    <t>10-Jan-17 09:53:46</t>
  </si>
  <si>
    <t>690</t>
  </si>
  <si>
    <t>OF073</t>
  </si>
  <si>
    <t>SOBRE MANILA 10 X 15</t>
  </si>
  <si>
    <t>19-Jan-17 15:33:53</t>
  </si>
  <si>
    <t>04-Sep-16 00:00:00</t>
  </si>
  <si>
    <t>19-Jan-17 15:33:58</t>
  </si>
  <si>
    <t>966-500</t>
  </si>
  <si>
    <t>23-Jan-17 13:40:13</t>
  </si>
  <si>
    <t>23-Jan-17 00:00:00</t>
  </si>
  <si>
    <t>23-Jan-17 13:40:16</t>
  </si>
  <si>
    <t>580-8973</t>
  </si>
  <si>
    <t>25-Jan-17 09:05:26</t>
  </si>
  <si>
    <t>05-Jan-17 00:00:00</t>
  </si>
  <si>
    <t>25-Jan-17 09:05:28</t>
  </si>
  <si>
    <t>580-8832</t>
  </si>
  <si>
    <t>27-Jan-17 08:40:52</t>
  </si>
  <si>
    <t>25-Jan-17 00:00:00</t>
  </si>
  <si>
    <t>27-Jan-17 08:40:56</t>
  </si>
  <si>
    <t>580-9022</t>
  </si>
  <si>
    <t>03-Feb-17 15:47:08</t>
  </si>
  <si>
    <t>03-Feb-17 00:00:00</t>
  </si>
  <si>
    <t>03-Feb-17 15:47:15</t>
  </si>
  <si>
    <t>580-9111</t>
  </si>
  <si>
    <t>10-Feb-17 08:32:41</t>
  </si>
  <si>
    <t>09-Feb-17 00:00:00</t>
  </si>
  <si>
    <t>10-Feb-17 08:45:48</t>
  </si>
  <si>
    <t>580-9173</t>
  </si>
  <si>
    <t>13-Feb-17 15:05:20</t>
  </si>
  <si>
    <t>13-Feb-17 00:00:00</t>
  </si>
  <si>
    <t>13-Feb-17 15:05:27</t>
  </si>
  <si>
    <t>4971</t>
  </si>
  <si>
    <t>MB054</t>
  </si>
  <si>
    <t>SILLA DE RUEDA</t>
  </si>
  <si>
    <t>SUPLIMED, SRL</t>
  </si>
  <si>
    <t>20-Feb-17 08:57:13</t>
  </si>
  <si>
    <t>17-Feb-17 00:00:00</t>
  </si>
  <si>
    <t>20-Feb-17 08:57:17</t>
  </si>
  <si>
    <t>580-9261</t>
  </si>
  <si>
    <t>20-Feb-17 08:52:57</t>
  </si>
  <si>
    <t>15-Feb-17 00:00:00</t>
  </si>
  <si>
    <t>20-Feb-17 08:53:02</t>
  </si>
  <si>
    <t>233</t>
  </si>
  <si>
    <t>EL240</t>
  </si>
  <si>
    <t>MOTOR VENTILADOR DE 1/2 HP CON CAPACITOR DE 10 T.</t>
  </si>
  <si>
    <t>ELECTRO EQUIPO SORIANO A&amp;S, SRL</t>
  </si>
  <si>
    <t>28-Feb-17 15:13:01</t>
  </si>
  <si>
    <t>28-Feb-17 00:00:00</t>
  </si>
  <si>
    <t>28-Feb-17 15:13:03</t>
  </si>
  <si>
    <t>580-9372</t>
  </si>
  <si>
    <t>09-Mar-17 14:56:03</t>
  </si>
  <si>
    <t>09-Mar-17 00:00:00</t>
  </si>
  <si>
    <t>09-Mar-17 14:56:05</t>
  </si>
  <si>
    <t>580-9470</t>
  </si>
  <si>
    <t>15-Mar-17 14:23:15</t>
  </si>
  <si>
    <t>15-Mar-17 00:00:00</t>
  </si>
  <si>
    <t>15-Mar-17 14:23:19</t>
  </si>
  <si>
    <t>140005009</t>
  </si>
  <si>
    <t>17-Mar-17 10:02:26</t>
  </si>
  <si>
    <t>17-Mar-17 00:00:00</t>
  </si>
  <si>
    <t>17-Mar-17 10:02:29</t>
  </si>
  <si>
    <t>580-9553</t>
  </si>
  <si>
    <t>24-Mar-17 15:53:52</t>
  </si>
  <si>
    <t>24-Mar-17 00:00:00</t>
  </si>
  <si>
    <t>24-Mar-17 15:53:55</t>
  </si>
  <si>
    <t>580-9638</t>
  </si>
  <si>
    <t>30-Mar-17 13:41:13</t>
  </si>
  <si>
    <t>30-Mar-17 00:00:00</t>
  </si>
  <si>
    <t>30-Mar-17 13:41:22</t>
  </si>
  <si>
    <t>9</t>
  </si>
  <si>
    <t>L0050</t>
  </si>
  <si>
    <t>ZAFACON  GRANDE CON RUEDA</t>
  </si>
  <si>
    <t>03-Apr-17 10:07:03</t>
  </si>
  <si>
    <t>03-Apr-17 00:00:00</t>
  </si>
  <si>
    <t>03-Apr-17 10:07:05</t>
  </si>
  <si>
    <t>580-9724</t>
  </si>
  <si>
    <t>04-Apr-17 09:43:37</t>
  </si>
  <si>
    <t>04-Apr-17 00:00:00</t>
  </si>
  <si>
    <t>04-Apr-17 09:43:39</t>
  </si>
  <si>
    <t>303</t>
  </si>
  <si>
    <t>ME114</t>
  </si>
  <si>
    <t>CABLE SUMERGIBLE</t>
  </si>
  <si>
    <t>TRUCK PARTS F&amp;M</t>
  </si>
  <si>
    <t>ME115</t>
  </si>
  <si>
    <t>CAPA DE AGUA P/ MENSAJERO</t>
  </si>
  <si>
    <t>04-Apr-17 09:43:40</t>
  </si>
  <si>
    <t>ME116</t>
  </si>
  <si>
    <t>CASCO PROTECTOR P/ MOTOCICLETA</t>
  </si>
  <si>
    <t>ME117</t>
  </si>
  <si>
    <t>GUANTES DE PROTECION P/ MENSAJERO</t>
  </si>
  <si>
    <t>04-Apr-17 15:52:23</t>
  </si>
  <si>
    <t>04-Apr-17 15:52:25</t>
  </si>
  <si>
    <t>703</t>
  </si>
  <si>
    <t>L0020</t>
  </si>
  <si>
    <t>JABON DE ESPUMA P/ MANOS</t>
  </si>
  <si>
    <t>C0027</t>
  </si>
  <si>
    <t>JABON BOLA AZUL 5/1</t>
  </si>
  <si>
    <t>17-Apr-17 09:52:17</t>
  </si>
  <si>
    <t>17-Apr-17 00:00:00</t>
  </si>
  <si>
    <t>17-Apr-17 09:52:29</t>
  </si>
  <si>
    <t>580-9827</t>
  </si>
  <si>
    <t>17-Apr-17 09:51:38</t>
  </si>
  <si>
    <t>17-Apr-17 09:51:41</t>
  </si>
  <si>
    <t>60638</t>
  </si>
  <si>
    <t>17-Apr-17 09:53:06</t>
  </si>
  <si>
    <t>17-Apr-17 09:53:11</t>
  </si>
  <si>
    <t>60635</t>
  </si>
  <si>
    <t>C0023</t>
  </si>
  <si>
    <t>CREMORA  DE 22 ONZAS</t>
  </si>
  <si>
    <t>19-Apr-17 14:06:37</t>
  </si>
  <si>
    <t>19-Apr-17 00:00:00</t>
  </si>
  <si>
    <t>19-Apr-17 14:06:40</t>
  </si>
  <si>
    <t>886</t>
  </si>
  <si>
    <t>C0156</t>
  </si>
  <si>
    <t>JARRA TRANSPARENTE</t>
  </si>
  <si>
    <t>AVG COMERCIAL, S.R.L.</t>
  </si>
  <si>
    <t>C0254</t>
  </si>
  <si>
    <t>CAFATERA  ELECTRICA 10 LT ACERO INOXIDABLE</t>
  </si>
  <si>
    <t>C0255</t>
  </si>
  <si>
    <t>TERMO PLASTICO P/ CAFE GRANDE</t>
  </si>
  <si>
    <t>C0089</t>
  </si>
  <si>
    <t>TERMO PLASTICO P/ CAFE PEQUEÑO</t>
  </si>
  <si>
    <t>CR006</t>
  </si>
  <si>
    <t>COPA PARA AGUA</t>
  </si>
  <si>
    <t>CR013</t>
  </si>
  <si>
    <t>TAZA PARA CAFE CON PLATILLO</t>
  </si>
  <si>
    <t>CR033</t>
  </si>
  <si>
    <t>FLORERO DE VIDRIO</t>
  </si>
  <si>
    <t>EQ011</t>
  </si>
  <si>
    <t>NEVERAS  EJECUTIVA</t>
  </si>
  <si>
    <t>EQ012</t>
  </si>
  <si>
    <t>RADIO AM. FM. CD</t>
  </si>
  <si>
    <t>MB008</t>
  </si>
  <si>
    <t>BEBEDERO DE AGUA</t>
  </si>
  <si>
    <t>21-Apr-17 09:58:42</t>
  </si>
  <si>
    <t>21-Apr-17 00:00:00</t>
  </si>
  <si>
    <t>21-Apr-17 09:58:46</t>
  </si>
  <si>
    <t>720</t>
  </si>
  <si>
    <t>21-Apr-17 10:00:26</t>
  </si>
  <si>
    <t>21-Apr-17 10:00:41</t>
  </si>
  <si>
    <t>580-9898</t>
  </si>
  <si>
    <t>21-Apr-17 13:10:09</t>
  </si>
  <si>
    <t>21-Apr-17 13:10:11</t>
  </si>
  <si>
    <t>119</t>
  </si>
  <si>
    <t>C0024</t>
  </si>
  <si>
    <t>LATA DE TE FRIO DE VARIOS SABORES 2.10KG</t>
  </si>
  <si>
    <t>CHRIS MULTISERVICIOS</t>
  </si>
  <si>
    <t>C0010</t>
  </si>
  <si>
    <t>AZUCAR BLANCA 5 LIBRAS</t>
  </si>
  <si>
    <t>21-Apr-17 13:10:18</t>
  </si>
  <si>
    <t>21-Apr-17 13:10:24</t>
  </si>
  <si>
    <t>887</t>
  </si>
  <si>
    <t>MB027</t>
  </si>
  <si>
    <t>SILLA  PLASTICA</t>
  </si>
  <si>
    <t>24-Apr-17 14:33:43</t>
  </si>
  <si>
    <t>24-Apr-17 00:00:00</t>
  </si>
  <si>
    <t>24-Apr-17 14:33:46</t>
  </si>
  <si>
    <t>890</t>
  </si>
  <si>
    <t>25-Apr-17 13:22:41</t>
  </si>
  <si>
    <t>25-Apr-17 00:00:00</t>
  </si>
  <si>
    <t>25-Apr-17 13:22:44</t>
  </si>
  <si>
    <t>58743</t>
  </si>
  <si>
    <t>25-Apr-17 13:42:46</t>
  </si>
  <si>
    <t>25-Apr-17 13:42:50</t>
  </si>
  <si>
    <t>216</t>
  </si>
  <si>
    <t>C0061</t>
  </si>
  <si>
    <t>GRECA P/CAFE DE 12 TAZAS</t>
  </si>
  <si>
    <t>OFFICE SEAT</t>
  </si>
  <si>
    <t>27-Apr-17 14:12:45</t>
  </si>
  <si>
    <t>27-Apr-17 00:00:00</t>
  </si>
  <si>
    <t>27-Apr-17 14:12:48</t>
  </si>
  <si>
    <t>6021396</t>
  </si>
  <si>
    <t>C0106</t>
  </si>
  <si>
    <t>MICROONDA</t>
  </si>
  <si>
    <t>C0256</t>
  </si>
  <si>
    <t>BANDEJA DE METAL REDONDA</t>
  </si>
  <si>
    <t>C0209</t>
  </si>
  <si>
    <t>BANDEJA RETANGULAR ACERO INOX. 35.1 X 24.8</t>
  </si>
  <si>
    <t>03-May-17 11:54:16</t>
  </si>
  <si>
    <t>02-May-17 00:00:00</t>
  </si>
  <si>
    <t>03-May-17 11:54:20</t>
  </si>
  <si>
    <t>17925</t>
  </si>
  <si>
    <t>BEST SUPPLY</t>
  </si>
  <si>
    <t>OF070</t>
  </si>
  <si>
    <t>SOBRE MANILA  9 X 12</t>
  </si>
  <si>
    <t>OF120</t>
  </si>
  <si>
    <t>FOLDER DE VARIOS COLORES</t>
  </si>
  <si>
    <t>OF223</t>
  </si>
  <si>
    <t>TABLILLA DE APOYO PARA ANOTAR</t>
  </si>
  <si>
    <t>04-May-17 10:37:37</t>
  </si>
  <si>
    <t>03-May-17 00:00:00</t>
  </si>
  <si>
    <t>04-May-17 10:37:40</t>
  </si>
  <si>
    <t>19854</t>
  </si>
  <si>
    <t>OF291</t>
  </si>
  <si>
    <t>ROLLO DE CINTA DE TELA TIPO ZAPATICO</t>
  </si>
  <si>
    <t>OF194</t>
  </si>
  <si>
    <t>SEPARADORE DE CARPETA  5/1</t>
  </si>
  <si>
    <t>OF357</t>
  </si>
  <si>
    <t>PIZARRA BLANCA</t>
  </si>
  <si>
    <t>OF366</t>
  </si>
  <si>
    <t>BULTO P/ MENSAJERO</t>
  </si>
  <si>
    <t>OF367</t>
  </si>
  <si>
    <t>CARPETA P/ CORRESPONDENCIA CON ZIPPER</t>
  </si>
  <si>
    <t>OF045</t>
  </si>
  <si>
    <t>LIBRO RECORD 300 PAGINAS</t>
  </si>
  <si>
    <t>OF031</t>
  </si>
  <si>
    <t>CLIPS BILLETERO 5/8  41MM (#20) (CAJA 12/1)</t>
  </si>
  <si>
    <t>OF032</t>
  </si>
  <si>
    <t>CORRECTOR LIQUIDO TIPO ESCOBILLA</t>
  </si>
  <si>
    <t>OF023</t>
  </si>
  <si>
    <t>CD EN BLANCO</t>
  </si>
  <si>
    <t>OF024</t>
  </si>
  <si>
    <t>CERA P/ CONTAR</t>
  </si>
  <si>
    <t>OF010</t>
  </si>
  <si>
    <t>PENDAFLEX 8 1/2  X 13 DE 25/1</t>
  </si>
  <si>
    <t>MB043</t>
  </si>
  <si>
    <t>GUILLOTINA</t>
  </si>
  <si>
    <t>OF228</t>
  </si>
  <si>
    <t>TICKETS DE TURNO</t>
  </si>
  <si>
    <t>OF209</t>
  </si>
  <si>
    <t>PILA RECARGABLES AAA</t>
  </si>
  <si>
    <t>OF268</t>
  </si>
  <si>
    <t>CREYONES PARA PIZARRA MAGICA</t>
  </si>
  <si>
    <t>OF270</t>
  </si>
  <si>
    <t>BANDEJA  PORTA PAPELES METAL 2 NIVELES</t>
  </si>
  <si>
    <t>OF072</t>
  </si>
  <si>
    <t>SOBRE MANILA 10 X 13</t>
  </si>
  <si>
    <t>04-May-17 13:17:36</t>
  </si>
  <si>
    <t>04-May-17 00:00:00</t>
  </si>
  <si>
    <t>04-May-17 13:17:43</t>
  </si>
  <si>
    <t>580-10025</t>
  </si>
  <si>
    <t>04-May-17 13:18:29</t>
  </si>
  <si>
    <t>04-May-17 13:18:31</t>
  </si>
  <si>
    <t>3993</t>
  </si>
  <si>
    <t>09-May-17 15:55:37</t>
  </si>
  <si>
    <t>09-May-17 00:00:00</t>
  </si>
  <si>
    <t>09-May-17 15:55:39</t>
  </si>
  <si>
    <t>19901</t>
  </si>
  <si>
    <t>11-May-17 10:20:46</t>
  </si>
  <si>
    <t>11-May-17 00:00:00</t>
  </si>
  <si>
    <t>11-May-17 10:20:49</t>
  </si>
  <si>
    <t>580-10100</t>
  </si>
  <si>
    <t>17-May-17 14:56:05</t>
  </si>
  <si>
    <t>17-May-17 00:00:00</t>
  </si>
  <si>
    <t>17-May-17 14:56:11</t>
  </si>
  <si>
    <t>131659</t>
  </si>
  <si>
    <t>18-May-17 10:18:24</t>
  </si>
  <si>
    <t>18-May-17 00:00:00</t>
  </si>
  <si>
    <t>18-May-17 10:18:30</t>
  </si>
  <si>
    <t>580-10176</t>
  </si>
  <si>
    <t>26-May-17 14:09:20</t>
  </si>
  <si>
    <t>26-May-17 00:00:00</t>
  </si>
  <si>
    <t>26-May-17 14:09:22</t>
  </si>
  <si>
    <t>199165</t>
  </si>
  <si>
    <t>MA237</t>
  </si>
  <si>
    <t>PLAFON COMERCIAL 24X24 (SHEET BOARD)</t>
  </si>
  <si>
    <t>FERRETERIA CONSTRUCTORA CONTASA TABAR</t>
  </si>
  <si>
    <t>MA147</t>
  </si>
  <si>
    <t>PLANCHAS DE PLAFON 24X24</t>
  </si>
  <si>
    <t>29-May-17 09:54:46</t>
  </si>
  <si>
    <t>29-May-17 00:00:00</t>
  </si>
  <si>
    <t>29-May-17 09:54:50</t>
  </si>
  <si>
    <t>580-10269</t>
  </si>
  <si>
    <t>05-Jun-17 15:33:55</t>
  </si>
  <si>
    <t>05-Jun-17 00:00:00</t>
  </si>
  <si>
    <t>05-Jun-17 15:33:57</t>
  </si>
  <si>
    <t>580-10345</t>
  </si>
  <si>
    <t>12-Jun-17 08:46:45</t>
  </si>
  <si>
    <t>12-Jun-17 00:00:00</t>
  </si>
  <si>
    <t>12-Jun-17 08:46:47</t>
  </si>
  <si>
    <t>88122</t>
  </si>
  <si>
    <t/>
  </si>
  <si>
    <t>13-Jun-17 15:08:08</t>
  </si>
  <si>
    <t>13-Jun-17 00:00:00</t>
  </si>
  <si>
    <t>13-Jun-17 15:08:15</t>
  </si>
  <si>
    <t>580-10476</t>
  </si>
  <si>
    <t>26-Jun-17 08:53:56</t>
  </si>
  <si>
    <t>26-Jun-17 00:00:00</t>
  </si>
  <si>
    <t>26-Jun-17 08:54:01</t>
  </si>
  <si>
    <t>49592</t>
  </si>
  <si>
    <t>IF049</t>
  </si>
  <si>
    <t>TONER  CC531A CYAN</t>
  </si>
  <si>
    <t>SMART CARTRIDGE</t>
  </si>
  <si>
    <t>IF050</t>
  </si>
  <si>
    <t>TONER CC532A YELLOW</t>
  </si>
  <si>
    <t>26-Jun-17 08:54:02</t>
  </si>
  <si>
    <t>IF051</t>
  </si>
  <si>
    <t>TONER CC533A  MAGENTA</t>
  </si>
  <si>
    <t>IF133</t>
  </si>
  <si>
    <t>TONER CF 280A</t>
  </si>
  <si>
    <t>IF134</t>
  </si>
  <si>
    <t>TONER CE505A  NEGRO</t>
  </si>
  <si>
    <t>IF135</t>
  </si>
  <si>
    <t>TONER CC530A NEGRO</t>
  </si>
  <si>
    <t>07-Jul-17 08:07:18</t>
  </si>
  <si>
    <t>06-Jul-17 00:00:00</t>
  </si>
  <si>
    <t>07-Jul-17 08:07:32</t>
  </si>
  <si>
    <t>36</t>
  </si>
  <si>
    <t>OF156</t>
  </si>
  <si>
    <t>RESMA DE PAPEL 81/2 X11 TIMB. HILO CREMA PAN DE ORO</t>
  </si>
  <si>
    <t>OF113</t>
  </si>
  <si>
    <t>SELLO RECTANGULAR</t>
  </si>
  <si>
    <t>OF364</t>
  </si>
  <si>
    <t>SELLO REDONDO</t>
  </si>
  <si>
    <t>OF377</t>
  </si>
  <si>
    <t>SELO CUADRADO (PUNTO DE PAGO)</t>
  </si>
  <si>
    <t>10-Jul-17 11:38:54</t>
  </si>
  <si>
    <t>07-Jul-17 00:00:00</t>
  </si>
  <si>
    <t>10-Jul-17 11:39:12</t>
  </si>
  <si>
    <t>580-10631</t>
  </si>
  <si>
    <t>11-Jul-17 15:01:35</t>
  </si>
  <si>
    <t>11-Jul-17 00:00:00</t>
  </si>
  <si>
    <t>11-Jul-17 15:01:38</t>
  </si>
  <si>
    <t>580-10744</t>
  </si>
  <si>
    <t>18-Jul-17 08:50:14</t>
  </si>
  <si>
    <t>18-Jul-17 00:00:00</t>
  </si>
  <si>
    <t>18-Jul-17 08:50:17</t>
  </si>
  <si>
    <t>698</t>
  </si>
  <si>
    <t>OF379</t>
  </si>
  <si>
    <t>CARNET DE CONTROL DE ALMA DE FUEGO (PARE)</t>
  </si>
  <si>
    <t>SIGNO DIGITAL</t>
  </si>
  <si>
    <t>21-Jul-17 09:40:47</t>
  </si>
  <si>
    <t>21-Jul-17 00:00:00</t>
  </si>
  <si>
    <t>21-Jul-17 09:40:52</t>
  </si>
  <si>
    <t>580-10830</t>
  </si>
  <si>
    <t>26-Jul-17 12:52:18</t>
  </si>
  <si>
    <t>26-Jul-17 00:00:00</t>
  </si>
  <si>
    <t>26-Jul-17 13:36:50</t>
  </si>
  <si>
    <t>580-10900</t>
  </si>
  <si>
    <t>28-Jul-17 08:01:36</t>
  </si>
  <si>
    <t>28-Jul-17 00:00:00</t>
  </si>
  <si>
    <t>28-Jul-17 08:01:41</t>
  </si>
  <si>
    <t>500003837</t>
  </si>
  <si>
    <t>IF328</t>
  </si>
  <si>
    <t>COMPUTADORA APPLE IMAC27 INTEL CORE I5(SKYLAKE) 3.2 GHZ</t>
  </si>
  <si>
    <t>COMPU-OFFICE DOMINICANA</t>
  </si>
  <si>
    <t>31-Jul-17 08:45:45</t>
  </si>
  <si>
    <t>31-Jul-17 00:00:00</t>
  </si>
  <si>
    <t>31-Jul-17 08:45:49</t>
  </si>
  <si>
    <t>C0266</t>
  </si>
  <si>
    <t>SERVILLETA BLANCA (D.G.J.P)</t>
  </si>
  <si>
    <t>C0267</t>
  </si>
  <si>
    <t>PORTA COPA BLANCO (D.G.J.P)</t>
  </si>
  <si>
    <t>C0268</t>
  </si>
  <si>
    <t>CUBRE COPA BLANCO (D.G.J.P)</t>
  </si>
  <si>
    <t>04-Aug-17 10:29:54</t>
  </si>
  <si>
    <t>02-Aug-17 00:00:00</t>
  </si>
  <si>
    <t>04-Aug-17 10:36:47</t>
  </si>
  <si>
    <t>08-Aug-17 09:04:09</t>
  </si>
  <si>
    <t>25-Jul-17 00:00:00</t>
  </si>
  <si>
    <t>08-Aug-17 09:04:11</t>
  </si>
  <si>
    <t>1257</t>
  </si>
  <si>
    <t>IF354</t>
  </si>
  <si>
    <t>COMPUTADORA (CPU)SFF PRO DESK 400 G3 4TA GENERACION CORE I3-6100 8GB</t>
  </si>
  <si>
    <t>IF301</t>
  </si>
  <si>
    <t>MONITOR  HP V201 DE 19.5</t>
  </si>
  <si>
    <t>08-Aug-17 13:13:37</t>
  </si>
  <si>
    <t>08-Aug-17 00:00:00</t>
  </si>
  <si>
    <t>08-Aug-17 13:34:11</t>
  </si>
  <si>
    <t>OF064</t>
  </si>
  <si>
    <t>RESMA DE PAPEL 8 1/2 X 11 TIMBRADO EN HILO CREMA FULL COLOR</t>
  </si>
  <si>
    <t>09-Aug-17 08:33:45</t>
  </si>
  <si>
    <t>09-Aug-17 00:00:00</t>
  </si>
  <si>
    <t>09-Aug-17 09:21:00</t>
  </si>
  <si>
    <t>580-11046</t>
  </si>
  <si>
    <t>15-Aug-17 09:41:26</t>
  </si>
  <si>
    <t>15-Aug-17 00:00:00</t>
  </si>
  <si>
    <t>15-Aug-17 09:41:30</t>
  </si>
  <si>
    <t>6589</t>
  </si>
  <si>
    <t>IF363</t>
  </si>
  <si>
    <t>IMPRESORA MULTIFUNCIONAL PRO 400 MFP 477</t>
  </si>
  <si>
    <t>15-Aug-17 12:50:06</t>
  </si>
  <si>
    <t>15-Aug-17 13:13:00</t>
  </si>
  <si>
    <t>580-11120</t>
  </si>
  <si>
    <t>28-Aug-17 08:51:48</t>
  </si>
  <si>
    <t>28-Aug-17 00:00:00</t>
  </si>
  <si>
    <t>28-Aug-17 08:51:50</t>
  </si>
  <si>
    <t>580-11233</t>
  </si>
  <si>
    <t>05-Sep-17 12:55:03</t>
  </si>
  <si>
    <t>05-Sep-17 00:00:00</t>
  </si>
  <si>
    <t>05-Sep-17 13:40:34</t>
  </si>
  <si>
    <t>580-11343</t>
  </si>
  <si>
    <t>12-Sep-17 08:42:35</t>
  </si>
  <si>
    <t>12-Sep-17 00:00:00</t>
  </si>
  <si>
    <t>12-Sep-17 08:42:40</t>
  </si>
  <si>
    <t>45</t>
  </si>
  <si>
    <t>12-Sep-17 14:08:16</t>
  </si>
  <si>
    <t>12-Sep-17 14:40:21</t>
  </si>
  <si>
    <t>799</t>
  </si>
  <si>
    <t>12-Sep-17 15:09:00</t>
  </si>
  <si>
    <t>12-Sep-17 15:10:57</t>
  </si>
  <si>
    <t>5587</t>
  </si>
  <si>
    <t>MB024</t>
  </si>
  <si>
    <t>SILLON EJECUTIVO</t>
  </si>
  <si>
    <t>BII DOMINICANA, S.A.</t>
  </si>
  <si>
    <t>14-Sep-17 11:40:58</t>
  </si>
  <si>
    <t>14-Sep-17 00:00:00</t>
  </si>
  <si>
    <t>14-Sep-17 11:56:17</t>
  </si>
  <si>
    <t>6021425</t>
  </si>
  <si>
    <t>OF106</t>
  </si>
  <si>
    <t>PRECINTO DE SEGURIDAD AZULES</t>
  </si>
  <si>
    <t>19-Sep-17 09:43:09</t>
  </si>
  <si>
    <t>19-Sep-17 00:00:00</t>
  </si>
  <si>
    <t>19-Sep-17 09:51:13</t>
  </si>
  <si>
    <t>580-11470</t>
  </si>
  <si>
    <t>02-Oct-17 10:30:37</t>
  </si>
  <si>
    <t>02-Oct-17 00:00:00</t>
  </si>
  <si>
    <t>02-Oct-17 10:32:51</t>
  </si>
  <si>
    <t>580/11576</t>
  </si>
  <si>
    <t>11-Oct-17 08:32:34</t>
  </si>
  <si>
    <t>11-Oct-17 00:00:00</t>
  </si>
  <si>
    <t>11-Oct-17 08:54:14</t>
  </si>
  <si>
    <t>580-11679</t>
  </si>
  <si>
    <t>19-Oct-17 13:15:15</t>
  </si>
  <si>
    <t>19-Oct-17 00:00:00</t>
  </si>
  <si>
    <t>19-Oct-17 13:21:43</t>
  </si>
  <si>
    <t>580-11752</t>
  </si>
  <si>
    <t>24-Oct-17 14:52:52</t>
  </si>
  <si>
    <t>24-Oct-17 00:00:00</t>
  </si>
  <si>
    <t>24-Oct-17 14:56:29</t>
  </si>
  <si>
    <t>580-11830</t>
  </si>
  <si>
    <t>27-Oct-17 11:21:19</t>
  </si>
  <si>
    <t>27-Oct-17 00:00:00</t>
  </si>
  <si>
    <t>27-Oct-17 11:31:30</t>
  </si>
  <si>
    <t>79</t>
  </si>
  <si>
    <t>PRO09</t>
  </si>
  <si>
    <t>BOTON CAMPAÑA CONTRA EL CANCER DE MAMA</t>
  </si>
  <si>
    <t>ANGELO GRAFICS</t>
  </si>
  <si>
    <t>01-Nov-17 14:40:37</t>
  </si>
  <si>
    <t>01-Nov-17 00:00:00</t>
  </si>
  <si>
    <t>01-Nov-17 15:09:07</t>
  </si>
  <si>
    <t>1186</t>
  </si>
  <si>
    <t>03-Nov-17 11:58:53</t>
  </si>
  <si>
    <t>03-Nov-17 00:00:00</t>
  </si>
  <si>
    <t>03-Nov-17 14:40:49</t>
  </si>
  <si>
    <t>580-11936</t>
  </si>
  <si>
    <t>09-Nov-17 14:35:49</t>
  </si>
  <si>
    <t>09-Nov-17 00:00:00</t>
  </si>
  <si>
    <t>09-Nov-17 14:37:31</t>
  </si>
  <si>
    <t>25</t>
  </si>
  <si>
    <t>MB009</t>
  </si>
  <si>
    <t>CREDENZA DE DOS PUERTAS</t>
  </si>
  <si>
    <t>SUPLIDORA MOL</t>
  </si>
  <si>
    <t>MB014</t>
  </si>
  <si>
    <t>ARCHIVO DE 3 GAVETAS</t>
  </si>
  <si>
    <t>15-Nov-17 11:42:59</t>
  </si>
  <si>
    <t>15-Nov-17 00:00:00</t>
  </si>
  <si>
    <t>15-Nov-17 11:47:16</t>
  </si>
  <si>
    <t>174</t>
  </si>
  <si>
    <t>MB103</t>
  </si>
  <si>
    <t>CAUNTER DE DOS (2) PUESTO, 2 METRO</t>
  </si>
  <si>
    <t>EMPRESA OCL</t>
  </si>
  <si>
    <t>MB010</t>
  </si>
  <si>
    <t>SILLA SECRETARIAL</t>
  </si>
  <si>
    <t>17-Nov-17 09:37:07</t>
  </si>
  <si>
    <t>17-Nov-17 00:00:00</t>
  </si>
  <si>
    <t>17-Nov-17 10:38:35</t>
  </si>
  <si>
    <t>580-12076</t>
  </si>
  <si>
    <t>20-Nov-17 09:29:37</t>
  </si>
  <si>
    <t>20-Nov-17 00:00:00</t>
  </si>
  <si>
    <t>20-Nov-17 11:05:08</t>
  </si>
  <si>
    <t>54750</t>
  </si>
  <si>
    <t>21-Nov-17 11:56:00</t>
  </si>
  <si>
    <t>21-Nov-17 00:00:00</t>
  </si>
  <si>
    <t>21-Nov-17 13:07:34</t>
  </si>
  <si>
    <t>693</t>
  </si>
  <si>
    <t>OF066</t>
  </si>
  <si>
    <t>PAPEL TERMICO 3 1/8 ( ROLLO)</t>
  </si>
  <si>
    <t>SUPLIDORA GOMEZ PEREZ (SUGOPECA)</t>
  </si>
  <si>
    <t>23-Nov-17 15:10:45</t>
  </si>
  <si>
    <t>23-Nov-17 00:00:00</t>
  </si>
  <si>
    <t>23-Nov-17 15:26:25</t>
  </si>
  <si>
    <t>580-12148</t>
  </si>
  <si>
    <t>28-Nov-17 10:37:48</t>
  </si>
  <si>
    <t>28-Nov-17 00:00:00</t>
  </si>
  <si>
    <t>28-Nov-17 10:42:53</t>
  </si>
  <si>
    <t>580-12198</t>
  </si>
  <si>
    <t>AFM SUPLIDORES,SRL</t>
  </si>
  <si>
    <t>05-Dec-17 11:00:22</t>
  </si>
  <si>
    <t>04-Dec-17 00:00:00</t>
  </si>
  <si>
    <t>05-Dec-17 11:43:25</t>
  </si>
  <si>
    <t>580-12257</t>
  </si>
  <si>
    <t>11-Dec-17 11:59:42</t>
  </si>
  <si>
    <t>11-Dec-17 00:00:00</t>
  </si>
  <si>
    <t>11-Dec-17 13:07:02</t>
  </si>
  <si>
    <t>4157</t>
  </si>
  <si>
    <t>IF407</t>
  </si>
  <si>
    <t>TABLETAS  ELECTRONICAS</t>
  </si>
  <si>
    <t>11-Dec-17 15:48:45</t>
  </si>
  <si>
    <t>11-Dec-17 15:57:59</t>
  </si>
  <si>
    <t>580-12336</t>
  </si>
  <si>
    <t>14-Dec-17 10:28:30</t>
  </si>
  <si>
    <t>14-Dec-17 13:42:57</t>
  </si>
  <si>
    <t>8988</t>
  </si>
  <si>
    <t>IF410</t>
  </si>
  <si>
    <t>SG300-28PP-K9 28PORT GIGABIT POE + MANAGED SWITCH</t>
  </si>
  <si>
    <t>CLICKTECK</t>
  </si>
  <si>
    <t>14-Dec-17 14:48:34</t>
  </si>
  <si>
    <t>14-Dec-17 00:00:00</t>
  </si>
  <si>
    <t>14-Dec-17 14:58:30</t>
  </si>
  <si>
    <t>5409</t>
  </si>
  <si>
    <t>GRUPO RAMOS, SA</t>
  </si>
  <si>
    <t>15-Dec-17 15:29:28</t>
  </si>
  <si>
    <t>15-Dec-17 00:00:00</t>
  </si>
  <si>
    <t>18-Dec-17 09:03:51</t>
  </si>
  <si>
    <t>4615</t>
  </si>
  <si>
    <t>03-Jan-18 14:27:00</t>
  </si>
  <si>
    <t>13-Dec-17 00:00:00</t>
  </si>
  <si>
    <t>03-Jan-18 15:21:10</t>
  </si>
  <si>
    <t>IF420</t>
  </si>
  <si>
    <t>MINI JACK CAT 6</t>
  </si>
  <si>
    <t>IF337</t>
  </si>
  <si>
    <t>FACEPLATE P/ R145 CAT 6, 2 ENTRADA</t>
  </si>
  <si>
    <t>IF338</t>
  </si>
  <si>
    <t>JACK RJ45 CAT 6</t>
  </si>
  <si>
    <t>IF373</t>
  </si>
  <si>
    <t>CAJA DE CABLE UTP PANDUIT CAT. 6 AZUL</t>
  </si>
  <si>
    <t>IF425</t>
  </si>
  <si>
    <t>CAJA DE CABLE UTP PANDUIT CAT6 GRIS</t>
  </si>
  <si>
    <t>03-Jan-18 13:23:32</t>
  </si>
  <si>
    <t>03-Jan-18 15:21:45</t>
  </si>
  <si>
    <t>24036</t>
  </si>
  <si>
    <t>IF422</t>
  </si>
  <si>
    <t>COMPUTADORA PRODESK 400 G4 SFF 3.4 GHZ, I5 7500, 8GB, 1TB,</t>
  </si>
  <si>
    <t>OMEGA TECH,SA</t>
  </si>
  <si>
    <t>IF423</t>
  </si>
  <si>
    <t>MONITOR V223 21.5 LED</t>
  </si>
  <si>
    <t>04-Jan-18 11:37:49</t>
  </si>
  <si>
    <t>20-Dec-17 00:00:00</t>
  </si>
  <si>
    <t>04-Jan-18 14:02:52</t>
  </si>
  <si>
    <t>580-12429</t>
  </si>
  <si>
    <t>05-Jan-18 10:39:38</t>
  </si>
  <si>
    <t>05-Jan-18 00:00:00</t>
  </si>
  <si>
    <t>05-Jan-18 11:43:24</t>
  </si>
  <si>
    <t>580-12534</t>
  </si>
  <si>
    <t>16-Jan-18 15:22:42</t>
  </si>
  <si>
    <t>16-Jan-18 00:00:00</t>
  </si>
  <si>
    <t>16-Jan-18 15:31:39</t>
  </si>
  <si>
    <t>580-12644</t>
  </si>
  <si>
    <t>23-Jan-18 11:36:17</t>
  </si>
  <si>
    <t>23-Jan-18 00:00:00</t>
  </si>
  <si>
    <t>23-Jan-18 11:38:44</t>
  </si>
  <si>
    <t>580-12721</t>
  </si>
  <si>
    <t>31-Jan-18 13:17:23</t>
  </si>
  <si>
    <t>31-Jan-18 00:00:00</t>
  </si>
  <si>
    <t>31-Jan-18 13:20:11</t>
  </si>
  <si>
    <t>580-12788</t>
  </si>
  <si>
    <t>07-Feb-18 08:59:39</t>
  </si>
  <si>
    <t>07-Feb-18 00:00:00</t>
  </si>
  <si>
    <t>07-Feb-18 09:56:11</t>
  </si>
  <si>
    <t>580-12863</t>
  </si>
  <si>
    <t>14-Feb-18 14:14:46</t>
  </si>
  <si>
    <t>14-Feb-18 00:00:00</t>
  </si>
  <si>
    <t>14-Feb-18 14:36:19</t>
  </si>
  <si>
    <t>580-12942</t>
  </si>
  <si>
    <t>22-Feb-18 14:30:37</t>
  </si>
  <si>
    <t>02-Feb-18 00:00:00</t>
  </si>
  <si>
    <t>22-Feb-18 14:35:38</t>
  </si>
  <si>
    <t>580-13020</t>
  </si>
  <si>
    <t>01-Mar-18 11:34:33</t>
  </si>
  <si>
    <t>01-Mar-18 00:00:00</t>
  </si>
  <si>
    <t>580-13076</t>
  </si>
  <si>
    <t>DIGITADO</t>
  </si>
  <si>
    <t>08-Mar-18 14:41:58</t>
  </si>
  <si>
    <t>08-Mar-18 00:00:00</t>
  </si>
  <si>
    <t>08-Mar-18 14:44:20</t>
  </si>
  <si>
    <t>580-13157</t>
  </si>
  <si>
    <t>14-Mar-18 13:54:47</t>
  </si>
  <si>
    <t>14-Mar-18 00:00:00</t>
  </si>
  <si>
    <t>14-Mar-18 14:16:06</t>
  </si>
  <si>
    <t>580-13213</t>
  </si>
  <si>
    <t>20-Mar-18 15:24:08</t>
  </si>
  <si>
    <t>20-Mar-18 00:00:00</t>
  </si>
  <si>
    <t>20-Mar-18 15:27:48</t>
  </si>
  <si>
    <t>580-13277</t>
  </si>
  <si>
    <t>27-Mar-18 13:35:02</t>
  </si>
  <si>
    <t>22-Mar-18 00:00:00</t>
  </si>
  <si>
    <t>27-Mar-18 13:50:01</t>
  </si>
  <si>
    <t>580-13351</t>
  </si>
  <si>
    <t>06-Apr-18 12:34:41</t>
  </si>
  <si>
    <t>06-Apr-18 00:00:00</t>
  </si>
  <si>
    <t>06-Apr-18 14:46:30</t>
  </si>
  <si>
    <t>580-13418</t>
  </si>
  <si>
    <t>13-Apr-18 15:02:56</t>
  </si>
  <si>
    <t>13-Apr-18 00:00:00</t>
  </si>
  <si>
    <t>13-Apr-18 15:34:00</t>
  </si>
  <si>
    <t>580-13497</t>
  </si>
  <si>
    <t>19-Apr-18 09:16:47</t>
  </si>
  <si>
    <t>19-Apr-18 00:00:00</t>
  </si>
  <si>
    <t>19-Apr-18 14:13:19</t>
  </si>
  <si>
    <t>314</t>
  </si>
  <si>
    <t>19-Apr-18 09:24:06</t>
  </si>
  <si>
    <t>19-Apr-18 14:13:07</t>
  </si>
  <si>
    <t>2314</t>
  </si>
  <si>
    <t>L0060</t>
  </si>
  <si>
    <t>DISPENSADOR JABON LIQUIDO</t>
  </si>
  <si>
    <t>PROLIMDES COMERCIAL</t>
  </si>
  <si>
    <t>L0041</t>
  </si>
  <si>
    <t>DETERGENTE DE 30 LIBRAS</t>
  </si>
  <si>
    <t>L0125</t>
  </si>
  <si>
    <t>SEÑALE DE ADVERTENCIA TIPO CONO</t>
  </si>
  <si>
    <t>20-Apr-18 08:39:31</t>
  </si>
  <si>
    <t>20-Apr-18 00:00:00</t>
  </si>
  <si>
    <t>20-Apr-18 10:07:43</t>
  </si>
  <si>
    <t>580-13570</t>
  </si>
  <si>
    <t>23-Apr-18 08:40:01</t>
  </si>
  <si>
    <t>23-Apr-18 09:05:25</t>
  </si>
  <si>
    <t>11</t>
  </si>
  <si>
    <t>L0016</t>
  </si>
  <si>
    <t>FUNDA P/BASURA 13 GALONES  DE  100/1</t>
  </si>
  <si>
    <t>L0046</t>
  </si>
  <si>
    <t>PALITA RECOGEDORA DE BASURA</t>
  </si>
  <si>
    <t>23-Apr-18 08:48:20</t>
  </si>
  <si>
    <t>23-Apr-18 09:05:38</t>
  </si>
  <si>
    <t>3223</t>
  </si>
  <si>
    <t>L0049</t>
  </si>
  <si>
    <t>CUBETA PLASTICA</t>
  </si>
  <si>
    <t>GTG INDUSTRIAL, S.R.L.</t>
  </si>
  <si>
    <t>L0126</t>
  </si>
  <si>
    <t>AMBIENTADOR EN SPRAY P/ DISPENSABOR VARIAS FRAGANCIA (MAYORDOMIA)</t>
  </si>
  <si>
    <t>L0135</t>
  </si>
  <si>
    <t>PAPEL DE BAÑO SCOTT</t>
  </si>
  <si>
    <t>L0009</t>
  </si>
  <si>
    <t>DISPENSADOR DE PAPEL JUMBO (HIGIENICO)</t>
  </si>
  <si>
    <t>L0014</t>
  </si>
  <si>
    <t>ESCOBILLA P/INODORO</t>
  </si>
  <si>
    <t>L0023</t>
  </si>
  <si>
    <t>LIMPIA CERAMICA</t>
  </si>
  <si>
    <t>L0024</t>
  </si>
  <si>
    <t>LIMPIA CRISTAL</t>
  </si>
  <si>
    <t>L0001</t>
  </si>
  <si>
    <t>JABON DE CUABA EN PASTA 5/1</t>
  </si>
  <si>
    <t>23-Apr-18 10:49:56</t>
  </si>
  <si>
    <t>23-Apr-18 00:00:00</t>
  </si>
  <si>
    <t>23-Apr-18 11:13:30</t>
  </si>
  <si>
    <t>14</t>
  </si>
  <si>
    <t>SUPLITODO CLEMZY</t>
  </si>
  <si>
    <t>24-Apr-18 09:21:44</t>
  </si>
  <si>
    <t>24-Apr-18 00:00:00</t>
  </si>
  <si>
    <t>24-Apr-18 09:49:25</t>
  </si>
  <si>
    <t>4908</t>
  </si>
  <si>
    <t>OF371</t>
  </si>
  <si>
    <t>BONO MADRES Y PADRES DE 100</t>
  </si>
  <si>
    <t>27-Apr-18 10:15:25</t>
  </si>
  <si>
    <t>25-Apr-18 00:00:00</t>
  </si>
  <si>
    <t>27-Apr-18 10:18:04</t>
  </si>
  <si>
    <t>2334</t>
  </si>
  <si>
    <t>01-May-18 15:07:36</t>
  </si>
  <si>
    <t>01-May-18 00:00:00</t>
  </si>
  <si>
    <t>01-May-18 15:18:02</t>
  </si>
  <si>
    <t>346</t>
  </si>
  <si>
    <t>EQ034</t>
  </si>
  <si>
    <t>CARRO P/ALMACEN  CAP. 400LIBS.</t>
  </si>
  <si>
    <t>01-May-18 15:06:56</t>
  </si>
  <si>
    <t>01-May-18 15:17:51</t>
  </si>
  <si>
    <t>1138</t>
  </si>
  <si>
    <t>L0061</t>
  </si>
  <si>
    <t>PINO ESPUMA WEST</t>
  </si>
  <si>
    <t>02-May-18 14:37:21</t>
  </si>
  <si>
    <t>02-May-18 00:00:00</t>
  </si>
  <si>
    <t>02-May-18 15:10:11</t>
  </si>
  <si>
    <t>580-13649</t>
  </si>
  <si>
    <t>03-May-18 08:38:29</t>
  </si>
  <si>
    <t>03-May-18 08:40:03</t>
  </si>
  <si>
    <t>580-13682</t>
  </si>
  <si>
    <t>03-May-18 15:31:45</t>
  </si>
  <si>
    <t>03-May-18 00:00:00</t>
  </si>
  <si>
    <t>03-May-18 15:40:39</t>
  </si>
  <si>
    <t>3280</t>
  </si>
  <si>
    <t>07-May-18 14:04:47</t>
  </si>
  <si>
    <t>07-May-18 00:00:00</t>
  </si>
  <si>
    <t>07-May-18 14:07:13</t>
  </si>
  <si>
    <t>6021476</t>
  </si>
  <si>
    <t>MB016</t>
  </si>
  <si>
    <t>PORTA SACO</t>
  </si>
  <si>
    <t>EQ085</t>
  </si>
  <si>
    <t>MAQUINA SUMADORA 1801V</t>
  </si>
  <si>
    <t>08-May-18 13:50:42</t>
  </si>
  <si>
    <t>08-May-18 00:00:00</t>
  </si>
  <si>
    <t>08-May-18 14:35:41</t>
  </si>
  <si>
    <t>580-13730</t>
  </si>
  <si>
    <t>08-May-18 15:34:22</t>
  </si>
  <si>
    <t>08-May-18 15:41:09</t>
  </si>
  <si>
    <t>3226</t>
  </si>
  <si>
    <t>L0008</t>
  </si>
  <si>
    <t>DISPENSADOR DE PAPEL CENTRICO</t>
  </si>
  <si>
    <t>L0076</t>
  </si>
  <si>
    <t>DISPENSADOR PARA JABON ESPUMA</t>
  </si>
  <si>
    <t>11-May-18 15:45:08</t>
  </si>
  <si>
    <t>11-May-18 00:00:00</t>
  </si>
  <si>
    <t>14-May-18 10:10:33</t>
  </si>
  <si>
    <t>580-13789</t>
  </si>
  <si>
    <t>14-May-18 15:19:13</t>
  </si>
  <si>
    <t>14-May-18 00:00:00</t>
  </si>
  <si>
    <t>14-May-18 15:23:20</t>
  </si>
  <si>
    <t>01</t>
  </si>
  <si>
    <t>C0004</t>
  </si>
  <si>
    <t>TE CALIENTE EN SOBRE</t>
  </si>
  <si>
    <t>VYMA NEGOCIOS DIVERSOS</t>
  </si>
  <si>
    <t>15-May-18 14:24:44</t>
  </si>
  <si>
    <t>15-May-18 00:00:00</t>
  </si>
  <si>
    <t>16-May-18 08:20:04</t>
  </si>
  <si>
    <t>2526</t>
  </si>
  <si>
    <t>16-May-18 08:47:41</t>
  </si>
  <si>
    <t>16-May-18 08:57:33</t>
  </si>
  <si>
    <t>3312</t>
  </si>
  <si>
    <t>16-May-18 08:57:34</t>
  </si>
  <si>
    <t>C0049</t>
  </si>
  <si>
    <t>SEMILLA DE CAJUIL EN POTE  32 ONZA</t>
  </si>
  <si>
    <t>17-May-18 14:40:30</t>
  </si>
  <si>
    <t>17-May-18 00:00:00</t>
  </si>
  <si>
    <t>17-May-18 14:44:56</t>
  </si>
  <si>
    <t>13</t>
  </si>
  <si>
    <t>C0087</t>
  </si>
  <si>
    <t>AZUCAR CREMA DE 5 LIB.</t>
  </si>
  <si>
    <t>MAROCTAC COMERCIAL, SRL</t>
  </si>
  <si>
    <t>C0281</t>
  </si>
  <si>
    <t>MANI CON PASAS</t>
  </si>
  <si>
    <t>18-May-18 09:21:22</t>
  </si>
  <si>
    <t>18-May-18 00:00:00</t>
  </si>
  <si>
    <t>18-May-18 09:51:10</t>
  </si>
  <si>
    <t>3318</t>
  </si>
  <si>
    <t>C0001</t>
  </si>
  <si>
    <t>AZUCAR DE DIETA 100/1</t>
  </si>
  <si>
    <t>21-May-18 08:22:14</t>
  </si>
  <si>
    <t>21-May-18 00:00:00</t>
  </si>
  <si>
    <t>21-May-18 08:26:55</t>
  </si>
  <si>
    <t>38800</t>
  </si>
  <si>
    <t>21-May-18 14:30:46</t>
  </si>
  <si>
    <t>21-May-18 14:34:23</t>
  </si>
  <si>
    <t>81484</t>
  </si>
  <si>
    <t>22-May-18 09:16:36</t>
  </si>
  <si>
    <t>22-May-18 00:00:00</t>
  </si>
  <si>
    <t>22-May-18 09:34:08</t>
  </si>
  <si>
    <t>27534</t>
  </si>
  <si>
    <t>UF036</t>
  </si>
  <si>
    <t>POLOSHIRT P/DIA DE INTEGRACION</t>
  </si>
  <si>
    <t>GL PROMOCIONES</t>
  </si>
  <si>
    <t>25-May-18 11:10:57</t>
  </si>
  <si>
    <t>25-May-18 00:00:00</t>
  </si>
  <si>
    <t>25-May-18 13:10:06</t>
  </si>
  <si>
    <t>363</t>
  </si>
  <si>
    <t>C0282</t>
  </si>
  <si>
    <t>JUGO VARIADO 10 ONZ</t>
  </si>
  <si>
    <t>C0283</t>
  </si>
  <si>
    <t>ALMENDRA</t>
  </si>
  <si>
    <t>25-May-18 11:03:41</t>
  </si>
  <si>
    <t>25-May-18 11:23:28</t>
  </si>
  <si>
    <t>2534</t>
  </si>
  <si>
    <t>C0031</t>
  </si>
  <si>
    <t>REFRESCO DE 20 ONZ.</t>
  </si>
  <si>
    <t>25-May-18 13:56:35</t>
  </si>
  <si>
    <t>25-May-18 14:30:06</t>
  </si>
  <si>
    <t>580-13913</t>
  </si>
  <si>
    <t>30-May-18 09:35:16</t>
  </si>
  <si>
    <t>30-May-18 00:00:00</t>
  </si>
  <si>
    <t>30-May-18 09:36:17</t>
  </si>
  <si>
    <t>580-13946</t>
  </si>
  <si>
    <t>05-Jun-18 14:46:12</t>
  </si>
  <si>
    <t>05-Jun-18 00:00:00</t>
  </si>
  <si>
    <t>05-Jun-18 14:51:55</t>
  </si>
  <si>
    <t>580-14001</t>
  </si>
  <si>
    <t>06-Jun-18 14:52:04</t>
  </si>
  <si>
    <t>06-Jun-18 00:00:00</t>
  </si>
  <si>
    <t>06-Jun-18 15:15:28</t>
  </si>
  <si>
    <t>6021483</t>
  </si>
  <si>
    <t>C0086</t>
  </si>
  <si>
    <t>FRUTOS SECOS MIXTOS 32 ONZA</t>
  </si>
  <si>
    <t>12-Jun-18 09:27:11</t>
  </si>
  <si>
    <t>12-Jun-18 00:00:00</t>
  </si>
  <si>
    <t>12-Jun-18 09:36:49</t>
  </si>
  <si>
    <t>580-14068</t>
  </si>
  <si>
    <t>13-Jun-18 14:05:49</t>
  </si>
  <si>
    <t>13-Jun-18 00:00:00</t>
  </si>
  <si>
    <t>13-Jun-18 14:35:20</t>
  </si>
  <si>
    <t>976672</t>
  </si>
  <si>
    <t>19-Jun-18 11:00:08</t>
  </si>
  <si>
    <t>15-Jun-18 00:00:00</t>
  </si>
  <si>
    <t>19-Jun-18 13:20:17</t>
  </si>
  <si>
    <t>580-14154</t>
  </si>
  <si>
    <t>25-Jun-18 09:56:49</t>
  </si>
  <si>
    <t>25-Jun-18 00:00:00</t>
  </si>
  <si>
    <t>25-Jun-18 10:23:57</t>
  </si>
  <si>
    <t>580-14203</t>
  </si>
  <si>
    <t>29-Jun-18 14:25:38</t>
  </si>
  <si>
    <t>29-Jun-18 00:00:00</t>
  </si>
  <si>
    <t>02-Jul-18 14:41:09</t>
  </si>
  <si>
    <t>580-14270</t>
  </si>
  <si>
    <t>05-Jul-18 10:22:43</t>
  </si>
  <si>
    <t>05-Jul-18 00:00:00</t>
  </si>
  <si>
    <t>05-Jul-18 10:22:50</t>
  </si>
  <si>
    <t>580-14327</t>
  </si>
  <si>
    <t>16-Jul-18 11:51:01</t>
  </si>
  <si>
    <t>16-Jul-18 00:00:00</t>
  </si>
  <si>
    <t>16-Jul-18 14:16:59</t>
  </si>
  <si>
    <t>580-14413</t>
  </si>
  <si>
    <t>25-Jul-18 11:49:58</t>
  </si>
  <si>
    <t>25-Jul-18 00:00:00</t>
  </si>
  <si>
    <t>25-Jul-18 11:57:57</t>
  </si>
  <si>
    <t>993559</t>
  </si>
  <si>
    <t>25-Jul-18 14:28:29</t>
  </si>
  <si>
    <t>25-Jul-18 15:12:01</t>
  </si>
  <si>
    <t>19052</t>
  </si>
  <si>
    <t>OF211</t>
  </si>
  <si>
    <t>BONO DE PADRE DE1000</t>
  </si>
  <si>
    <t>26-Jul-18 14:26:26</t>
  </si>
  <si>
    <t>26-Jul-18 00:00:00</t>
  </si>
  <si>
    <t>26-Jul-18 15:08:01</t>
  </si>
  <si>
    <t>39</t>
  </si>
  <si>
    <t>OF125</t>
  </si>
  <si>
    <t>PILA  AAA</t>
  </si>
  <si>
    <t>ICARUS GROUP</t>
  </si>
  <si>
    <t>OF003</t>
  </si>
  <si>
    <t>ALMOHADILLA P/ SELLO</t>
  </si>
  <si>
    <t>OF400</t>
  </si>
  <si>
    <t>PILA AA</t>
  </si>
  <si>
    <t>02-Aug-18 09:29:04</t>
  </si>
  <si>
    <t>02-Aug-18 00:00:00</t>
  </si>
  <si>
    <t>03-Aug-18 08:31:30</t>
  </si>
  <si>
    <t>580-14580</t>
  </si>
  <si>
    <t>02-Aug-18 14:40:41</t>
  </si>
  <si>
    <t>03-Aug-18 08:31:39</t>
  </si>
  <si>
    <t>609</t>
  </si>
  <si>
    <t>MAXI BODEGA</t>
  </si>
  <si>
    <t>OF053</t>
  </si>
  <si>
    <t>PORTA CLIPS</t>
  </si>
  <si>
    <t>OF054</t>
  </si>
  <si>
    <t>POST IT 3X 5 ( GRANDE )</t>
  </si>
  <si>
    <t>OF011</t>
  </si>
  <si>
    <t>CLIPS BILLETERO 51 ML. 12/1 ( GRANDE)</t>
  </si>
  <si>
    <t>OF025</t>
  </si>
  <si>
    <t>CINTA ADHESIVA TRANSPARENTE 2" PARA SELLAR CAJAS</t>
  </si>
  <si>
    <t>OF030</t>
  </si>
  <si>
    <t>CLIPS BILLETERO PEQUEÑO 1/2 (15MM) (CAJA  12/1)</t>
  </si>
  <si>
    <t>OF017</t>
  </si>
  <si>
    <t>GRAPAS INDRUSTRIAL 23/13 MM.</t>
  </si>
  <si>
    <t>OF004</t>
  </si>
  <si>
    <t>BANDEJA PORTA PAPELES METAL DE 3 NIVELES</t>
  </si>
  <si>
    <t>OF006</t>
  </si>
  <si>
    <t>FOLDER PARTITION 8 1/2 X11 4 DIVISIONES</t>
  </si>
  <si>
    <t>OF098</t>
  </si>
  <si>
    <t>ESPIRAL DE 2 PULGADAS</t>
  </si>
  <si>
    <t>OF099</t>
  </si>
  <si>
    <t>ESPIRAL DE 3/4 PULGADAS</t>
  </si>
  <si>
    <t>OF100</t>
  </si>
  <si>
    <t>ESPIRAL DE 1/2</t>
  </si>
  <si>
    <t>OF062</t>
  </si>
  <si>
    <t>RESMA DE PAPEL 8 1/2 X 14</t>
  </si>
  <si>
    <t>03-Aug-18 08:31:40</t>
  </si>
  <si>
    <t>OF134</t>
  </si>
  <si>
    <t>CLIP BILLETERO DE 1 1/4" 32MM  (CAJA 12/1)</t>
  </si>
  <si>
    <t>OF192</t>
  </si>
  <si>
    <t>SEPARADORE ALFABETICO PARA  CARPETA</t>
  </si>
  <si>
    <t>OF199</t>
  </si>
  <si>
    <t>PORTA TARJETA  EN  METAL (TARJETERO)</t>
  </si>
  <si>
    <t>OF293</t>
  </si>
  <si>
    <t>CLIPS BILLETERO 19MM (CAJA 12/1)</t>
  </si>
  <si>
    <t>OF312</t>
  </si>
  <si>
    <t>PORTA POST IT POP UP</t>
  </si>
  <si>
    <t>OF326</t>
  </si>
  <si>
    <t>DVD SIN CARATULA</t>
  </si>
  <si>
    <t>03-Aug-18 09:47:20</t>
  </si>
  <si>
    <t>03-Aug-18 00:00:00</t>
  </si>
  <si>
    <t>03-Aug-18 10:58:18</t>
  </si>
  <si>
    <t>EQ102</t>
  </si>
  <si>
    <t>VALIJA 9X12</t>
  </si>
  <si>
    <t>03-Aug-18 10:29:04</t>
  </si>
  <si>
    <t>03-Aug-18 10:58:28</t>
  </si>
  <si>
    <t>42</t>
  </si>
  <si>
    <t>GUIROFRA</t>
  </si>
  <si>
    <t>OF101</t>
  </si>
  <si>
    <t>ESPIRAL DE 1/8</t>
  </si>
  <si>
    <t>04-Aug-18 08:48:36</t>
  </si>
  <si>
    <t>04-Aug-18 00:00:00</t>
  </si>
  <si>
    <t>04-Aug-18 09:07:42</t>
  </si>
  <si>
    <t>05</t>
  </si>
  <si>
    <t>08-Aug-18 09:07:19</t>
  </si>
  <si>
    <t>08-Aug-18 00:00:00</t>
  </si>
  <si>
    <t>08-Aug-18 09:13:28</t>
  </si>
  <si>
    <t>580-14636</t>
  </si>
  <si>
    <t>09-Aug-18 08:47:59</t>
  </si>
  <si>
    <t>09-Aug-18 00:00:00</t>
  </si>
  <si>
    <t>09-Aug-18 08:52:41</t>
  </si>
  <si>
    <t>06</t>
  </si>
  <si>
    <t>UF071</t>
  </si>
  <si>
    <t>BATAS BLANCAS CON LOGO</t>
  </si>
  <si>
    <t>10-Aug-18 15:44:41</t>
  </si>
  <si>
    <t>10-Aug-18 00:00:00</t>
  </si>
  <si>
    <t>10-Aug-18 15:46:28</t>
  </si>
  <si>
    <t>617</t>
  </si>
  <si>
    <t>14-Aug-18 13:16:15</t>
  </si>
  <si>
    <t>14-Aug-18 00:00:00</t>
  </si>
  <si>
    <t>14-Aug-18 13:23:12</t>
  </si>
  <si>
    <t>580-14691</t>
  </si>
  <si>
    <t>14-Aug-18 13:42:35</t>
  </si>
  <si>
    <t>14-Aug-18 13:49:40</t>
  </si>
  <si>
    <t>20-Aug-18 09:46:55</t>
  </si>
  <si>
    <t>20-Aug-18 00:00:00</t>
  </si>
  <si>
    <t>20-Aug-18 10:19:26</t>
  </si>
  <si>
    <t>3793</t>
  </si>
  <si>
    <t>OF279</t>
  </si>
  <si>
    <t>SOBRE MANILA  5X6</t>
  </si>
  <si>
    <t>OF282</t>
  </si>
  <si>
    <t>SEPARADORES NUMERICO  NO. 8 P/CARPETAS</t>
  </si>
  <si>
    <t>OF033</t>
  </si>
  <si>
    <t>DVD EN BLANCO CON CARATULA</t>
  </si>
  <si>
    <t>OF359</t>
  </si>
  <si>
    <t>POST IT 2X2</t>
  </si>
  <si>
    <t>23-Aug-18 09:36:16</t>
  </si>
  <si>
    <t>23-Aug-18 00:00:00</t>
  </si>
  <si>
    <t>23-Aug-18 09:39:39</t>
  </si>
  <si>
    <t>580-14789</t>
  </si>
  <si>
    <t>28-Aug-18 13:21:55</t>
  </si>
  <si>
    <t>28-Aug-18 00:00:00</t>
  </si>
  <si>
    <t>29-Aug-18 08:28:57</t>
  </si>
  <si>
    <t>54878</t>
  </si>
  <si>
    <t>03-Sep-18 09:34:35</t>
  </si>
  <si>
    <t>03-Sep-18 00:00:00</t>
  </si>
  <si>
    <t>03-Sep-18 09:49:19</t>
  </si>
  <si>
    <t>4823</t>
  </si>
  <si>
    <t>07-Sep-18 10:44:10</t>
  </si>
  <si>
    <t>07-Sep-18 00:00:00</t>
  </si>
  <si>
    <t>07-Sep-18 11:50:35</t>
  </si>
  <si>
    <t>580-14916</t>
  </si>
  <si>
    <t>10-Sep-18 11:30:57</t>
  </si>
  <si>
    <t>10-Sep-18 00:00:00</t>
  </si>
  <si>
    <t>10-Sep-18 11:38:43</t>
  </si>
  <si>
    <t>1400000283</t>
  </si>
  <si>
    <t>03-Oct-18 11:47:19</t>
  </si>
  <si>
    <t>03-Oct-18 00:00:00</t>
  </si>
  <si>
    <t>03-Oct-18 11:50:27</t>
  </si>
  <si>
    <t>580-15018</t>
  </si>
  <si>
    <t>08-Oct-18 11:08:23</t>
  </si>
  <si>
    <t>08-Oct-18 00:00:00</t>
  </si>
  <si>
    <t>08-Oct-18 11:14:41</t>
  </si>
  <si>
    <t>398</t>
  </si>
  <si>
    <t>11-Oct-18 10:15:26</t>
  </si>
  <si>
    <t>09-Oct-18 00:00:00</t>
  </si>
  <si>
    <t>11-Oct-18 10:20:21</t>
  </si>
  <si>
    <t>6021499</t>
  </si>
  <si>
    <t>UF073</t>
  </si>
  <si>
    <t>BATAS HOSPITALARIAS DESECHABLES 50/1 MAGA 3/4</t>
  </si>
  <si>
    <t>10-Oct-18 13:54:32</t>
  </si>
  <si>
    <t>10-Oct-18 00:00:00</t>
  </si>
  <si>
    <t>10-Oct-18 15:29:19</t>
  </si>
  <si>
    <t>992155</t>
  </si>
  <si>
    <t>16-Oct-18 10:41:15</t>
  </si>
  <si>
    <t>16-Oct-18 00:00:00</t>
  </si>
  <si>
    <t>16-Oct-18 12:46:07</t>
  </si>
  <si>
    <t>580-15293</t>
  </si>
  <si>
    <t>17-Oct-18 15:30:35</t>
  </si>
  <si>
    <t>17-Oct-18 00:00:00</t>
  </si>
  <si>
    <t>17-Oct-18 15:34:37</t>
  </si>
  <si>
    <t>8058</t>
  </si>
  <si>
    <t>OF059</t>
  </si>
  <si>
    <t>RESMA DE PAPEL 11X 17</t>
  </si>
  <si>
    <t>VELUM SOLUTIONS, SRL</t>
  </si>
  <si>
    <t>22-Oct-18 12:18:50</t>
  </si>
  <si>
    <t>22-Oct-18 00:00:00</t>
  </si>
  <si>
    <t>22-Oct-18 13:30:34</t>
  </si>
  <si>
    <t>580-15333</t>
  </si>
  <si>
    <t>23-Oct-18 11:28:31</t>
  </si>
  <si>
    <t>23-Oct-18 00:00:00</t>
  </si>
  <si>
    <t>23-Oct-18 11:33:47</t>
  </si>
  <si>
    <t>103</t>
  </si>
  <si>
    <t>OF407</t>
  </si>
  <si>
    <t>RESMA  PAPEL EN HILO BLANCO 8.5 X 11</t>
  </si>
  <si>
    <t>DISTRIBUIDORA  DISOPE,SRL</t>
  </si>
  <si>
    <t>OF408</t>
  </si>
  <si>
    <t>RESMA PAPEL BOND 14 X 17</t>
  </si>
  <si>
    <t>23-Oct-18 13:38:13</t>
  </si>
  <si>
    <t>23-Oct-18 13:55:25</t>
  </si>
  <si>
    <t>471</t>
  </si>
  <si>
    <t>OF409</t>
  </si>
  <si>
    <t>RESMA DE PAPEL TIMB. 81/2 X11 FULL COLOR CON EL LOGO DGJP</t>
  </si>
  <si>
    <t>IMPRESOS TRES TINTA, S.R.L</t>
  </si>
  <si>
    <t>29-Oct-18 13:32:41</t>
  </si>
  <si>
    <t>29-Oct-18 00:00:00</t>
  </si>
  <si>
    <t>29-Oct-18 13:59:31</t>
  </si>
  <si>
    <t>580-15402</t>
  </si>
  <si>
    <t>30-Oct-18 15:25:48</t>
  </si>
  <si>
    <t>30-Oct-18 00:00:00</t>
  </si>
  <si>
    <t>30-Oct-18 15:52:00</t>
  </si>
  <si>
    <t>580-15450</t>
  </si>
  <si>
    <t>06-Nov-18 13:28:57</t>
  </si>
  <si>
    <t>06-Nov-18 00:00:00</t>
  </si>
  <si>
    <t>06-Nov-18 13:41:11</t>
  </si>
  <si>
    <t>18-096</t>
  </si>
  <si>
    <t>OF410</t>
  </si>
  <si>
    <t>SOBRE TIMBRADO CON LOGO 8 1/2 X 11</t>
  </si>
  <si>
    <t>08-Nov-18 14:58:29</t>
  </si>
  <si>
    <t>08-Nov-18 00:00:00</t>
  </si>
  <si>
    <t>08-Nov-18 15:59:21</t>
  </si>
  <si>
    <t>580-15517</t>
  </si>
  <si>
    <t>13-Nov-18 11:19:42</t>
  </si>
  <si>
    <t>13-Nov-18 00:00:00</t>
  </si>
  <si>
    <t>13-Nov-18 11:34:54</t>
  </si>
  <si>
    <t>580-15575</t>
  </si>
  <si>
    <t>14-Nov-18 09:54:49</t>
  </si>
  <si>
    <t>14-Nov-18 00:00:00</t>
  </si>
  <si>
    <t>14-Nov-18 10:45:30</t>
  </si>
  <si>
    <t>31</t>
  </si>
  <si>
    <t>14-Nov-18 10:37:12</t>
  </si>
  <si>
    <t>14-Nov-18 10:45:45</t>
  </si>
  <si>
    <t>18-097</t>
  </si>
  <si>
    <t>OF414</t>
  </si>
  <si>
    <t>SOBRE TIMBRADO FULL COLOR (DGJP)</t>
  </si>
  <si>
    <t>OF415</t>
  </si>
  <si>
    <t>SOBRE BLANCO TIMBRADO 5X8  (DGJP)</t>
  </si>
  <si>
    <t>16-Nov-18 13:28:05</t>
  </si>
  <si>
    <t>16-Nov-18 00:00:00</t>
  </si>
  <si>
    <t>16-Nov-18 14:38:52</t>
  </si>
  <si>
    <t>18-0105</t>
  </si>
  <si>
    <t>OF416</t>
  </si>
  <si>
    <t>ALMOHADILLA P/ MOUSE CON LOGO(DGJP)</t>
  </si>
  <si>
    <t>21-Nov-18 09:07:31</t>
  </si>
  <si>
    <t>21-Nov-18 00:00:00</t>
  </si>
  <si>
    <t>21-Nov-18 10:39:46</t>
  </si>
  <si>
    <t>580-15643</t>
  </si>
  <si>
    <t>21-Nov-18 14:10:24</t>
  </si>
  <si>
    <t>22-Nov-18 09:51:08</t>
  </si>
  <si>
    <t>18-106</t>
  </si>
  <si>
    <t>OF419</t>
  </si>
  <si>
    <t>SOBRE BLANCO TIMBRADO 81/2X13  (DGJP)</t>
  </si>
  <si>
    <t>27-Nov-18 09:56:28</t>
  </si>
  <si>
    <t>27-Nov-18 00:00:00</t>
  </si>
  <si>
    <t>27-Nov-18 12:19:14</t>
  </si>
  <si>
    <t>580-15705</t>
  </si>
  <si>
    <t>27-Nov-18 11:19:42</t>
  </si>
  <si>
    <t>27-Nov-18 12:19:28</t>
  </si>
  <si>
    <t>OF423</t>
  </si>
  <si>
    <t>PAPEL SATINADO BRILLO 26 * 40 CAL 100</t>
  </si>
  <si>
    <t>AM MULTIGRAFICA, S.R.L</t>
  </si>
  <si>
    <t>27-Nov-18 13:43:53</t>
  </si>
  <si>
    <t>27-Nov-18 14:43:22</t>
  </si>
  <si>
    <t>18-0108</t>
  </si>
  <si>
    <t>05-Dec-18 11:30:45</t>
  </si>
  <si>
    <t>05-Dec-18 00:00:00</t>
  </si>
  <si>
    <t>05-Dec-18 13:11:40</t>
  </si>
  <si>
    <t>18-062</t>
  </si>
  <si>
    <t>OF107</t>
  </si>
  <si>
    <t>BOLSO  12 X 12 FULL COLOR CON LOGO MH</t>
  </si>
  <si>
    <t>05-Dec-18 11:29:40</t>
  </si>
  <si>
    <t>05-Dec-18 13:13:41</t>
  </si>
  <si>
    <t>18-061</t>
  </si>
  <si>
    <t>OF108</t>
  </si>
  <si>
    <t>BOLSO 16.5 X 13.5 FULL COLOR CON LOGO MH</t>
  </si>
  <si>
    <t>06-Dec-18 09:31:25</t>
  </si>
  <si>
    <t>06-Dec-18 00:00:00</t>
  </si>
  <si>
    <t>06-Dec-18 13:33:39</t>
  </si>
  <si>
    <t>108</t>
  </si>
  <si>
    <t>EL320</t>
  </si>
  <si>
    <t>AIRE ACONDICIONADO DE 24000 BTU</t>
  </si>
  <si>
    <t>TRACE INTERNATIONAL, S.R.L</t>
  </si>
  <si>
    <t>06-Dec-18 13:43:30</t>
  </si>
  <si>
    <t>06-Dec-18 13:51:45</t>
  </si>
  <si>
    <t>19187</t>
  </si>
  <si>
    <t>10-Dec-18 15:31:12</t>
  </si>
  <si>
    <t>10-Dec-18 00:00:00</t>
  </si>
  <si>
    <t>11-Dec-18 14:20:08</t>
  </si>
  <si>
    <t>580-15824</t>
  </si>
  <si>
    <t>12-Dec-18 15:01:50</t>
  </si>
  <si>
    <t>12-Dec-18 00:00:00</t>
  </si>
  <si>
    <t>13-Dec-18 08:38:56</t>
  </si>
  <si>
    <t>18-063</t>
  </si>
  <si>
    <t>OF391</t>
  </si>
  <si>
    <t>CARPETA EN PIEL CON LOGO</t>
  </si>
  <si>
    <t>12-Dec-18 15:10:07</t>
  </si>
  <si>
    <t>13-Dec-18 08:39:16</t>
  </si>
  <si>
    <t>C3-0040052</t>
  </si>
  <si>
    <t>OF424</t>
  </si>
  <si>
    <t>SELLO CUADRADO</t>
  </si>
  <si>
    <t>LOGOMARCA</t>
  </si>
  <si>
    <t>20-Dec-18 08:43:59</t>
  </si>
  <si>
    <t>20-Dec-18 00:00:00</t>
  </si>
  <si>
    <t>21-Dec-18 08:41:40</t>
  </si>
  <si>
    <t>25337</t>
  </si>
  <si>
    <t>20-Dec-18 12:06:16</t>
  </si>
  <si>
    <t>20-Dec-18 12:07:25</t>
  </si>
  <si>
    <t>3159</t>
  </si>
  <si>
    <t>UF040</t>
  </si>
  <si>
    <t>BANDERA CON LOGO DGJP 4X6 EN RAZO BORDADOS</t>
  </si>
  <si>
    <t>NEW IMAGE SOLUTIONS AND MARKETING</t>
  </si>
  <si>
    <t>UF043</t>
  </si>
  <si>
    <t>BANDERA NACIONALES EXTERIOR EN NYLON TAMAÑO 4X6</t>
  </si>
  <si>
    <t>20-Dec-18 15:21:56</t>
  </si>
  <si>
    <t>21-Dec-18 08:59:04</t>
  </si>
  <si>
    <t>18-0129</t>
  </si>
  <si>
    <t>26-Dec-18 12:23:11</t>
  </si>
  <si>
    <t>26-Dec-18 00:00:00</t>
  </si>
  <si>
    <t>27-Dec-18 11:39:40</t>
  </si>
  <si>
    <t>580-15923</t>
  </si>
  <si>
    <t>28-Dec-18 13:42:14</t>
  </si>
  <si>
    <t>28-Dec-18 00:00:00</t>
  </si>
  <si>
    <t>28-Dec-18 15:24:59</t>
  </si>
  <si>
    <t>17418</t>
  </si>
  <si>
    <t>11-May-15 14:37:52</t>
  </si>
  <si>
    <t>08-May-15 00:00:00</t>
  </si>
  <si>
    <t>11-May-15 14:42:20</t>
  </si>
  <si>
    <t>898</t>
  </si>
  <si>
    <t>MB029</t>
  </si>
  <si>
    <t>MESA PLEGABLE</t>
  </si>
  <si>
    <t>12-May-15 08:37:26</t>
  </si>
  <si>
    <t>29-Apr-15 00:00:00</t>
  </si>
  <si>
    <t>12-May-15 09:30:10</t>
  </si>
  <si>
    <t>5265</t>
  </si>
  <si>
    <t>OF009</t>
  </si>
  <si>
    <t>PENDAFLEX 8 1/2  X 11 DE 25/1</t>
  </si>
  <si>
    <t>OF018</t>
  </si>
  <si>
    <t>LABEL 200/1</t>
  </si>
  <si>
    <t>OF034</t>
  </si>
  <si>
    <t>DISPENSADOR DE CINTA DE 2"</t>
  </si>
  <si>
    <t>OF179</t>
  </si>
  <si>
    <t>TINTA P/ SELLO ROLON</t>
  </si>
  <si>
    <t>OF202</t>
  </si>
  <si>
    <t>VARILLA PENDAFLEX (ARMAZON P/ ARCHIVO)</t>
  </si>
  <si>
    <t>OF292</t>
  </si>
  <si>
    <t>PORTA TARJETA TIPO LIBRO</t>
  </si>
  <si>
    <t>OF294</t>
  </si>
  <si>
    <t>CINTA ADHESIVA TRASPARENTE DE 2"</t>
  </si>
  <si>
    <t>OF295</t>
  </si>
  <si>
    <t>PILA CUADRADA (BATERIA)</t>
  </si>
  <si>
    <t>12-May-15 10:31:21</t>
  </si>
  <si>
    <t>05-May-15 00:00:00</t>
  </si>
  <si>
    <t>12-May-15 10:36:27</t>
  </si>
  <si>
    <t>5657</t>
  </si>
  <si>
    <t>12-May-15 10:49:19</t>
  </si>
  <si>
    <t>12-May-15 10:58:34</t>
  </si>
  <si>
    <t>345</t>
  </si>
  <si>
    <t>MA005</t>
  </si>
  <si>
    <t>LONA AZUL 8X10</t>
  </si>
  <si>
    <t>TAPO INVERSIONES SRL</t>
  </si>
  <si>
    <t>RF020</t>
  </si>
  <si>
    <t>COMPRESOR DE 4 TONELADA SCOOL (R-22)</t>
  </si>
  <si>
    <t>12-May-15 13:00:20</t>
  </si>
  <si>
    <t>23-Apr-15 00:00:00</t>
  </si>
  <si>
    <t>12-May-15 13:59:35</t>
  </si>
  <si>
    <t>2408</t>
  </si>
  <si>
    <t>IF128</t>
  </si>
  <si>
    <t>MOUSE  USB</t>
  </si>
  <si>
    <t>IF129</t>
  </si>
  <si>
    <t>TECLADOS  USB</t>
  </si>
  <si>
    <t>IF206</t>
  </si>
  <si>
    <t>MEMORIA USB 16GB</t>
  </si>
  <si>
    <t>IF268</t>
  </si>
  <si>
    <t>CAMARAS  CON MICROFONO INTEGRADO WEB</t>
  </si>
  <si>
    <t>IF269</t>
  </si>
  <si>
    <t>UPS 650VA</t>
  </si>
  <si>
    <t>12-May-15 14:38:16</t>
  </si>
  <si>
    <t>12-May-15 00:00:00</t>
  </si>
  <si>
    <t>12-May-15 14:56:04</t>
  </si>
  <si>
    <t>5379</t>
  </si>
  <si>
    <t>12-May-15 14:58:53</t>
  </si>
  <si>
    <t>12-May-15 15:02:46</t>
  </si>
  <si>
    <t>10</t>
  </si>
  <si>
    <t>OF297</t>
  </si>
  <si>
    <t>SELLO SECO</t>
  </si>
  <si>
    <t>SUIDOSA, S.R.L.</t>
  </si>
  <si>
    <t>12-May-15 15:47:00</t>
  </si>
  <si>
    <t>13-May-15 08:23:10</t>
  </si>
  <si>
    <t>5411</t>
  </si>
  <si>
    <t>15-May-15 10:26:22</t>
  </si>
  <si>
    <t>15-May-15 14:40:35</t>
  </si>
  <si>
    <t>2544</t>
  </si>
  <si>
    <t>15-May-15 14:55:08</t>
  </si>
  <si>
    <t>18-May-15 09:25:53</t>
  </si>
  <si>
    <t>1189</t>
  </si>
  <si>
    <t>C0108</t>
  </si>
  <si>
    <t>JARRAS IMPRESAS</t>
  </si>
  <si>
    <t>18-May-15 14:14:00</t>
  </si>
  <si>
    <t>18-May-15 00:00:00</t>
  </si>
  <si>
    <t>18-May-15 14:21:32</t>
  </si>
  <si>
    <t>UF019</t>
  </si>
  <si>
    <t>POLO CON TRES TIPO SERIGRAFIA</t>
  </si>
  <si>
    <t>18-May-15 14:53:05</t>
  </si>
  <si>
    <t>18-May-15 14:55:48</t>
  </si>
  <si>
    <t>18</t>
  </si>
  <si>
    <t>OF217</t>
  </si>
  <si>
    <t>SELLO REDONDO INSTITUCIONAL DE  DGPLT</t>
  </si>
  <si>
    <t>20-May-15 14:25:50</t>
  </si>
  <si>
    <t>20-May-15 00:00:00</t>
  </si>
  <si>
    <t>20-May-15 15:09:47</t>
  </si>
  <si>
    <t>01-Jun-15 09:33:42</t>
  </si>
  <si>
    <t>29-May-15 00:00:00</t>
  </si>
  <si>
    <t>01-Jun-15 09:42:58</t>
  </si>
  <si>
    <t>16939</t>
  </si>
  <si>
    <t>05-Jun-15 08:51:40</t>
  </si>
  <si>
    <t>05-Jun-15 00:00:00</t>
  </si>
  <si>
    <t>05-Jun-15 10:42:35</t>
  </si>
  <si>
    <t>22-Jun-15 12:37:10</t>
  </si>
  <si>
    <t>22-Jun-15 00:00:00</t>
  </si>
  <si>
    <t>23-Jun-15 09:59:32</t>
  </si>
  <si>
    <t>24</t>
  </si>
  <si>
    <t>UF025</t>
  </si>
  <si>
    <t>CAMISA MANGA CORTA</t>
  </si>
  <si>
    <t>08-Jul-15 09:35:55</t>
  </si>
  <si>
    <t>30-Jun-15 00:00:00</t>
  </si>
  <si>
    <t>08-Jul-15 09:50:11</t>
  </si>
  <si>
    <t>78634</t>
  </si>
  <si>
    <t>14-Jul-15 09:00:01</t>
  </si>
  <si>
    <t>14-Jul-15 00:00:00</t>
  </si>
  <si>
    <t>14-Jul-15 10:44:33</t>
  </si>
  <si>
    <t>1101</t>
  </si>
  <si>
    <t>OF304</t>
  </si>
  <si>
    <t>BOTONES IMPRESOS CON LOGO DE DGJP</t>
  </si>
  <si>
    <t>17-Jul-15 14:48:29</t>
  </si>
  <si>
    <t>17-Jul-15 00:00:00</t>
  </si>
  <si>
    <t>17-Jul-15 14:53:48</t>
  </si>
  <si>
    <t>56</t>
  </si>
  <si>
    <t>OF214</t>
  </si>
  <si>
    <t>SOBRE HILO CREMA PAN DE ORO</t>
  </si>
  <si>
    <t>27-Jul-15 09:02:01</t>
  </si>
  <si>
    <t>24-Jul-15 00:00:00</t>
  </si>
  <si>
    <t>27-Jul-15 09:02:14</t>
  </si>
  <si>
    <t>2285</t>
  </si>
  <si>
    <t>05-Aug-15 12:03:38</t>
  </si>
  <si>
    <t>05-Aug-15 00:00:00</t>
  </si>
  <si>
    <t>05-Aug-15 12:12:00</t>
  </si>
  <si>
    <t>264</t>
  </si>
  <si>
    <t>INHELTEK SRL</t>
  </si>
  <si>
    <t>10-Aug-15 13:39:05</t>
  </si>
  <si>
    <t>10-Aug-15 00:00:00</t>
  </si>
  <si>
    <t>10-Aug-15 14:20:01</t>
  </si>
  <si>
    <t>580-3818</t>
  </si>
  <si>
    <t>11-Aug-15 09:03:32</t>
  </si>
  <si>
    <t>11-Aug-15 00:00:00</t>
  </si>
  <si>
    <t>11-Aug-15 15:35:20</t>
  </si>
  <si>
    <t>580-3847</t>
  </si>
  <si>
    <t>11-Aug-15 13:54:51</t>
  </si>
  <si>
    <t>21-Jul-15 00:00:00</t>
  </si>
  <si>
    <t>11-Aug-15 15:36:02</t>
  </si>
  <si>
    <t>189759/60</t>
  </si>
  <si>
    <t>EL119</t>
  </si>
  <si>
    <t>TUBO FLORECENTE 40 WATTS</t>
  </si>
  <si>
    <t>MA148</t>
  </si>
  <si>
    <t>RIELES SEPARADORES DE PLAFON DE 4 PIES</t>
  </si>
  <si>
    <t>MA149</t>
  </si>
  <si>
    <t>PINTURA ESMALTE LIMONCILLO (CUBETA)</t>
  </si>
  <si>
    <t>PL014</t>
  </si>
  <si>
    <t>INODORO COMPLETO</t>
  </si>
  <si>
    <t>11-Aug-15 15:36:03</t>
  </si>
  <si>
    <t>PL017</t>
  </si>
  <si>
    <t>LAVAMANO COMPLETO</t>
  </si>
  <si>
    <t>12-Aug-15 09:05:34</t>
  </si>
  <si>
    <t>12-Aug-15 00:00:00</t>
  </si>
  <si>
    <t>12-Aug-15 15:52:11</t>
  </si>
  <si>
    <t>276</t>
  </si>
  <si>
    <t>18-Aug-15 15:53:54</t>
  </si>
  <si>
    <t>13-Aug-15 00:00:00</t>
  </si>
  <si>
    <t>19-Aug-15 08:37:39</t>
  </si>
  <si>
    <t>580-3914</t>
  </si>
  <si>
    <t>21-Aug-15 15:22:05</t>
  </si>
  <si>
    <t>20-Aug-15 00:00:00</t>
  </si>
  <si>
    <t>21-Aug-15 15:35:03</t>
  </si>
  <si>
    <t>500</t>
  </si>
  <si>
    <t>SUPLIDORA ARCO IRIS, SRL</t>
  </si>
  <si>
    <t>24-Aug-15 10:24:25</t>
  </si>
  <si>
    <t>24-Aug-15 00:00:00</t>
  </si>
  <si>
    <t>25-Aug-15 09:36:42</t>
  </si>
  <si>
    <t>580-3979</t>
  </si>
  <si>
    <t>26-Aug-15 14:55:12</t>
  </si>
  <si>
    <t>26-Aug-15 00:00:00</t>
  </si>
  <si>
    <t>26-Aug-15 15:09:57</t>
  </si>
  <si>
    <t>2290</t>
  </si>
  <si>
    <t>02-Sep-15 11:06:58</t>
  </si>
  <si>
    <t>02-Sep-15 00:00:00</t>
  </si>
  <si>
    <t>02-Sep-15 11:15:45</t>
  </si>
  <si>
    <t>973932</t>
  </si>
  <si>
    <t>07-Sep-15 10:32:39</t>
  </si>
  <si>
    <t>07-Sep-15 00:00:00</t>
  </si>
  <si>
    <t>07-Sep-15 10:57:11</t>
  </si>
  <si>
    <t>580-4129</t>
  </si>
  <si>
    <t>08-Sep-15 15:43:05</t>
  </si>
  <si>
    <t>08-Sep-15 15:45:27</t>
  </si>
  <si>
    <t>6374</t>
  </si>
  <si>
    <t>C0017</t>
  </si>
  <si>
    <t>TE CALIENTE 10/1</t>
  </si>
  <si>
    <t>09-Sep-15 12:19:40</t>
  </si>
  <si>
    <t>09-Sep-15 00:00:00</t>
  </si>
  <si>
    <t>09-Sep-15 13:13:56</t>
  </si>
  <si>
    <t>607252</t>
  </si>
  <si>
    <t>09-Sep-15 12:24:07</t>
  </si>
  <si>
    <t>09-Sep-15 13:14:11</t>
  </si>
  <si>
    <t>580-4192</t>
  </si>
  <si>
    <t>15-Sep-15 10:29:23</t>
  </si>
  <si>
    <t>11-Sep-15 00:00:00</t>
  </si>
  <si>
    <t>15-Sep-15 11:50:55</t>
  </si>
  <si>
    <t>206</t>
  </si>
  <si>
    <t>INVERSIONES TEJEDA VALERA INTEVAL, SRL</t>
  </si>
  <si>
    <t>16-Sep-15 15:48:37</t>
  </si>
  <si>
    <t>14-Sep-15 00:00:00</t>
  </si>
  <si>
    <t>17-Sep-15 08:39:09</t>
  </si>
  <si>
    <t>721</t>
  </si>
  <si>
    <t>18-Sep-15 11:03:58</t>
  </si>
  <si>
    <t>16-Sep-15 00:00:00</t>
  </si>
  <si>
    <t>18-Sep-15 14:25:55</t>
  </si>
  <si>
    <t>6594</t>
  </si>
  <si>
    <t>22-Sep-15 15:33:43</t>
  </si>
  <si>
    <t>22-Sep-15 00:00:00</t>
  </si>
  <si>
    <t>22-Sep-15 15:33:48</t>
  </si>
  <si>
    <t>580-4355</t>
  </si>
  <si>
    <t>23-Sep-15 14:30:04</t>
  </si>
  <si>
    <t>23-Sep-15 00:00:00</t>
  </si>
  <si>
    <t>23-Sep-15 14:30:09</t>
  </si>
  <si>
    <t>201500326</t>
  </si>
  <si>
    <t>30-Sep-15 08:19:37</t>
  </si>
  <si>
    <t>30-Sep-15 00:00:00</t>
  </si>
  <si>
    <t>30-Sep-15 08:19:45</t>
  </si>
  <si>
    <t>74608</t>
  </si>
  <si>
    <t>30-Sep-15 10:42:26</t>
  </si>
  <si>
    <t>30-Sep-15 10:42:32</t>
  </si>
  <si>
    <t>44</t>
  </si>
  <si>
    <t>OF075</t>
  </si>
  <si>
    <t>TALONARIO P/ CAJA CHICA</t>
  </si>
  <si>
    <t>GD GROUP</t>
  </si>
  <si>
    <t>OF274</t>
  </si>
  <si>
    <t>FORMULARIO DE ESCRITORIO 100/1</t>
  </si>
  <si>
    <t>UF035</t>
  </si>
  <si>
    <t>BANDERA TAMAÑO 4X6 CON FLECO Y LAZOS</t>
  </si>
  <si>
    <t>30-Sep-15 15:15:59</t>
  </si>
  <si>
    <t>30-Sep-15 15:16:13</t>
  </si>
  <si>
    <t>L0022</t>
  </si>
  <si>
    <t>LANILLA</t>
  </si>
  <si>
    <t>ASHVALSOPH INVESTMENSTS</t>
  </si>
  <si>
    <t>01-Oct-15 11:45:35</t>
  </si>
  <si>
    <t>01-Oct-15 00:00:00</t>
  </si>
  <si>
    <t>01-Oct-15 11:45:38</t>
  </si>
  <si>
    <t>40</t>
  </si>
  <si>
    <t>02-Oct-15 13:51:18</t>
  </si>
  <si>
    <t>02-Oct-15 00:00:00</t>
  </si>
  <si>
    <t>02-Oct-15 13:51:24</t>
  </si>
  <si>
    <t>580-4421</t>
  </si>
  <si>
    <t>05-Oct-15 11:36:11</t>
  </si>
  <si>
    <t>05-Oct-15 00:00:00</t>
  </si>
  <si>
    <t>05-Oct-15 11:36:16</t>
  </si>
  <si>
    <t>07-Oct-15 14:25:14</t>
  </si>
  <si>
    <t>07-Oct-15 00:00:00</t>
  </si>
  <si>
    <t>07-Oct-15 14:25:19</t>
  </si>
  <si>
    <t>580-4496</t>
  </si>
  <si>
    <t>08-Oct-15 08:24:30</t>
  </si>
  <si>
    <t>08-Oct-15 00:00:00</t>
  </si>
  <si>
    <t>08-Oct-15 08:24:38</t>
  </si>
  <si>
    <t>16787</t>
  </si>
  <si>
    <t>09-Oct-15 11:40:23</t>
  </si>
  <si>
    <t>09-Oct-15 00:00:00</t>
  </si>
  <si>
    <t>09-Oct-15 11:40:31</t>
  </si>
  <si>
    <t>UF010</t>
  </si>
  <si>
    <t>BANDERA CON EL LOGO DE HACIENDA</t>
  </si>
  <si>
    <t>13-Oct-15 09:25:49</t>
  </si>
  <si>
    <t>13-Oct-15 00:00:00</t>
  </si>
  <si>
    <t>13-Oct-15 09:26:00</t>
  </si>
  <si>
    <t>20143006</t>
  </si>
  <si>
    <t>14-Oct-15 10:16:12</t>
  </si>
  <si>
    <t>14-Oct-15 00:00:00</t>
  </si>
  <si>
    <t>14-Oct-15 10:16:16</t>
  </si>
  <si>
    <t>19383</t>
  </si>
  <si>
    <t>16-Oct-15 13:33:07</t>
  </si>
  <si>
    <t>16-Oct-15 00:00:00</t>
  </si>
  <si>
    <t>16-Oct-15 13:33:12</t>
  </si>
  <si>
    <t>580-4601</t>
  </si>
  <si>
    <t>23-Oct-15 11:08:38</t>
  </si>
  <si>
    <t>22-Oct-15 00:00:00</t>
  </si>
  <si>
    <t>23-Oct-15 11:08:44</t>
  </si>
  <si>
    <t>41</t>
  </si>
  <si>
    <t>SUPMACON 4G SRL</t>
  </si>
  <si>
    <t>23-Oct-15 11:08:45</t>
  </si>
  <si>
    <t>23-Oct-15 15:16:46</t>
  </si>
  <si>
    <t>23-Oct-15 00:00:00</t>
  </si>
  <si>
    <t>23-Oct-15 15:16:50</t>
  </si>
  <si>
    <t>015</t>
  </si>
  <si>
    <t>26-Oct-15 15:29:36</t>
  </si>
  <si>
    <t>26-Oct-15 00:00:00</t>
  </si>
  <si>
    <t>26-Oct-15 15:29:40</t>
  </si>
  <si>
    <t>580-4692</t>
  </si>
  <si>
    <t>29-Oct-15 15:31:40</t>
  </si>
  <si>
    <t>29-Oct-15 00:00:00</t>
  </si>
  <si>
    <t>29-Oct-15 15:31:44</t>
  </si>
  <si>
    <t>F20359</t>
  </si>
  <si>
    <t>IF284</t>
  </si>
  <si>
    <t>ESCANER FUJITSU FI-6670</t>
  </si>
  <si>
    <t>SIMPAPEL</t>
  </si>
  <si>
    <t>29-Oct-15 15:31:53</t>
  </si>
  <si>
    <t>29-Oct-15 15:31:56</t>
  </si>
  <si>
    <t>43</t>
  </si>
  <si>
    <t>IF285</t>
  </si>
  <si>
    <t>LECTOR BIOMETRICO ESCRITORIO ZK-7500</t>
  </si>
  <si>
    <t>29-Oct-15 15:39:49</t>
  </si>
  <si>
    <t>29-Oct-15 15:39:52</t>
  </si>
  <si>
    <t>OF285</t>
  </si>
  <si>
    <t>PRECINTO DE SEGURIDAD NARANJA</t>
  </si>
  <si>
    <t>UF046</t>
  </si>
  <si>
    <t>ASTA DE 8 PIE</t>
  </si>
  <si>
    <t>30-Oct-15 09:28:46</t>
  </si>
  <si>
    <t>30-Oct-15 00:00:00</t>
  </si>
  <si>
    <t>30-Oct-15 09:28:51</t>
  </si>
  <si>
    <t>6033</t>
  </si>
  <si>
    <t>02-Nov-15 08:51:26</t>
  </si>
  <si>
    <t>02-Nov-15 00:00:00</t>
  </si>
  <si>
    <t>02-Nov-15 08:51:29</t>
  </si>
  <si>
    <t>16957</t>
  </si>
  <si>
    <t>IF286</t>
  </si>
  <si>
    <t>COMPUTADORA HP PRODESR 600 G1 SFF</t>
  </si>
  <si>
    <t>04-Nov-15 14:42:10</t>
  </si>
  <si>
    <t>04-Nov-15 00:00:00</t>
  </si>
  <si>
    <t>04-Nov-15 14:42:15</t>
  </si>
  <si>
    <t>580-4772</t>
  </si>
  <si>
    <t>12-Nov-15 15:03:39</t>
  </si>
  <si>
    <t>12-Nov-15 00:00:00</t>
  </si>
  <si>
    <t>12-Nov-15 15:03:43</t>
  </si>
  <si>
    <t>991-493</t>
  </si>
  <si>
    <t>17-Nov-15 10:47:33</t>
  </si>
  <si>
    <t>17-Nov-15 00:00:00</t>
  </si>
  <si>
    <t>17-Nov-15 10:47:40</t>
  </si>
  <si>
    <t>1119</t>
  </si>
  <si>
    <t>OF104</t>
  </si>
  <si>
    <t>TARJETAS DE PRESENTACION</t>
  </si>
  <si>
    <t>17-Nov-15 10:46:20</t>
  </si>
  <si>
    <t>17-Nov-15 10:46:24</t>
  </si>
  <si>
    <t>17060</t>
  </si>
  <si>
    <t>IF292</t>
  </si>
  <si>
    <t>COMPUTADORA HP PRODESR 600  SFF 16G</t>
  </si>
  <si>
    <t>18-Nov-15 15:02:20</t>
  </si>
  <si>
    <t>18-Nov-15 00:00:00</t>
  </si>
  <si>
    <t>18-Nov-15 15:02:24</t>
  </si>
  <si>
    <t>991-561</t>
  </si>
  <si>
    <t>20-Nov-15 15:43:10</t>
  </si>
  <si>
    <t>20-Nov-15 00:00:00</t>
  </si>
  <si>
    <t>20-Nov-15 15:43:13</t>
  </si>
  <si>
    <t>6995</t>
  </si>
  <si>
    <t>03-Dec-15 09:07:06</t>
  </si>
  <si>
    <t>03-Dec-15 00:00:00</t>
  </si>
  <si>
    <t>03-Dec-15 09:07:11</t>
  </si>
  <si>
    <t>580-4906</t>
  </si>
  <si>
    <t>17-Dec-15 09:13:42</t>
  </si>
  <si>
    <t>17-Dec-15 00:00:00</t>
  </si>
  <si>
    <t>17-Dec-15 09:13:45</t>
  </si>
  <si>
    <t>978077</t>
  </si>
  <si>
    <t>22-Dec-15 13:28:08</t>
  </si>
  <si>
    <t>22-Dec-15 00:00:00</t>
  </si>
  <si>
    <t>22-Dec-15 13:28:11</t>
  </si>
  <si>
    <t>580-4956</t>
  </si>
  <si>
    <t>02-Jan-19 15:45:40</t>
  </si>
  <si>
    <t>02-Jan-19 00:00:00</t>
  </si>
  <si>
    <t>07-Jan-19 12:14:36</t>
  </si>
  <si>
    <t>580-16000</t>
  </si>
  <si>
    <t>09-Jan-19 09:49:46</t>
  </si>
  <si>
    <t>07-Jan-19 00:00:00</t>
  </si>
  <si>
    <t>09-Jan-19 11:28:38</t>
  </si>
  <si>
    <t>80</t>
  </si>
  <si>
    <t>DE034</t>
  </si>
  <si>
    <t>BOMBA P/ INFLAR GLOBOS</t>
  </si>
  <si>
    <t>TECNOELITE SRL</t>
  </si>
  <si>
    <t>09-Jan-19 09:52:46</t>
  </si>
  <si>
    <t>09-Jan-19 11:27:37</t>
  </si>
  <si>
    <t>12290</t>
  </si>
  <si>
    <t>C0122</t>
  </si>
  <si>
    <t>TERMO CROMADO PARA CAFE</t>
  </si>
  <si>
    <t>09-Jan-19 09:56:42</t>
  </si>
  <si>
    <t>09-Jan-19 11:27:48</t>
  </si>
  <si>
    <t>85</t>
  </si>
  <si>
    <t>C0067</t>
  </si>
  <si>
    <t>LICUADORA</t>
  </si>
  <si>
    <t>EMPRESAS INTEGRADAS, S.A.S</t>
  </si>
  <si>
    <t>C0257</t>
  </si>
  <si>
    <t>TOSTADORA</t>
  </si>
  <si>
    <t>EQ001</t>
  </si>
  <si>
    <t>CAFETERA ELECTRICA 12 TAZAS</t>
  </si>
  <si>
    <t>10-Jan-19 15:38:20</t>
  </si>
  <si>
    <t>10-Jan-19 00:00:00</t>
  </si>
  <si>
    <t>11-Jan-19 11:52:41</t>
  </si>
  <si>
    <t>580-16071</t>
  </si>
  <si>
    <t>17-Jan-19 13:27:16</t>
  </si>
  <si>
    <t>17-Jan-19 00:00:00</t>
  </si>
  <si>
    <t>17-Jan-19 15:43:34</t>
  </si>
  <si>
    <t>58016112</t>
  </si>
  <si>
    <t>24-Jan-19 09:09:44</t>
  </si>
  <si>
    <t>24-Jan-19 00:00:00</t>
  </si>
  <si>
    <t>24-Jan-19 09:39:36</t>
  </si>
  <si>
    <t>58016172</t>
  </si>
  <si>
    <t>30-Jan-19 14:14:57</t>
  </si>
  <si>
    <t>30-Jan-19 00:00:00</t>
  </si>
  <si>
    <t>30-Jan-19 14:44:21</t>
  </si>
  <si>
    <t>58016219</t>
  </si>
  <si>
    <t>06-Mar-19 13:10:12</t>
  </si>
  <si>
    <t>06-Feb-19 00:00:00</t>
  </si>
  <si>
    <t>06-Mar-19 13:27:23</t>
  </si>
  <si>
    <t>0993644</t>
  </si>
  <si>
    <t>07-Feb-19 08:16:53</t>
  </si>
  <si>
    <t>07-Feb-19 00:00:00</t>
  </si>
  <si>
    <t>11-Feb-19 08:33:28</t>
  </si>
  <si>
    <t>4080</t>
  </si>
  <si>
    <t>08-Feb-19 08:30:03</t>
  </si>
  <si>
    <t>08-Feb-19 09:36:24</t>
  </si>
  <si>
    <t>INACTIVO</t>
  </si>
  <si>
    <t>07-Feb-19 08:32:21</t>
  </si>
  <si>
    <t>08-Feb-19 09:37:07</t>
  </si>
  <si>
    <t>2869</t>
  </si>
  <si>
    <t>L0068</t>
  </si>
  <si>
    <t>SUAPER CON PALO DE MEDIO METRO</t>
  </si>
  <si>
    <t>08-Feb-19 09:32:24</t>
  </si>
  <si>
    <t>08-Feb-19 09:34:21</t>
  </si>
  <si>
    <t>23783</t>
  </si>
  <si>
    <t>08-Feb-19 09:34:22</t>
  </si>
  <si>
    <t>OF427</t>
  </si>
  <si>
    <t>MARCADORES PARA PIZARRA</t>
  </si>
  <si>
    <t>07-Feb-19 09:22:52</t>
  </si>
  <si>
    <t>08-Feb-19 09:34:48</t>
  </si>
  <si>
    <t>263</t>
  </si>
  <si>
    <t>GASPER SERVICIOS MULTIPLES (GSM)</t>
  </si>
  <si>
    <t>07-Feb-19 09:49:55</t>
  </si>
  <si>
    <t>08-Feb-19 09:36:08</t>
  </si>
  <si>
    <t>615</t>
  </si>
  <si>
    <t>SUMINISTRO GUIPAK</t>
  </si>
  <si>
    <t>08-Feb-19 09:36:09</t>
  </si>
  <si>
    <t>L0030</t>
  </si>
  <si>
    <t>ZAFACON MEDIANO PLASTICO</t>
  </si>
  <si>
    <t>L0134</t>
  </si>
  <si>
    <t>FUNDA P/ BASURA DE 55 GALONES DE 50/1</t>
  </si>
  <si>
    <t>L0153</t>
  </si>
  <si>
    <t>JABON LIQUIDO P/ FREGAR</t>
  </si>
  <si>
    <t>08-Feb-19 08:40:05</t>
  </si>
  <si>
    <t>08-Feb-19 09:35:41</t>
  </si>
  <si>
    <t>154332</t>
  </si>
  <si>
    <t>08-Feb-19 14:34:42</t>
  </si>
  <si>
    <t>08-Feb-19 00:00:00</t>
  </si>
  <si>
    <t>08-Feb-19 14:38:38</t>
  </si>
  <si>
    <t>125</t>
  </si>
  <si>
    <t>C0312</t>
  </si>
  <si>
    <t>FRUTAS SECAS</t>
  </si>
  <si>
    <t>C0313</t>
  </si>
  <si>
    <t>SEMILLAS DE CAJUIL</t>
  </si>
  <si>
    <t>C0314</t>
  </si>
  <si>
    <t>PISTACHO</t>
  </si>
  <si>
    <t>12-Feb-19 15:14:28</t>
  </si>
  <si>
    <t>12-Feb-19 00:00:00</t>
  </si>
  <si>
    <t>12-Feb-19 15:53:51</t>
  </si>
  <si>
    <t>4093</t>
  </si>
  <si>
    <t>C0315</t>
  </si>
  <si>
    <t>VASO DESECHABLE CARTON #6</t>
  </si>
  <si>
    <t>12-Feb-19 15:15:36</t>
  </si>
  <si>
    <t>12-Feb-19 15:54:30</t>
  </si>
  <si>
    <t>FR-615</t>
  </si>
  <si>
    <t>14-Feb-19 08:36:37</t>
  </si>
  <si>
    <t>13-Feb-19 00:00:00</t>
  </si>
  <si>
    <t>15-Feb-19 09:05:58</t>
  </si>
  <si>
    <t>580-16313</t>
  </si>
  <si>
    <t>15-Feb-19 09:25:43</t>
  </si>
  <si>
    <t>15-Feb-19 00:00:00</t>
  </si>
  <si>
    <t>15-Feb-19 10:43:33</t>
  </si>
  <si>
    <t>101846620</t>
  </si>
  <si>
    <t>20-Feb-19 09:34:52</t>
  </si>
  <si>
    <t>20-Feb-19 00:00:00</t>
  </si>
  <si>
    <t>20-Feb-19 10:56:23</t>
  </si>
  <si>
    <t>580-16375</t>
  </si>
  <si>
    <t>26-Feb-19 13:01:23</t>
  </si>
  <si>
    <t>26-Feb-19 00:00:00</t>
  </si>
  <si>
    <t>26-Feb-19 14:12:35</t>
  </si>
  <si>
    <t>580-16435</t>
  </si>
  <si>
    <t>26-Feb-19 13:45:07</t>
  </si>
  <si>
    <t>26-Feb-19 14:14:09</t>
  </si>
  <si>
    <t>2886</t>
  </si>
  <si>
    <t>06-Mar-19 12:36:55</t>
  </si>
  <si>
    <t>06-Mar-19 00:00:00</t>
  </si>
  <si>
    <t>07-Mar-19 08:54:50</t>
  </si>
  <si>
    <t>580-16515</t>
  </si>
  <si>
    <t>12-Mar-19 08:52:55</t>
  </si>
  <si>
    <t>12-Mar-19 00:00:00</t>
  </si>
  <si>
    <t>30-Apr-19 11:27:48</t>
  </si>
  <si>
    <t>580-16573</t>
  </si>
  <si>
    <t>15-Mar-19 13:38:40</t>
  </si>
  <si>
    <t>15-Mar-19 00:00:00</t>
  </si>
  <si>
    <t>15-Mar-19 14:35:31</t>
  </si>
  <si>
    <t>580-16615</t>
  </si>
  <si>
    <t>21-Mar-19 11:02:19</t>
  </si>
  <si>
    <t>21-Mar-19 00:00:00</t>
  </si>
  <si>
    <t>21-Mar-19 11:50:41</t>
  </si>
  <si>
    <t>580-16671</t>
  </si>
  <si>
    <t>29-Mar-19 10:18:37</t>
  </si>
  <si>
    <t>29-Mar-19 00:00:00</t>
  </si>
  <si>
    <t>29-Mar-19 10:38:32</t>
  </si>
  <si>
    <t>101897147</t>
  </si>
  <si>
    <t>29-Mar-19 10:23:32</t>
  </si>
  <si>
    <t>29-Mar-19 10:42:26</t>
  </si>
  <si>
    <t>580-16722</t>
  </si>
  <si>
    <t>03-Apr-19 15:28:45</t>
  </si>
  <si>
    <t>580-16774</t>
  </si>
  <si>
    <t>10-Apr-19 10:19:31</t>
  </si>
  <si>
    <t>580-16831</t>
  </si>
  <si>
    <t>23-Apr-19 15:56:45</t>
  </si>
  <si>
    <t>25549</t>
  </si>
  <si>
    <t>17-Apr-19 12:45:59</t>
  </si>
  <si>
    <t>580-16899</t>
  </si>
  <si>
    <t xml:space="preserve">                                                                  </t>
  </si>
  <si>
    <t xml:space="preserve">Existencia </t>
  </si>
  <si>
    <t>Monto Total</t>
  </si>
  <si>
    <t>Monto por Unidad</t>
  </si>
  <si>
    <t xml:space="preserve">Renglon </t>
  </si>
  <si>
    <t>Fecha Registro</t>
  </si>
  <si>
    <t xml:space="preserve">Registro Documento </t>
  </si>
  <si>
    <t xml:space="preserve">Fecha Aprobación </t>
  </si>
  <si>
    <t>Tipo Documento</t>
  </si>
  <si>
    <t>Codigo</t>
  </si>
  <si>
    <t>Articulo</t>
  </si>
  <si>
    <t>Cantidad aprobada</t>
  </si>
  <si>
    <t>Almacén</t>
  </si>
  <si>
    <t>Suplidor</t>
  </si>
  <si>
    <t>CAJA</t>
  </si>
  <si>
    <t>PAQUETE</t>
  </si>
  <si>
    <t>CAJAS</t>
  </si>
  <si>
    <t xml:space="preserve">UNIDAD </t>
  </si>
  <si>
    <t>RESMA</t>
  </si>
  <si>
    <t>GALON</t>
  </si>
  <si>
    <t xml:space="preserve">GALON </t>
  </si>
  <si>
    <t>YARDA</t>
  </si>
  <si>
    <t>FARDO</t>
  </si>
  <si>
    <t>ROLLO</t>
  </si>
  <si>
    <t xml:space="preserve">PAQUETE </t>
  </si>
  <si>
    <t xml:space="preserve">ROLLO </t>
  </si>
  <si>
    <t>LATA</t>
  </si>
  <si>
    <t xml:space="preserve">PAQUETE  </t>
  </si>
  <si>
    <t>BOTELLA</t>
  </si>
  <si>
    <t>TENEDORES PLASTICO CRISTALINO FUERTE</t>
  </si>
  <si>
    <t>FECHA ENTRADA</t>
  </si>
  <si>
    <t>FECHA DOCUMENTO/ADQ.</t>
  </si>
  <si>
    <t>CODIGO</t>
  </si>
  <si>
    <t>ARTICULO</t>
  </si>
  <si>
    <t>CANTIDAD</t>
  </si>
  <si>
    <t>MONTO POR UNIDAD</t>
  </si>
  <si>
    <t>MONTO TOTAL</t>
  </si>
  <si>
    <t>EXISTENCIA</t>
  </si>
  <si>
    <t>COCINA</t>
  </si>
  <si>
    <t>EQUIPOS</t>
  </si>
  <si>
    <t>INFORMATICA</t>
  </si>
  <si>
    <t>LIMPIEZA</t>
  </si>
  <si>
    <t>MOBILIARIO</t>
  </si>
  <si>
    <t>OFICINA</t>
  </si>
  <si>
    <t>UNIFORMES</t>
  </si>
  <si>
    <t>LICDA.OLGA ATALA AMOR LORA</t>
  </si>
  <si>
    <t>LICDA. FRANCIS JAVIER</t>
  </si>
  <si>
    <t xml:space="preserve">COORDINADORA DE ALMACEN </t>
  </si>
  <si>
    <t>Y SUMINISTROS</t>
  </si>
  <si>
    <t xml:space="preserve">ENCARGADA DEPARTAMENTO </t>
  </si>
  <si>
    <t>ADMINISTRATIVO</t>
  </si>
  <si>
    <t>Dirección General de Jubilaciones y Pensiones a Cargo del Estado</t>
  </si>
  <si>
    <t>CANTIDAD ENTRADA</t>
  </si>
  <si>
    <t>COORDINACION DE ALMACEN Y SUMINISTROS</t>
  </si>
  <si>
    <t>CO282</t>
  </si>
  <si>
    <t>JUGOS VARIADOS 10 ONZ</t>
  </si>
  <si>
    <t>TOTAL INVENTARIO ACTUAL</t>
  </si>
  <si>
    <t>DEPARTAMENTO ADMINISTRATIVO</t>
  </si>
  <si>
    <t>Fuera de sistema</t>
  </si>
  <si>
    <t>4 alicates no aparecen en sistema</t>
  </si>
  <si>
    <t>21 cajas de ganchos sin entrada resgistrada</t>
  </si>
  <si>
    <t>287 Cajas sin entrada registrada</t>
  </si>
  <si>
    <t>7 resmas fuera del registro</t>
  </si>
  <si>
    <t>11 resmas sin entrada</t>
  </si>
  <si>
    <t>55 unidades fuera de sistema</t>
  </si>
  <si>
    <t>45 cajas fuera sistema</t>
  </si>
  <si>
    <t>78  cajas fuera de sistema</t>
  </si>
  <si>
    <t>53 cajas fuera de sistema</t>
  </si>
  <si>
    <t xml:space="preserve">20 cajas fuera de sistema </t>
  </si>
  <si>
    <t xml:space="preserve">30 cajas fuera de sistema </t>
  </si>
  <si>
    <t>1 fuera de sistema</t>
  </si>
  <si>
    <t>2 fuera de sistema</t>
  </si>
  <si>
    <t xml:space="preserve">1 fuera de sistema </t>
  </si>
  <si>
    <t xml:space="preserve">11 fuera de sistema </t>
  </si>
  <si>
    <t xml:space="preserve">2 fuera de sistema </t>
  </si>
  <si>
    <t xml:space="preserve">16 resmas fuera de sistema </t>
  </si>
  <si>
    <t xml:space="preserve">13 ambientadores fuea de sistema </t>
  </si>
  <si>
    <t xml:space="preserve">4 perforadoras fuera de sistema </t>
  </si>
  <si>
    <t>56 portaclips fuera de inventario</t>
  </si>
  <si>
    <t>17 porta tarjetas fuera de sistema</t>
  </si>
  <si>
    <t xml:space="preserve">10 unidades fuera de sistema </t>
  </si>
  <si>
    <t xml:space="preserve">Quedaron fuera del inventario </t>
  </si>
  <si>
    <t>Lectores de huella</t>
  </si>
  <si>
    <t>UPS</t>
  </si>
  <si>
    <t>PRODUCTOS FUERA DE INVENTARIO SIN ENTRADA EN ALMACEN DE DGJP</t>
  </si>
  <si>
    <t>Gorros desechables</t>
  </si>
  <si>
    <t>Espirales  diversas</t>
  </si>
  <si>
    <t xml:space="preserve">Separador Mensual </t>
  </si>
  <si>
    <t>Paquetes</t>
  </si>
  <si>
    <t>Unidades</t>
  </si>
  <si>
    <t>Pocas unidades y algunas faltan piezas</t>
  </si>
  <si>
    <t>Los sobres presentan incongriencias en las cantidades</t>
  </si>
  <si>
    <t>por lo que procederemos a relizar un inventario con mayor ajuste</t>
  </si>
  <si>
    <t xml:space="preserve">el cual se realizará durante el proceso de mudanza. </t>
  </si>
  <si>
    <t>Camisas Verdes</t>
  </si>
  <si>
    <t>los tamaños son diferentes, no concuerdan con la descripcion de la unica entrada encontrada</t>
  </si>
  <si>
    <t>TONER  305A CE410XC BLACK</t>
  </si>
  <si>
    <t>IF302</t>
  </si>
  <si>
    <t>IF303</t>
  </si>
  <si>
    <t>IF304</t>
  </si>
  <si>
    <t>TONER CF 411XC CYAN</t>
  </si>
  <si>
    <t>TONER CF 412XC YELLOW</t>
  </si>
  <si>
    <t>TONER CF 410XC  NEGRO</t>
  </si>
  <si>
    <t>TONER CF 413XC MAGENTA</t>
  </si>
  <si>
    <t>INVENTARIO ALMACEN OCTUBRE-DICIEMBRE 2019</t>
  </si>
  <si>
    <t>L0077</t>
  </si>
  <si>
    <t>DISPENSADOR DE AMBIENTE EN SPRAY</t>
  </si>
  <si>
    <t>FUNDA P/ BASURA DE 30 GALONES DE 50/1</t>
  </si>
  <si>
    <t>FUNDA P/ BASURA DE 13 GALONES DE 50/1</t>
  </si>
  <si>
    <t>GUANTES AMARILLO MANOS SUAVES</t>
  </si>
  <si>
    <t>PAR</t>
  </si>
  <si>
    <t>DETERGENTE EN POLVO 30 LIBRAS</t>
  </si>
  <si>
    <t>SACO</t>
  </si>
  <si>
    <t>ESCOBILLA</t>
  </si>
  <si>
    <t xml:space="preserve"> </t>
  </si>
  <si>
    <t>BANDERAS NACIONALES PARA ASTAS FIJAS</t>
  </si>
  <si>
    <t>HOJAS PROTECTORA TRANSPARENTE 100/1</t>
  </si>
  <si>
    <t>MOTOCICLETAS</t>
  </si>
  <si>
    <t>EM001</t>
  </si>
  <si>
    <t>EQ089</t>
  </si>
  <si>
    <t>MAQUINA TRITURADORA</t>
  </si>
  <si>
    <t>EQUIPOS DE MOTOR</t>
  </si>
  <si>
    <t>MONTO ENTRADA</t>
  </si>
  <si>
    <t>CUENTA</t>
  </si>
  <si>
    <t>INVENTARIO ALMACEN ABRIL-JUNIO 2020</t>
  </si>
  <si>
    <t>CO-0003</t>
  </si>
  <si>
    <t>CODIGO       CO</t>
  </si>
  <si>
    <t>CO-0006</t>
  </si>
  <si>
    <t>CO-0001</t>
  </si>
  <si>
    <t>CO-0009</t>
  </si>
  <si>
    <t>CO-0024</t>
  </si>
  <si>
    <t>CO-0028</t>
  </si>
  <si>
    <t>CO-0010</t>
  </si>
  <si>
    <t>CO-0026</t>
  </si>
  <si>
    <t>L-0005</t>
  </si>
  <si>
    <t>CO-0011</t>
  </si>
  <si>
    <t>CO-0005</t>
  </si>
  <si>
    <t>CO-0029</t>
  </si>
  <si>
    <t>CO-0007</t>
  </si>
  <si>
    <t>CO-0033</t>
  </si>
  <si>
    <t>EQ-0001</t>
  </si>
  <si>
    <t>EQ-0002</t>
  </si>
  <si>
    <t>EQ-0003</t>
  </si>
  <si>
    <t>IF-0001</t>
  </si>
  <si>
    <t>IF-0002</t>
  </si>
  <si>
    <t>IF-0006</t>
  </si>
  <si>
    <t>IF-0008</t>
  </si>
  <si>
    <t>IF-0009</t>
  </si>
  <si>
    <t>IF-0010</t>
  </si>
  <si>
    <t>IF-0011</t>
  </si>
  <si>
    <t>IF-0012</t>
  </si>
  <si>
    <t>IF-0013</t>
  </si>
  <si>
    <t>IF-0014</t>
  </si>
  <si>
    <t>IF-0015</t>
  </si>
  <si>
    <t>IF-0007</t>
  </si>
  <si>
    <t>IF-0016</t>
  </si>
  <si>
    <t>IF-0005</t>
  </si>
  <si>
    <t>IF-0004</t>
  </si>
  <si>
    <t>IF-0020</t>
  </si>
  <si>
    <t>IF-0003</t>
  </si>
  <si>
    <t>IF-0027</t>
  </si>
  <si>
    <t>IF-0021</t>
  </si>
  <si>
    <t>IF-0024</t>
  </si>
  <si>
    <t>IF-0023</t>
  </si>
  <si>
    <t>IF-0022</t>
  </si>
  <si>
    <t>IF-0025</t>
  </si>
  <si>
    <t>IF-0026</t>
  </si>
  <si>
    <t>L-0032</t>
  </si>
  <si>
    <t>L-0012</t>
  </si>
  <si>
    <t>L-0021</t>
  </si>
  <si>
    <t>L-0019</t>
  </si>
  <si>
    <t>L-0037</t>
  </si>
  <si>
    <t>L-0038</t>
  </si>
  <si>
    <t>L-0039</t>
  </si>
  <si>
    <t>L-0040</t>
  </si>
  <si>
    <t>L-0051</t>
  </si>
  <si>
    <t>L-0049</t>
  </si>
  <si>
    <t>L-0009</t>
  </si>
  <si>
    <t>L-0054</t>
  </si>
  <si>
    <t>L-0050</t>
  </si>
  <si>
    <t>L-0046</t>
  </si>
  <si>
    <t>L-0027</t>
  </si>
  <si>
    <t>UN-0001</t>
  </si>
  <si>
    <t>UN-0002</t>
  </si>
  <si>
    <t>UN-0003</t>
  </si>
  <si>
    <t>UN-0004</t>
  </si>
  <si>
    <t>OF-0001</t>
  </si>
  <si>
    <t>OF-0064</t>
  </si>
  <si>
    <t>OF-0068</t>
  </si>
  <si>
    <t>OF-0044</t>
  </si>
  <si>
    <t>OF-0041</t>
  </si>
  <si>
    <t>OF-0046</t>
  </si>
  <si>
    <t>OF-0071</t>
  </si>
  <si>
    <t>OF-0032</t>
  </si>
  <si>
    <t>OF-0002</t>
  </si>
  <si>
    <t>OF-0003</t>
  </si>
  <si>
    <t>OF-0004</t>
  </si>
  <si>
    <t>OF-0005</t>
  </si>
  <si>
    <t>OF-0006</t>
  </si>
  <si>
    <t>OF-0007</t>
  </si>
  <si>
    <t>OF-0008</t>
  </si>
  <si>
    <t>OF-0009</t>
  </si>
  <si>
    <t>OF-0010</t>
  </si>
  <si>
    <t>OF-0011</t>
  </si>
  <si>
    <t>OF-0012</t>
  </si>
  <si>
    <t>OF-0013</t>
  </si>
  <si>
    <t>OF-0014</t>
  </si>
  <si>
    <t>OF-0015</t>
  </si>
  <si>
    <t>OF-0016</t>
  </si>
  <si>
    <t>OF-0017</t>
  </si>
  <si>
    <t>OF-0018</t>
  </si>
  <si>
    <t>OF-0019</t>
  </si>
  <si>
    <t>OF-0020</t>
  </si>
  <si>
    <t>OF-0021</t>
  </si>
  <si>
    <t>OF-0022</t>
  </si>
  <si>
    <t>OF-0023</t>
  </si>
  <si>
    <t>OF-0024</t>
  </si>
  <si>
    <t>OF-0025</t>
  </si>
  <si>
    <t>OF-0026</t>
  </si>
  <si>
    <t>OF-0027</t>
  </si>
  <si>
    <t>OF-0028</t>
  </si>
  <si>
    <t>OF-0029</t>
  </si>
  <si>
    <t>OF-0030</t>
  </si>
  <si>
    <t>OF-0033</t>
  </si>
  <si>
    <t>OF-0034</t>
  </si>
  <si>
    <t>OF-0035</t>
  </si>
  <si>
    <t>OF-0036</t>
  </si>
  <si>
    <t>OF-0037</t>
  </si>
  <si>
    <t>OF-0038</t>
  </si>
  <si>
    <t>OF-0039</t>
  </si>
  <si>
    <t>OF-0040</t>
  </si>
  <si>
    <t>OF-0042</t>
  </si>
  <si>
    <t>OF-0043</t>
  </si>
  <si>
    <t>OF-0045</t>
  </si>
  <si>
    <t>OF-0047</t>
  </si>
  <si>
    <t>OF-0048</t>
  </si>
  <si>
    <t>OF-0049</t>
  </si>
  <si>
    <t>OF-0050</t>
  </si>
  <si>
    <t>OF-0051</t>
  </si>
  <si>
    <t>OF-0052</t>
  </si>
  <si>
    <t>OF-0053</t>
  </si>
  <si>
    <t>OF-0054</t>
  </si>
  <si>
    <t>OF-0055</t>
  </si>
  <si>
    <t>OF-0056</t>
  </si>
  <si>
    <t>OF-0057</t>
  </si>
  <si>
    <t>OF-0058</t>
  </si>
  <si>
    <t>OF-0059</t>
  </si>
  <si>
    <t>OF-0060</t>
  </si>
  <si>
    <t>OF-0061</t>
  </si>
  <si>
    <t>OF-0062</t>
  </si>
  <si>
    <t>OF-0063</t>
  </si>
  <si>
    <t>OF-0065</t>
  </si>
  <si>
    <t>OF-0066</t>
  </si>
  <si>
    <t>OF-0067</t>
  </si>
  <si>
    <t>OF-0069</t>
  </si>
  <si>
    <t>OF-0070</t>
  </si>
  <si>
    <t>OF-0072</t>
  </si>
  <si>
    <t>OF-0073</t>
  </si>
  <si>
    <t>RESMA DE PAPEL 8 1/2 x 11</t>
  </si>
  <si>
    <t>DESCRIPCION DEL BIEN</t>
  </si>
  <si>
    <t>FECHA DE REGISTRO</t>
  </si>
  <si>
    <t>FECHA DE ADQUISICION</t>
  </si>
  <si>
    <t>INVENTARIO ALMACEN HASTA 30 JUNIO 2020</t>
  </si>
  <si>
    <t>TONER CF226A/X</t>
  </si>
  <si>
    <t>ALCOHOL ISOPROPILICO</t>
  </si>
  <si>
    <t>DESINFECTANTE EN GEL</t>
  </si>
  <si>
    <t>OF-0074</t>
  </si>
  <si>
    <t>PROTECTORES DE CARA</t>
  </si>
  <si>
    <t>L-0090</t>
  </si>
  <si>
    <t>VASO DESECHABLE CARTON #6 (PAQ. 50/1)</t>
  </si>
  <si>
    <t>UNIDAD</t>
  </si>
  <si>
    <t>BOTELLAS DE AGUA</t>
  </si>
  <si>
    <t>OF-0031</t>
  </si>
  <si>
    <t>IF-0017</t>
  </si>
  <si>
    <t>IF-0018</t>
  </si>
  <si>
    <t>IF-0019</t>
  </si>
  <si>
    <t>TONR HP CF 510X</t>
  </si>
  <si>
    <t>TONER HP CF511X</t>
  </si>
  <si>
    <t>TONER HP CF503</t>
  </si>
  <si>
    <t>TONER HP W2023</t>
  </si>
  <si>
    <t>TONER HP CF501</t>
  </si>
  <si>
    <t>TONER HP CF502</t>
  </si>
  <si>
    <t>TONER HP CF500</t>
  </si>
  <si>
    <t>CARTUCHO 96</t>
  </si>
  <si>
    <t>CARTUCHO 97</t>
  </si>
  <si>
    <t>TONER W2020A</t>
  </si>
  <si>
    <t>OF-0075</t>
  </si>
  <si>
    <t>OF-0076</t>
  </si>
  <si>
    <t>L-0091</t>
  </si>
  <si>
    <t xml:space="preserve">LANILLAS </t>
  </si>
  <si>
    <t>YARDAS</t>
  </si>
  <si>
    <t xml:space="preserve">ESCOBAS PLASTICAS </t>
  </si>
  <si>
    <t>L-0093</t>
  </si>
  <si>
    <t xml:space="preserve">ESCOBILLAS LIMPIA CRISTALES </t>
  </si>
  <si>
    <t>L-0095</t>
  </si>
  <si>
    <t>IF-0028</t>
  </si>
  <si>
    <t>EQ-0004</t>
  </si>
  <si>
    <t>IF-0029</t>
  </si>
  <si>
    <t>IF-0030</t>
  </si>
  <si>
    <t>TONER HP W 2021</t>
  </si>
  <si>
    <t>TONER HP W 2022</t>
  </si>
  <si>
    <t>IF-0031</t>
  </si>
  <si>
    <t>TONER  CE 285</t>
  </si>
  <si>
    <t>IF-0032</t>
  </si>
  <si>
    <t>IF-0033</t>
  </si>
  <si>
    <t>IF-0034</t>
  </si>
  <si>
    <t>IF-0035</t>
  </si>
  <si>
    <t>IF-0036</t>
  </si>
  <si>
    <t>LAPTOP</t>
  </si>
  <si>
    <t>PAPEL FORMAS CONTINUA</t>
  </si>
  <si>
    <t>PAPEL BOND 8 1/2 X 13</t>
  </si>
  <si>
    <t xml:space="preserve">FOLDER PARTITION 8 1/2 X 11  4 DIVISIONES </t>
  </si>
  <si>
    <t>PAPEL TIMBRADO BCO. HILO F. COLORS</t>
  </si>
  <si>
    <t>IF-0037</t>
  </si>
  <si>
    <t>IF-0038</t>
  </si>
  <si>
    <t>TR-0001</t>
  </si>
  <si>
    <t>FILTRO DE ACEITE P/ VEHICULO</t>
  </si>
  <si>
    <t>FILTRO DE COMBUSTIBLE</t>
  </si>
  <si>
    <t>TR-0005</t>
  </si>
  <si>
    <t>COOLAND</t>
  </si>
  <si>
    <t>SHAMPOO P/ VEHICULO</t>
  </si>
  <si>
    <t>AMBIENTADOR P/ VEHICULO</t>
  </si>
  <si>
    <t>TR-0010</t>
  </si>
  <si>
    <t>CREMA DE INETRIOR DE VEHICULO</t>
  </si>
  <si>
    <t>TR-0011</t>
  </si>
  <si>
    <t>DESGRASANTE</t>
  </si>
  <si>
    <t xml:space="preserve">               </t>
  </si>
  <si>
    <t>PAPEL TIMBRADO BLANCO, F. COLORS</t>
  </si>
  <si>
    <t>FARDOS 12/1</t>
  </si>
  <si>
    <t>FUNDAS P/ BASURA  30 GLS. 50/1</t>
  </si>
  <si>
    <t>IF-0039</t>
  </si>
  <si>
    <t>IF-0040</t>
  </si>
  <si>
    <t>TINTA EPSON NEGRO CB 436A</t>
  </si>
  <si>
    <t>IF-0041</t>
  </si>
  <si>
    <t>IF-0042</t>
  </si>
  <si>
    <t>OF-0079</t>
  </si>
  <si>
    <t>CAJAS TROQUELADAS P/ ARCHIVAR</t>
  </si>
  <si>
    <t>IF-0043</t>
  </si>
  <si>
    <t>IF-0044</t>
  </si>
  <si>
    <t>EPSON 504 CYAN</t>
  </si>
  <si>
    <t>TR- 0012</t>
  </si>
  <si>
    <t>GALONES</t>
  </si>
  <si>
    <t>OF-0077</t>
  </si>
  <si>
    <t>PAPEL BOND 20  8 1/2 X 14</t>
  </si>
  <si>
    <t>RESMAS</t>
  </si>
  <si>
    <t>OF-0078</t>
  </si>
  <si>
    <t>RESMA DE PAPEL 8 1/2 x 17</t>
  </si>
  <si>
    <t>TR-0013</t>
  </si>
  <si>
    <t>UNIDADES</t>
  </si>
  <si>
    <t>TR-0014</t>
  </si>
  <si>
    <t>TR-0015</t>
  </si>
  <si>
    <t>PARES</t>
  </si>
  <si>
    <t>FAROLES TRASERO DERECHO IZUSO D- MAX 2014</t>
  </si>
  <si>
    <t>CAJA DE HERRAMIENTAS</t>
  </si>
  <si>
    <t>LLAVE PARA FLOJAR FILTROS DE ACEITE</t>
  </si>
  <si>
    <t>IF-0045</t>
  </si>
  <si>
    <t xml:space="preserve">DELL MOUSE  MS 116 </t>
  </si>
  <si>
    <t>IF-0046</t>
  </si>
  <si>
    <t>TECLADO PARA COMPUTADORA</t>
  </si>
  <si>
    <t>IF-0047</t>
  </si>
  <si>
    <t>TE CALIENTE VARIOS SABORES</t>
  </si>
  <si>
    <t>UN-0006</t>
  </si>
  <si>
    <t>CAJAS  100/1</t>
  </si>
  <si>
    <t>UN-0007</t>
  </si>
  <si>
    <t>CAJAS 100/1</t>
  </si>
  <si>
    <t>BOTELLONES DE AGUA PURIFICADA</t>
  </si>
  <si>
    <t>MOUSE PAD</t>
  </si>
  <si>
    <t>EQ-0005</t>
  </si>
  <si>
    <t>EQ-0006</t>
  </si>
  <si>
    <t>DESINFECTANTE ( MISTOLIN)</t>
  </si>
  <si>
    <t>L-0098</t>
  </si>
  <si>
    <t>TOALLITAS INDIVIDUALES</t>
  </si>
  <si>
    <t>APLICADORES 16 OZ.</t>
  </si>
  <si>
    <t>L-0100</t>
  </si>
  <si>
    <t>APLICADORES   8 OZ.</t>
  </si>
  <si>
    <t>ROLLOS</t>
  </si>
  <si>
    <t>SOBRES TIPO CARTA 500/1</t>
  </si>
  <si>
    <t>UN-0008</t>
  </si>
  <si>
    <t>UN-0009</t>
  </si>
  <si>
    <t>MURAL DE CORCHO</t>
  </si>
  <si>
    <t>OF-0080</t>
  </si>
  <si>
    <t>CINTA ADHESIVA 3/4</t>
  </si>
  <si>
    <t>UN-0010</t>
  </si>
  <si>
    <t>UN-0011</t>
  </si>
  <si>
    <t>PENDAFLEX ACORDEON</t>
  </si>
  <si>
    <t>CINTA ADHESIVA DE 2 PULGADAS</t>
  </si>
  <si>
    <t>OF-0082</t>
  </si>
  <si>
    <t>OF-0081</t>
  </si>
  <si>
    <t>OF-0023A</t>
  </si>
  <si>
    <t>PERFORADORA TRES HOYOS</t>
  </si>
  <si>
    <t>TR-0021</t>
  </si>
  <si>
    <t>TR-0020</t>
  </si>
  <si>
    <t>TR-0016</t>
  </si>
  <si>
    <t>TR-0019</t>
  </si>
  <si>
    <t>TR-0017</t>
  </si>
  <si>
    <t>TR-0018</t>
  </si>
  <si>
    <t>EQ-0010</t>
  </si>
  <si>
    <t>CAFETERA ELECTRICA INDUSTRIAL</t>
  </si>
  <si>
    <t>EQ-0017</t>
  </si>
  <si>
    <t>EQ-0018</t>
  </si>
  <si>
    <t>EQ-0019</t>
  </si>
  <si>
    <t>BATERIA TROJAN ROJA T-105</t>
  </si>
  <si>
    <t>IF-0059</t>
  </si>
  <si>
    <t>CF230 LASERJET M203D</t>
  </si>
  <si>
    <t>IF-0060</t>
  </si>
  <si>
    <t>TONER CF-512A</t>
  </si>
  <si>
    <t>TONER HPCF513A</t>
  </si>
  <si>
    <t>IF-0048</t>
  </si>
  <si>
    <t>IF-0049</t>
  </si>
  <si>
    <t>BOTELLA TINTA EPSON 544 MAGENTA</t>
  </si>
  <si>
    <t>IF-0050</t>
  </si>
  <si>
    <t>BOTELLA TINTA EPSON 544  NEGRO</t>
  </si>
  <si>
    <t>IF-0051</t>
  </si>
  <si>
    <t>IF-0052</t>
  </si>
  <si>
    <t>BOTELLA TINTA EPSON  544 YELLOW</t>
  </si>
  <si>
    <t>IF-0053</t>
  </si>
  <si>
    <t>BOTELLA TINTA EPSON  664 NEGRO</t>
  </si>
  <si>
    <t>IF-0054</t>
  </si>
  <si>
    <t xml:space="preserve">BOTELLA TINTA EPSON  664 CYAN    </t>
  </si>
  <si>
    <t>IF-0055</t>
  </si>
  <si>
    <t>BOTELLA TINTA EPSON  664 YELLOW</t>
  </si>
  <si>
    <t>IF-0056</t>
  </si>
  <si>
    <t>IF-0057</t>
  </si>
  <si>
    <t>BOTELLA  TINTA EPSON 664 ROJO</t>
  </si>
  <si>
    <t>IF-0058</t>
  </si>
  <si>
    <t>MICROFONO CUELLO CISNE</t>
  </si>
  <si>
    <t>414 W2023A HP M479</t>
  </si>
  <si>
    <t>UN-0012</t>
  </si>
  <si>
    <t>UN-0013</t>
  </si>
  <si>
    <t>UN-0014</t>
  </si>
  <si>
    <t>SACAPUNTA METAL</t>
  </si>
  <si>
    <t>OF-0088</t>
  </si>
  <si>
    <t>OF-0060A</t>
  </si>
  <si>
    <t>TINTA P/SELLO EN GOTERO ROJO</t>
  </si>
  <si>
    <t>OF-0075A</t>
  </si>
  <si>
    <t>OF-0087</t>
  </si>
  <si>
    <t>CINTA EPSON 8750</t>
  </si>
  <si>
    <t>OF-0085</t>
  </si>
  <si>
    <t>PAPEL TERMICO P/TURNO 3 1/8 (DISP.)</t>
  </si>
  <si>
    <t>PIZARRA MAGICA 60X90CM</t>
  </si>
  <si>
    <t>PAQ.25/1</t>
  </si>
  <si>
    <t>BOLIGRAFOS AZUL</t>
  </si>
  <si>
    <t>CAJA 12/1</t>
  </si>
  <si>
    <t xml:space="preserve"> CAJA 12/1</t>
  </si>
  <si>
    <t>CAJ. 12/1</t>
  </si>
  <si>
    <t>CLIPS BILLETERO 25MM 12/1</t>
  </si>
  <si>
    <t>CLIPS BILLETERO 15MM 12/1</t>
  </si>
  <si>
    <t xml:space="preserve">CLIPS BILLETERO 32MM </t>
  </si>
  <si>
    <t>CLIPS BILLETERO 1/2 PULG.</t>
  </si>
  <si>
    <t>RESALTADOR NARANJA</t>
  </si>
  <si>
    <t>FERRETERIA</t>
  </si>
  <si>
    <t>CARPETA TRES HOYOS 1 PULGADA</t>
  </si>
  <si>
    <t>CARPETA TRES HOYOS 1 1/2 PULG</t>
  </si>
  <si>
    <t>CARPETA TRES HOYOS  5 PULGADAS</t>
  </si>
  <si>
    <t>PEGAMENTO EN BARRA UHU</t>
  </si>
  <si>
    <t>DISPENSARIO</t>
  </si>
  <si>
    <t>CAJA/100</t>
  </si>
  <si>
    <t>DICLOFENAC 50MG</t>
  </si>
  <si>
    <t>ANTIGRIPAL ALGHO</t>
  </si>
  <si>
    <t xml:space="preserve">ACIDO MEFENAMICO </t>
  </si>
  <si>
    <t>VITAMINA NEUROTROPA</t>
  </si>
  <si>
    <t>SULFURO DE BISMUTO</t>
  </si>
  <si>
    <t>FRASCO</t>
  </si>
  <si>
    <t>CAJA /60</t>
  </si>
  <si>
    <t>FOLDER  MANILA 8 1/2 X 14 (LEGAL)</t>
  </si>
  <si>
    <t>CAJA 1/100</t>
  </si>
  <si>
    <t>EQ-0020</t>
  </si>
  <si>
    <t>CAJA FUERTE ELECTRONICA</t>
  </si>
  <si>
    <t>UN-0011A</t>
  </si>
  <si>
    <t>SOBRE/25</t>
  </si>
  <si>
    <t>UN-0011B</t>
  </si>
  <si>
    <t>ACETAMINOFEN</t>
  </si>
  <si>
    <t>C/100</t>
  </si>
  <si>
    <t>UN-0015</t>
  </si>
  <si>
    <t xml:space="preserve">AZITROMICINA 500MG </t>
  </si>
  <si>
    <t>C/60 TAB</t>
  </si>
  <si>
    <t>UN-0016</t>
  </si>
  <si>
    <t>C/100 TAB</t>
  </si>
  <si>
    <t>UN-0017</t>
  </si>
  <si>
    <t>UN-0018</t>
  </si>
  <si>
    <t>FENDRAMIN 2 ML</t>
  </si>
  <si>
    <t>C/24 AMP</t>
  </si>
  <si>
    <t>UN-0019</t>
  </si>
  <si>
    <t>LORATADINA 10 MG</t>
  </si>
  <si>
    <t>UN-0020</t>
  </si>
  <si>
    <t>CEFALIXINA 500 MG</t>
  </si>
  <si>
    <t>UN-0021</t>
  </si>
  <si>
    <t>BROMHEXINA JARABE, JARABE</t>
  </si>
  <si>
    <t>UN-0022</t>
  </si>
  <si>
    <t>PROPINOX CL. LISINA</t>
  </si>
  <si>
    <t xml:space="preserve">OMEPRAZOL 20 MG </t>
  </si>
  <si>
    <t>COMPLEJO B 100 M</t>
  </si>
  <si>
    <t>C/100 sobrec.</t>
  </si>
  <si>
    <t>CAPTOPRIL</t>
  </si>
  <si>
    <t>SULFADIAZINA CREMA</t>
  </si>
  <si>
    <t>TUBO</t>
  </si>
  <si>
    <t>AMBROXOL 30 MG</t>
  </si>
  <si>
    <t>CLORURO DE SODIO AL 0.9%</t>
  </si>
  <si>
    <t xml:space="preserve">TIRILLAS TRUE TEST </t>
  </si>
  <si>
    <t xml:space="preserve">LANCETAS </t>
  </si>
  <si>
    <t>UN-0023</t>
  </si>
  <si>
    <t>JERINGUILLA 5 CC</t>
  </si>
  <si>
    <t>CA/100</t>
  </si>
  <si>
    <t>FELPA (NEGRO) 12/1</t>
  </si>
  <si>
    <t>OF-0036A</t>
  </si>
  <si>
    <t>FELPA (AZUL) 12/1</t>
  </si>
  <si>
    <t>BATERIAS P/MEGAFONO 1.5V</t>
  </si>
  <si>
    <t>PAQ. 4/1</t>
  </si>
  <si>
    <t>PAPER CLIPS (TABLA)</t>
  </si>
  <si>
    <t>OF-0053A</t>
  </si>
  <si>
    <t>DVD EN BLANCO</t>
  </si>
  <si>
    <t>EQ-0021</t>
  </si>
  <si>
    <t>ZAFACON GRANDE P/RECICLAJE</t>
  </si>
  <si>
    <t>SWICH DOBLE TIRO 30 AMP</t>
  </si>
  <si>
    <t>BREAKE DOBLE TIRO 30 AMP</t>
  </si>
  <si>
    <t>PIE</t>
  </si>
  <si>
    <t>EQ-0024</t>
  </si>
  <si>
    <t>CONDUFLEX 3/4</t>
  </si>
  <si>
    <t>BREAKER DE 20 A 1P GE</t>
  </si>
  <si>
    <t xml:space="preserve">TAPE ELECTRICO </t>
  </si>
  <si>
    <t>EQ-0028</t>
  </si>
  <si>
    <t>LAMPARA LED 60X60 LUZ BCA.</t>
  </si>
  <si>
    <t>EQ-0030</t>
  </si>
  <si>
    <t>EQ-0031</t>
  </si>
  <si>
    <t>CUCHARAS P/CAFÉ INOXIDABLE</t>
  </si>
  <si>
    <t>EQ-0032</t>
  </si>
  <si>
    <t>EQ-0033</t>
  </si>
  <si>
    <t>COPA P/AGUA (LARGA)</t>
  </si>
  <si>
    <t>EQ-0034</t>
  </si>
  <si>
    <t>EQ-0035</t>
  </si>
  <si>
    <t>COPA CORTA P/AGUA</t>
  </si>
  <si>
    <t>EQ-0036</t>
  </si>
  <si>
    <t>EQ-0037</t>
  </si>
  <si>
    <t>CUCHARA EN ACERO INOX.</t>
  </si>
  <si>
    <t>CUCHARONES P/ARROZ INOX.</t>
  </si>
  <si>
    <t>EQ-0041</t>
  </si>
  <si>
    <t>EQ-0042</t>
  </si>
  <si>
    <t>EQ-0043</t>
  </si>
  <si>
    <t>SOPERA EN MELAMINA BCO.</t>
  </si>
  <si>
    <t>EQ-0044</t>
  </si>
  <si>
    <t>TIKET P/COMBUSTIBLE RD$ 500.00</t>
  </si>
  <si>
    <t>TIKET P/COMBUSTIBLE RD$ 1000.00</t>
  </si>
  <si>
    <t xml:space="preserve">ESPONJA P/LAVAR </t>
  </si>
  <si>
    <t>EQ-0045</t>
  </si>
  <si>
    <t>BOMBILLO DE 105 W VOLTEC</t>
  </si>
  <si>
    <t>CAJA 100/1</t>
  </si>
  <si>
    <t>ZAFACON DE OFICINA C/TAPA</t>
  </si>
  <si>
    <t>ATOMIZADORES 8 OZ.</t>
  </si>
  <si>
    <t>ARMOROL (ABRILLANTADOR GOMAS)</t>
  </si>
  <si>
    <t>PROPINOX CL . LISINA COMPUESTO</t>
  </si>
  <si>
    <t>UN-0012A</t>
  </si>
  <si>
    <t>UN-0022A</t>
  </si>
  <si>
    <t>UN-0008A</t>
  </si>
  <si>
    <t>UN-0023A</t>
  </si>
  <si>
    <t>UN-0023AA</t>
  </si>
  <si>
    <t>MARIPOSITA NO. 21</t>
  </si>
  <si>
    <t>UN-0023B</t>
  </si>
  <si>
    <t>MARIPOSITA NO.23</t>
  </si>
  <si>
    <t>JUEGO DE ESCOBILLAS LIMP. 18P 2/1</t>
  </si>
  <si>
    <t>JUEGO DE ESCOBILLAS LIMP. 22 P 2/1</t>
  </si>
  <si>
    <t>FILTRO DE ACEITE C10241 D-MAX LS 2.5</t>
  </si>
  <si>
    <t>FILTRO DE AIRE P/VEHICULO</t>
  </si>
  <si>
    <t>JUEGO DE BANDAS DELANTERA</t>
  </si>
  <si>
    <t>TR-0012A</t>
  </si>
  <si>
    <t>FILTRO DE AIRE  TOYOTA HILUX DIESEL</t>
  </si>
  <si>
    <t>FILTRO DE ACEITE P/ TOYOTA HILUX</t>
  </si>
  <si>
    <t>TR-0022</t>
  </si>
  <si>
    <t>JUEGO DE BANDAS TRAC. TOYOTA</t>
  </si>
  <si>
    <t>TR-0023</t>
  </si>
  <si>
    <t>TR-0027</t>
  </si>
  <si>
    <t>FILTRO DE COMBUSTIBLE TOYOTA</t>
  </si>
  <si>
    <t>TR-0024</t>
  </si>
  <si>
    <t>FILTRO DE ACEITE TOYOTA</t>
  </si>
  <si>
    <t>TR-0025</t>
  </si>
  <si>
    <t>TR-0026</t>
  </si>
  <si>
    <t>UNIIDAD</t>
  </si>
  <si>
    <t>TR-0028</t>
  </si>
  <si>
    <t>TR-0029</t>
  </si>
  <si>
    <t>JUEGO DE BANDAS DELANTERA TOYOTA</t>
  </si>
  <si>
    <t>TR-0030</t>
  </si>
  <si>
    <t>FAROLES TRAS IZUSU D- MAX 2014</t>
  </si>
  <si>
    <t xml:space="preserve">JABON EN BOLA </t>
  </si>
  <si>
    <t>PAQ.5/1</t>
  </si>
  <si>
    <t>EQ-0046</t>
  </si>
  <si>
    <t>EQ-0047</t>
  </si>
  <si>
    <t>EQ-0048</t>
  </si>
  <si>
    <t>EQ-0049</t>
  </si>
  <si>
    <t>EQ-0050</t>
  </si>
  <si>
    <t>MANTEL DE MESA 60 SATINADO CREMA</t>
  </si>
  <si>
    <t>EQ-0051</t>
  </si>
  <si>
    <t>SERVILLETA DE TELA COLOR BLANCO</t>
  </si>
  <si>
    <t>EQ-0052</t>
  </si>
  <si>
    <t>REMOVEDOR DE CAFÉ (MADERA)</t>
  </si>
  <si>
    <t>CAJA 1000/1</t>
  </si>
  <si>
    <t>EQ-0053</t>
  </si>
  <si>
    <t>NEVERITA P/HIELO 42-56 QUARTOS</t>
  </si>
  <si>
    <t>EQ-0054</t>
  </si>
  <si>
    <t>EQ-0055</t>
  </si>
  <si>
    <t>EQ-0056</t>
  </si>
  <si>
    <t>CUCHILLO EN ACERO INOXIDABLE</t>
  </si>
  <si>
    <t>EQ-0057</t>
  </si>
  <si>
    <t>CUCHILLO SIERRA P/PAN</t>
  </si>
  <si>
    <t>EQ-0058</t>
  </si>
  <si>
    <t>EQ-0059</t>
  </si>
  <si>
    <t>PINZA P/ENSALADA</t>
  </si>
  <si>
    <t>EQ-0060</t>
  </si>
  <si>
    <t>BANDEJA PLASTICA RECTANGULAR</t>
  </si>
  <si>
    <t>SOBRES TIPO CARTA TIMBRADO</t>
  </si>
  <si>
    <t>VASOS DESECHABLE NO.4</t>
  </si>
  <si>
    <t>ESCOBILLONES</t>
  </si>
  <si>
    <t>CAJAS TIPO MALETIN</t>
  </si>
  <si>
    <t>JABON LIQUIDO P/MANOS</t>
  </si>
  <si>
    <t>HARAGAN C/GOMA/SACA AGUA GOMA</t>
  </si>
  <si>
    <t>REGLAS PLASTICAS 12 PULG.</t>
  </si>
  <si>
    <t>CARPETA TRES HOYOS 4 PULG.</t>
  </si>
  <si>
    <t>CARPETA DE TRES HOYOS 3 PULG</t>
  </si>
  <si>
    <t>CARPETA DE TRES HOYOS 2 PULG</t>
  </si>
  <si>
    <t xml:space="preserve"> BATERIA 9-V CUADRADA</t>
  </si>
  <si>
    <t>PAPEL HIGIENICO 12/1</t>
  </si>
  <si>
    <t>UDES.</t>
  </si>
  <si>
    <t>L-0101</t>
  </si>
  <si>
    <t>L-098A</t>
  </si>
  <si>
    <t>LIMPIA CRISTAL C/GOMA</t>
  </si>
  <si>
    <t>EQ-021A</t>
  </si>
  <si>
    <t>ESTUFA ELECTRICA OSTER 2 HORNILLAS</t>
  </si>
  <si>
    <t>IF-066A</t>
  </si>
  <si>
    <t>CINTA EPSON  SO15329 FX 890</t>
  </si>
  <si>
    <t>IF-066B</t>
  </si>
  <si>
    <t>CINTA EPSON  P/LX 350</t>
  </si>
  <si>
    <t>CAJA 50/1</t>
  </si>
  <si>
    <t>LIBRETA RAYADA 5 X 8 TAPA DURA</t>
  </si>
  <si>
    <t>UN-0024</t>
  </si>
  <si>
    <t>VITTEEN C EFERVESCENTE 1000 MG</t>
  </si>
  <si>
    <t>CAJA 60/1</t>
  </si>
  <si>
    <t>UN-0025</t>
  </si>
  <si>
    <t>SUMIGRAN PLUS 100/1</t>
  </si>
  <si>
    <t>CAJA 21/125</t>
  </si>
  <si>
    <t>UN-0026</t>
  </si>
  <si>
    <t>UN-0027</t>
  </si>
  <si>
    <t xml:space="preserve">IBUPROFEN 600 MG </t>
  </si>
  <si>
    <t>UN-0028</t>
  </si>
  <si>
    <t xml:space="preserve">DOLFENEX FORTE </t>
  </si>
  <si>
    <t>SOBRE 50/1</t>
  </si>
  <si>
    <t>UN-0029</t>
  </si>
  <si>
    <t xml:space="preserve">DOLO NEUROALFA </t>
  </si>
  <si>
    <t>TAB. 100/1</t>
  </si>
  <si>
    <t>UN-0030</t>
  </si>
  <si>
    <t>UN-0031</t>
  </si>
  <si>
    <t xml:space="preserve">BRONCOCHEM ANTIGRIPAL TE </t>
  </si>
  <si>
    <t>SOBRES 25/1</t>
  </si>
  <si>
    <t>UN-0032</t>
  </si>
  <si>
    <t>PEPTO BISMOL SUSP.</t>
  </si>
  <si>
    <t>FCO. 16 OZ.</t>
  </si>
  <si>
    <t>TUBO 20GR.</t>
  </si>
  <si>
    <t>UN-0033</t>
  </si>
  <si>
    <t>UN-0034</t>
  </si>
  <si>
    <t>DERMOSONA CREMA</t>
  </si>
  <si>
    <t>UN-0035</t>
  </si>
  <si>
    <t>HIDROCORTISONA VIAL 100MG</t>
  </si>
  <si>
    <t>FCO.</t>
  </si>
  <si>
    <t>UN-0036</t>
  </si>
  <si>
    <t xml:space="preserve">FUROSEMIDA MK TAB. 40 MG </t>
  </si>
  <si>
    <t>50/1</t>
  </si>
  <si>
    <t>UN-0037</t>
  </si>
  <si>
    <t>NYLON NEGRO 4-0 SC 20 45 CM</t>
  </si>
  <si>
    <t>UN-0038</t>
  </si>
  <si>
    <t xml:space="preserve">NYLON AGUJA CURVA CORTANTE </t>
  </si>
  <si>
    <t>UN-0039</t>
  </si>
  <si>
    <t>TRHOMBOCID FORTE 0.5</t>
  </si>
  <si>
    <t>TUB. 60 GR.</t>
  </si>
  <si>
    <t>UN-0040</t>
  </si>
  <si>
    <t>UN-0041</t>
  </si>
  <si>
    <t>UN-0042</t>
  </si>
  <si>
    <t xml:space="preserve">SHARP CONTAINER </t>
  </si>
  <si>
    <t>1- GL</t>
  </si>
  <si>
    <t>UN-0043</t>
  </si>
  <si>
    <t>MASCARILLA P/NEBULIZAR</t>
  </si>
  <si>
    <t>UN-0044</t>
  </si>
  <si>
    <t>ATROVENT SOL NEBULIZAR 20 ML</t>
  </si>
  <si>
    <t>UN-0045</t>
  </si>
  <si>
    <t>BAJANTE PARA SUERO</t>
  </si>
  <si>
    <t>DRAMIDOM DIMENHIDRANATO 50 MG</t>
  </si>
  <si>
    <t xml:space="preserve">TAPE GRANDE </t>
  </si>
  <si>
    <t>CAJA 500/1</t>
  </si>
  <si>
    <t>CAJA DE 12/1</t>
  </si>
  <si>
    <t>POT-IT SING HERE</t>
  </si>
  <si>
    <t>PAQ. 48/1</t>
  </si>
  <si>
    <t>PAQ. 100/1</t>
  </si>
  <si>
    <t>2/12/20222</t>
  </si>
  <si>
    <t>MARCADORES  (CREYON AZUL Y NEGRO)</t>
  </si>
  <si>
    <t>CABLE UTP CATEGORIA  5/USO</t>
  </si>
  <si>
    <t>SWICHT POE 8HC + 2HC</t>
  </si>
  <si>
    <t>CONECTOR  RJ45 100/1</t>
  </si>
  <si>
    <t>DISCO DE ESTADO SOLIDO (SSD)</t>
  </si>
  <si>
    <t>COMPUTADORAS COMPLETA</t>
  </si>
  <si>
    <t>HEADSETT LOGITECH H390 MIC.</t>
  </si>
  <si>
    <t>LAPTOP 15.6  G15 GAMING</t>
  </si>
  <si>
    <t>C0190</t>
  </si>
  <si>
    <t>C0251</t>
  </si>
  <si>
    <t>C0322</t>
  </si>
  <si>
    <t>C0319</t>
  </si>
  <si>
    <t>EQ006</t>
  </si>
  <si>
    <t>EQ068</t>
  </si>
  <si>
    <t>EL-424</t>
  </si>
  <si>
    <t>IF-533</t>
  </si>
  <si>
    <t>IF-283</t>
  </si>
  <si>
    <t>EL-022</t>
  </si>
  <si>
    <t>EL-319</t>
  </si>
  <si>
    <t>EL-267</t>
  </si>
  <si>
    <t>EL-275</t>
  </si>
  <si>
    <t>EL-247</t>
  </si>
  <si>
    <t>EL-392</t>
  </si>
  <si>
    <t>EL-273</t>
  </si>
  <si>
    <t>EL-172</t>
  </si>
  <si>
    <t>EL-079</t>
  </si>
  <si>
    <t>CO256</t>
  </si>
  <si>
    <t>L0083</t>
  </si>
  <si>
    <t>L0002</t>
  </si>
  <si>
    <t>L0120</t>
  </si>
  <si>
    <t>L0172</t>
  </si>
  <si>
    <t>L0174</t>
  </si>
  <si>
    <t>L0150</t>
  </si>
  <si>
    <t>L0112</t>
  </si>
  <si>
    <t>L0015</t>
  </si>
  <si>
    <t>L0166</t>
  </si>
  <si>
    <t>L0121</t>
  </si>
  <si>
    <t>L0210</t>
  </si>
  <si>
    <t>L0072</t>
  </si>
  <si>
    <t>MA210</t>
  </si>
  <si>
    <t>MA133</t>
  </si>
  <si>
    <t>MA643</t>
  </si>
  <si>
    <t>MA207</t>
  </si>
  <si>
    <t>L0101</t>
  </si>
  <si>
    <t>MA478</t>
  </si>
  <si>
    <t>L0124</t>
  </si>
  <si>
    <t>L0190</t>
  </si>
  <si>
    <t>L0088</t>
  </si>
  <si>
    <t>ESCOBILLA P/OFICINA (plumero)</t>
  </si>
  <si>
    <t>L0058</t>
  </si>
  <si>
    <t>MA138</t>
  </si>
  <si>
    <t>ME122</t>
  </si>
  <si>
    <t>L0183</t>
  </si>
  <si>
    <t>ARTRAM 800 MG</t>
  </si>
  <si>
    <t>ALTROVENT 250 MG</t>
  </si>
  <si>
    <t>ANTIGRIPAL (ALGHO)</t>
  </si>
  <si>
    <t>ESFIGMANOMETRO</t>
  </si>
  <si>
    <t>GLUCOMETRO</t>
  </si>
  <si>
    <t>DEXAMETASONA AMPOLLA</t>
  </si>
  <si>
    <t>ANTIACIDO</t>
  </si>
  <si>
    <t>SUCRAMAL 1 G</t>
  </si>
  <si>
    <t>SAL SALINA 500 ML</t>
  </si>
  <si>
    <t>AGUJAS DE PALOMILLAS</t>
  </si>
  <si>
    <t xml:space="preserve">PEPTO BISMOL FRASCO   </t>
  </si>
  <si>
    <t>UD</t>
  </si>
  <si>
    <t>PALAS RECOGEDORA</t>
  </si>
  <si>
    <t xml:space="preserve">BOLSO 16.5 X 13.5 FULL COLOR </t>
  </si>
  <si>
    <t xml:space="preserve">BOLSO  12 X 12 FULL COLOR </t>
  </si>
  <si>
    <t>FECHA DE ADQUISICIÓN</t>
  </si>
  <si>
    <t>REFRESCOS VARIOS SABORES 12 UDS.</t>
  </si>
  <si>
    <t>JUEGO DE BANDAS TRACERAS</t>
  </si>
  <si>
    <t>JUEGO DE FAROLES TRACEROS</t>
  </si>
  <si>
    <t>JUEGO DE BANDAS DELANTERAS</t>
  </si>
  <si>
    <t>RECIPIENTE PLASTICO PARA RECOLECCIóN ACEITE</t>
  </si>
  <si>
    <t>JUEGO DE BANDAS TRACERAS TOYOTA</t>
  </si>
  <si>
    <t>CAMILLA PARA TRABAJOS MECÁNICOS</t>
  </si>
  <si>
    <t>BOTELLA TINTA EPSON 544 CYAN</t>
  </si>
  <si>
    <t>DISPENSADOR PAPEL HIG. JUMBO</t>
  </si>
  <si>
    <t>LIMPIA CERÁMICA</t>
  </si>
  <si>
    <t>PAPEL P/COCINA  ROLLO</t>
  </si>
  <si>
    <t>DESTAPADOR DE INODORO</t>
  </si>
  <si>
    <t>RESALTADOR VERDE LUMÍNICO</t>
  </si>
  <si>
    <t>ROLLO DE PAPEL P/ MÁQUINA SUMADORA</t>
  </si>
  <si>
    <t>PAPEL TÉRMICO 3 1/8 ( ROLLO)</t>
  </si>
  <si>
    <t>SACAPUNTA ELÉCTRICO</t>
  </si>
  <si>
    <t>CLIPS BILLETERO 2 PULG. 51 MM</t>
  </si>
  <si>
    <t>PORTA LAPIZ METÁLICO</t>
  </si>
  <si>
    <t>GLOBO DIFERENTES COLORES (PAQUETE)</t>
  </si>
  <si>
    <t>BOLIGRAFO CON EL LOGO DGJP</t>
  </si>
  <si>
    <t>SEPARADORES DE CARPETA  5/1</t>
  </si>
  <si>
    <t xml:space="preserve">BANDEJA DE ESCRITORIO TRES NIVELES </t>
  </si>
  <si>
    <t>ANTIGRIPAL (ACETAMINOFEN)</t>
  </si>
  <si>
    <t>CETIRIZINA 10 MG</t>
  </si>
  <si>
    <t>JERINGUILLA 10 CC</t>
  </si>
  <si>
    <t>GUANTE QUIRURGICO</t>
  </si>
  <si>
    <t xml:space="preserve">CODIGO       </t>
  </si>
  <si>
    <t>PAQ. 1 LIB.</t>
  </si>
  <si>
    <t>RESMA DE PAPEL 11 X 17</t>
  </si>
  <si>
    <t>RESMA DE PAPEL 8 1/2 X11 TIMB. HILO CREMA PAN DE ORO</t>
  </si>
  <si>
    <t>SOBRE MANILA 9 X 12</t>
  </si>
  <si>
    <t>SOBRE MANILA 5 X 8</t>
  </si>
  <si>
    <t>SEPARADORES ALFABETICOS PARA  CARPETA</t>
  </si>
  <si>
    <t>FARDO 20/1</t>
  </si>
  <si>
    <t>LATA TE FRIO DE VARIOS SABORES 2.10 KG</t>
  </si>
  <si>
    <t>*</t>
  </si>
  <si>
    <t>CEPILLO DE PARED</t>
  </si>
  <si>
    <t>ZAFACON PLASTICO</t>
  </si>
  <si>
    <t xml:space="preserve">CUBETA PLASTICA 12 LITROS </t>
  </si>
  <si>
    <t>ACEITE SUPER 15W40 GALON</t>
  </si>
  <si>
    <t>GOMA 245/70R16</t>
  </si>
  <si>
    <t>GOMA 265/65R17</t>
  </si>
  <si>
    <t>GOMA 225/70R15</t>
  </si>
  <si>
    <t>OF-0073A</t>
  </si>
  <si>
    <t>OF-0028A</t>
  </si>
  <si>
    <t>OF-0024A</t>
  </si>
  <si>
    <t>CINTA P/CALCULADORA 180V</t>
  </si>
  <si>
    <t>OF-0002A</t>
  </si>
  <si>
    <t>OF-0025A</t>
  </si>
  <si>
    <t>YOYO P/CARNETS</t>
  </si>
  <si>
    <t>OF-0025B</t>
  </si>
  <si>
    <t>PLASTICO P/IMPRESIÓN CARNETS</t>
  </si>
  <si>
    <t>TA-0001</t>
  </si>
  <si>
    <t>TANQUE DE GAS REFRIGERANTE R410A 25 LB</t>
  </si>
  <si>
    <t>TA-0001A</t>
  </si>
  <si>
    <t>CO-0199</t>
  </si>
  <si>
    <t>CO-0202</t>
  </si>
  <si>
    <t>CO-0198</t>
  </si>
  <si>
    <t>TANQUE DE GAS REFRIGERANTE R22 25 LB</t>
  </si>
  <si>
    <t>R-0020</t>
  </si>
  <si>
    <t>REGLETA ELECTRICA</t>
  </si>
  <si>
    <t>SILICON  TUBO</t>
  </si>
  <si>
    <t>FARGO 45000 COLOR RIBBON YMCKO</t>
  </si>
  <si>
    <t>MG-0015</t>
  </si>
  <si>
    <t xml:space="preserve">MASILLA SHEETROCK </t>
  </si>
  <si>
    <t>MASILLA CANO SILICONIZADA</t>
  </si>
  <si>
    <t>CUCHARAS PLASTICAS</t>
  </si>
  <si>
    <t>PL-001</t>
  </si>
  <si>
    <t>FARDO 200/1</t>
  </si>
  <si>
    <t>TAZAS 12 PIEZAS</t>
  </si>
  <si>
    <t>JUEGO 12/1</t>
  </si>
  <si>
    <t>BANDEJA MADERA P/ CAFÉ</t>
  </si>
  <si>
    <t xml:space="preserve">PAQ. 50/1 </t>
  </si>
  <si>
    <t>EL-248A</t>
  </si>
  <si>
    <t>ALAMBRE 12/3 COBRE</t>
  </si>
  <si>
    <t>EL-273A</t>
  </si>
  <si>
    <t>TOMACORRIENTE C/TAPA BLANCO 110V</t>
  </si>
  <si>
    <t>PO-0010A</t>
  </si>
  <si>
    <t xml:space="preserve">PINTURA OXIDO GRIS </t>
  </si>
  <si>
    <t>AB-005A</t>
  </si>
  <si>
    <t>AGUA DE BATERIA</t>
  </si>
  <si>
    <t>PO-0010B</t>
  </si>
  <si>
    <t>CUBETA</t>
  </si>
  <si>
    <t>PINTURA  BLANCA 00   CUBETA DE 5 GL</t>
  </si>
  <si>
    <t>PL-00AA</t>
  </si>
  <si>
    <t>PALO DE PINTURA MEDIANO</t>
  </si>
  <si>
    <t>PO-0011A</t>
  </si>
  <si>
    <t>PALO DE PINTURA GRANDE</t>
  </si>
  <si>
    <t>BR-002</t>
  </si>
  <si>
    <t>BROCHA NO. 3</t>
  </si>
  <si>
    <t>MO-0010</t>
  </si>
  <si>
    <t>PM-0010</t>
  </si>
  <si>
    <t>SL-0001</t>
  </si>
  <si>
    <t>SILE</t>
  </si>
  <si>
    <t>TH-0010</t>
  </si>
  <si>
    <t>THINNER</t>
  </si>
  <si>
    <t>AR-0010</t>
  </si>
  <si>
    <t>AGUA RAP</t>
  </si>
  <si>
    <t>MK-0010</t>
  </si>
  <si>
    <t>MASKING TAPE VERDE</t>
  </si>
  <si>
    <t>BREAKER 60 AMP.</t>
  </si>
  <si>
    <t>PAPEL CARBON CAJA</t>
  </si>
  <si>
    <t>TOTAL INVENTARIO ACTUAL .</t>
  </si>
  <si>
    <t>POST-IT 2X3</t>
  </si>
  <si>
    <t>PLATOS PLASTICOS (ALM. PENSIONADOS)</t>
  </si>
  <si>
    <t>OF-0079A</t>
  </si>
  <si>
    <t>EXTRACTOR PARA LACTANCIA (ELEC.)</t>
  </si>
  <si>
    <t>SERTAL SIMPLE</t>
  </si>
  <si>
    <t>EXTRACTOR DE LACTANCIA (MANUAL)</t>
  </si>
  <si>
    <t>UN-0021A</t>
  </si>
  <si>
    <t>ESTERIRILIZADOR 42321903</t>
  </si>
  <si>
    <t>UN-0037A</t>
  </si>
  <si>
    <t xml:space="preserve">HILO DE SUTURA </t>
  </si>
  <si>
    <t>PAQ.</t>
  </si>
  <si>
    <t>UN-0019A</t>
  </si>
  <si>
    <t>SONDA VESICAL</t>
  </si>
  <si>
    <t>UN-0019B</t>
  </si>
  <si>
    <t>COLECTOR</t>
  </si>
  <si>
    <t>CURITAS LARGAS</t>
  </si>
  <si>
    <t>CAJITA</t>
  </si>
  <si>
    <t xml:space="preserve">TRIGENTAX  CREMA </t>
  </si>
  <si>
    <t>UN-0013A</t>
  </si>
  <si>
    <t>SEDOXIL</t>
  </si>
  <si>
    <t>UN-0041A</t>
  </si>
  <si>
    <t>BOTIQUIN C/MEDICAMENTOS</t>
  </si>
  <si>
    <t>UN-0041B</t>
  </si>
  <si>
    <t>CAMILLA PARA TRASLADO</t>
  </si>
  <si>
    <t>UN-0041C</t>
  </si>
  <si>
    <t>TERMOMETROS DIGITALES</t>
  </si>
  <si>
    <t>UN-0041E</t>
  </si>
  <si>
    <t>ESTETOSCOPIO</t>
  </si>
  <si>
    <t>UN-0041F</t>
  </si>
  <si>
    <t>UN-0013B</t>
  </si>
  <si>
    <t>BOLSAS PARA ALMACENAR LECHE MATERNA</t>
  </si>
  <si>
    <t>IF-533A</t>
  </si>
  <si>
    <t>BATERIA AA</t>
  </si>
  <si>
    <t>UN-0041G</t>
  </si>
  <si>
    <t>TALONARIOS P/CONSULTA MEDICA</t>
  </si>
  <si>
    <t>OF-0078A</t>
  </si>
  <si>
    <t>TARJETAS PRESENTACION</t>
  </si>
  <si>
    <t>OF-0078B</t>
  </si>
  <si>
    <t>ROLLOS PAPEL TAPIZ P/SALA LACTANCIA</t>
  </si>
  <si>
    <t>MONITOR 32 PULG.</t>
  </si>
  <si>
    <t>SHP SCANNER</t>
  </si>
  <si>
    <t>SCANER SHP</t>
  </si>
  <si>
    <t xml:space="preserve">LAPTOP </t>
  </si>
  <si>
    <t>EQ-068B</t>
  </si>
  <si>
    <t>CAMARA WEB FHD 1080</t>
  </si>
  <si>
    <t>IF-0043A</t>
  </si>
  <si>
    <t>CABLE HDMI 50 PIES</t>
  </si>
  <si>
    <t>CLORO GRANULADP PARA CISTERNA</t>
  </si>
  <si>
    <t xml:space="preserve">            </t>
  </si>
  <si>
    <t xml:space="preserve">                 </t>
  </si>
  <si>
    <t>CAJA1/20</t>
  </si>
  <si>
    <t>CARPETA DE TRES HOYOS 4 PULG.</t>
  </si>
  <si>
    <t>OF-0089A</t>
  </si>
  <si>
    <t>OF-0089B</t>
  </si>
  <si>
    <t>OF-0089C</t>
  </si>
  <si>
    <t>OF-0089D</t>
  </si>
  <si>
    <t>OF-0089F</t>
  </si>
  <si>
    <t>OF-0089E</t>
  </si>
  <si>
    <t>OF-0087A</t>
  </si>
  <si>
    <t>PIZARRA MAGICA  45X90 CM</t>
  </si>
  <si>
    <t>OF-0087B</t>
  </si>
  <si>
    <t>PIZARRA MAGICA 120X90 CM</t>
  </si>
  <si>
    <t>ALMOHADILLA PARA HUELLAS</t>
  </si>
  <si>
    <t xml:space="preserve">      </t>
  </si>
  <si>
    <t>Ministerio de Hacienda</t>
  </si>
  <si>
    <r>
      <rPr>
        <b/>
        <sz val="10"/>
        <color theme="1"/>
        <rFont val="Palatino Linotype"/>
        <family val="1"/>
      </rPr>
      <t xml:space="preserve">Documento No.:   </t>
    </r>
    <r>
      <rPr>
        <sz val="10"/>
        <color theme="1"/>
        <rFont val="Palatino Linotype"/>
        <family val="1"/>
      </rPr>
      <t xml:space="preserve">                                                 </t>
    </r>
    <r>
      <rPr>
        <sz val="10"/>
        <rFont val="Palatino Linotype"/>
        <family val="1"/>
      </rPr>
      <t>FOR-xxxxxxxxxxxxx</t>
    </r>
  </si>
  <si>
    <r>
      <rPr>
        <b/>
        <sz val="10"/>
        <color theme="1"/>
        <rFont val="Palatino Linotype"/>
        <family val="1"/>
      </rPr>
      <t>Versión:</t>
    </r>
    <r>
      <rPr>
        <sz val="10"/>
        <color theme="1"/>
        <rFont val="Palatino Linotype"/>
        <family val="1"/>
      </rPr>
      <t xml:space="preserve"> 01</t>
    </r>
  </si>
  <si>
    <t>Dirección General del Jubilaciones y Pensiones a Cargo del Estado</t>
  </si>
  <si>
    <r>
      <rPr>
        <b/>
        <sz val="10"/>
        <color theme="1"/>
        <rFont val="Palatino Linotype"/>
        <family val="1"/>
      </rPr>
      <t>Fecha Emisión:</t>
    </r>
    <r>
      <rPr>
        <sz val="10"/>
        <color theme="1"/>
        <rFont val="Palatino Linotype"/>
        <family val="1"/>
      </rPr>
      <t xml:space="preserve"> 29/11/2023</t>
    </r>
  </si>
  <si>
    <r>
      <rPr>
        <b/>
        <sz val="10"/>
        <color theme="1"/>
        <rFont val="Palatino Linotype"/>
        <family val="1"/>
      </rPr>
      <t>Fecha Rev.:</t>
    </r>
    <r>
      <rPr>
        <sz val="10"/>
        <color theme="1"/>
        <rFont val="Palatino Linotype"/>
        <family val="1"/>
      </rPr>
      <t xml:space="preserve"> N/A</t>
    </r>
  </si>
  <si>
    <t>Departamento Administrativo</t>
  </si>
  <si>
    <r>
      <rPr>
        <b/>
        <sz val="10"/>
        <color theme="1"/>
        <rFont val="Palatino Linotype"/>
        <family val="1"/>
      </rPr>
      <t>Doc. Rela</t>
    </r>
    <r>
      <rPr>
        <b/>
        <sz val="10"/>
        <rFont val="Palatino Linotype"/>
        <family val="1"/>
      </rPr>
      <t>cionado</t>
    </r>
    <r>
      <rPr>
        <sz val="10"/>
        <rFont val="Palatino Linotype"/>
        <family val="1"/>
      </rPr>
      <t>: PRO-DGJP-xxxxxxxx</t>
    </r>
  </si>
  <si>
    <t>Matriz de Control de Inventario Material Gastable</t>
  </si>
  <si>
    <t xml:space="preserve">No. </t>
  </si>
  <si>
    <t xml:space="preserve">Código </t>
  </si>
  <si>
    <t xml:space="preserve">Descripción </t>
  </si>
  <si>
    <t xml:space="preserve">Unidad </t>
  </si>
  <si>
    <t>Categoría</t>
  </si>
  <si>
    <t xml:space="preserve">Balance Inicial </t>
  </si>
  <si>
    <t xml:space="preserve">Entrada </t>
  </si>
  <si>
    <t xml:space="preserve">Salida </t>
  </si>
  <si>
    <t xml:space="preserve">Observaciones </t>
  </si>
  <si>
    <t>AZUCAR DE DIETA</t>
  </si>
  <si>
    <t>C/100 sobre</t>
  </si>
  <si>
    <t xml:space="preserve">Cocina </t>
  </si>
  <si>
    <t xml:space="preserve">BOTELLAS DE AGUA </t>
  </si>
  <si>
    <t>BOTELLITAS DE AGUA</t>
  </si>
  <si>
    <t xml:space="preserve">AZUCAR BLANCA </t>
  </si>
  <si>
    <t>PAQ. 5 LIBRAS</t>
  </si>
  <si>
    <t>CAFÉ</t>
  </si>
  <si>
    <t>PAQ. 1 LIBRA</t>
  </si>
  <si>
    <t xml:space="preserve">CREMORA </t>
  </si>
  <si>
    <t>ENVASE 22 OZ.</t>
  </si>
  <si>
    <t>TE FRIO</t>
  </si>
  <si>
    <t>LATA 5 LIBRAS</t>
  </si>
  <si>
    <t>AZUCAR CREMA</t>
  </si>
  <si>
    <t>BOTELLONES DE AGUA</t>
  </si>
  <si>
    <t>BOTELLONES 5 GLS</t>
  </si>
  <si>
    <t>CAJITA 20/1</t>
  </si>
  <si>
    <t>VASO DESECHABLE CARTON NO.4</t>
  </si>
  <si>
    <t>PAQ. 50/1</t>
  </si>
  <si>
    <t xml:space="preserve">FOSFORO </t>
  </si>
  <si>
    <t>CAJITA 10/1</t>
  </si>
  <si>
    <t>ENVASE PLASTIC (COMIDA)</t>
  </si>
  <si>
    <t>CUCHARA OLASTICA</t>
  </si>
  <si>
    <t>VASO DESECHABLE CARTON NO.6</t>
  </si>
  <si>
    <t xml:space="preserve">SERVILLETA </t>
  </si>
  <si>
    <t>PAQ. 500/1</t>
  </si>
  <si>
    <t>PAPEL DE COCINA (ROLLO)</t>
  </si>
  <si>
    <t>FOLDER PARTITIONS 8 1/2 X 11 4 DIVISIONES</t>
  </si>
  <si>
    <t>PAQ. 25/1</t>
  </si>
  <si>
    <t>BOLIGRAFO AZUL</t>
  </si>
  <si>
    <t>OF-0002B</t>
  </si>
  <si>
    <t>BOLIGRAFO ROJO</t>
  </si>
  <si>
    <t>BOLIGRAFO NEGRO</t>
  </si>
  <si>
    <t>CLIPS BILLETERO 19 MM</t>
  </si>
  <si>
    <t>CLIPS BILLETERO  15 MM</t>
  </si>
  <si>
    <t>CLIPS BILLETERO  25 MM</t>
  </si>
  <si>
    <t>CLIPS PEQUEÑO</t>
  </si>
  <si>
    <t>BANDAS ELASTICAS (GOMITAS)</t>
  </si>
  <si>
    <t>GRAPAS NORMALES (PEQUEÑA)</t>
  </si>
  <si>
    <t>GRAPA INDUSTRIAL</t>
  </si>
  <si>
    <t>LABEL (ROLLO)</t>
  </si>
  <si>
    <t>CERA P/CONTAR</t>
  </si>
  <si>
    <t>CLIPS BILLETERO 32 MM</t>
  </si>
  <si>
    <t>CLIPS BILLETERO 5/8 41 MM</t>
  </si>
  <si>
    <t xml:space="preserve">FOLDER 8 1/2 X 11 </t>
  </si>
  <si>
    <t>GOMA P/BORRAR</t>
  </si>
  <si>
    <t>LAPIZ CARBON</t>
  </si>
  <si>
    <t>LIBRETA RAYADA 8 1/2 X 11</t>
  </si>
  <si>
    <t>LIBRETA RAYADA TAPA DURA 5 X 8</t>
  </si>
  <si>
    <t>PERRFORADORA DOS HOYOS</t>
  </si>
  <si>
    <t>TARJETA PLASTICA P/CARNETS</t>
  </si>
  <si>
    <t>POST-IT 3 X 5 (GRANDE)</t>
  </si>
  <si>
    <t>POST-IT  3 X 3 (MEDIANO)</t>
  </si>
  <si>
    <t>HOJA PROTECTORA TRANSPARENTE</t>
  </si>
  <si>
    <t>RESALTADOR VERDE LUMINICO</t>
  </si>
  <si>
    <t>PAPEL BOND 8 1/2 X 17</t>
  </si>
  <si>
    <t>RESMA  500/1</t>
  </si>
  <si>
    <t>PAPEL BOND 8 1/2 X 11</t>
  </si>
  <si>
    <t>PAPEL P/MAQUINA SUMADORA</t>
  </si>
  <si>
    <t>PAPEL TERMICO P/TURNO 3 1/8</t>
  </si>
  <si>
    <t>CRAYON AZUL (MARCADORES)</t>
  </si>
  <si>
    <t>OF-0036B</t>
  </si>
  <si>
    <t>CRAYON NEGRO (MARCADORES)</t>
  </si>
  <si>
    <t>FELPA COLOR AZUL</t>
  </si>
  <si>
    <t>OF-0037A</t>
  </si>
  <si>
    <t>FELPA COLOR NEGRO</t>
  </si>
  <si>
    <t>GRAPADORA NORMAL</t>
  </si>
  <si>
    <t>OF-0074A</t>
  </si>
  <si>
    <t xml:space="preserve">REGLAS PLASTICAS </t>
  </si>
  <si>
    <t>CORRECTOR LIQ. T/LAPIZ</t>
  </si>
  <si>
    <t>FOLDER COLOR ROJO</t>
  </si>
  <si>
    <t>OF-0042A</t>
  </si>
  <si>
    <t>FOLDER COLOR AZUL</t>
  </si>
  <si>
    <t>OF-0042B</t>
  </si>
  <si>
    <t>FOLDER COLOR  AMARILLO</t>
  </si>
  <si>
    <t>OF-0042C</t>
  </si>
  <si>
    <t>FOLDER COLOR VERDE</t>
  </si>
  <si>
    <t>OF-0043A</t>
  </si>
  <si>
    <t>OF-0044A</t>
  </si>
  <si>
    <t>CLIPS BILLETERO 51 MM 2 PULGADAS</t>
  </si>
  <si>
    <t>PAPEL PAN DE ORO 8 1/2 X 11</t>
  </si>
  <si>
    <t>SEPARADORES ALFABETICO</t>
  </si>
  <si>
    <t>PORTA LAPIZ METAL</t>
  </si>
  <si>
    <t>PORTA TARJETA</t>
  </si>
  <si>
    <t>CLIPS GRANDE</t>
  </si>
  <si>
    <t>POST-IT BANDERITA</t>
  </si>
  <si>
    <t>OF-0035A</t>
  </si>
  <si>
    <t>DVD BLANCO</t>
  </si>
  <si>
    <t>CAJA TIPO MALETIN</t>
  </si>
  <si>
    <t xml:space="preserve">CAJA TROQUELADA </t>
  </si>
  <si>
    <t>SEPARADORES NUMERICOS NO. 8 P/CAROETA</t>
  </si>
  <si>
    <t>CAJITA 12/1</t>
  </si>
  <si>
    <t>TINTA P/SELLO EN GOTERO (COLOR ROJO)</t>
  </si>
  <si>
    <t>TINTA P/SELLO EN GOTERO (COLOR AZUL)</t>
  </si>
  <si>
    <t>CHINCHETAS</t>
  </si>
  <si>
    <t>CAJTA</t>
  </si>
  <si>
    <t>DISPENSADOR CINTA ADHESIVA 3/4</t>
  </si>
  <si>
    <t>BORRADOR PIZARRA BLANCA</t>
  </si>
  <si>
    <t>OF-0064A</t>
  </si>
  <si>
    <t>POST-IT 2 X 3</t>
  </si>
  <si>
    <t>POST-IT 2 X 2</t>
  </si>
  <si>
    <t>OF-0065A</t>
  </si>
  <si>
    <t>POST-IT SING HERE</t>
  </si>
  <si>
    <t>OF-0066A</t>
  </si>
  <si>
    <t>OF-0066B</t>
  </si>
  <si>
    <t>CARPETA TRES HOYOS 2 PULGADA</t>
  </si>
  <si>
    <t>OF-0066C</t>
  </si>
  <si>
    <t>CARPETA TRES HOYOS 3 PULGADA</t>
  </si>
  <si>
    <t>OF-0066D</t>
  </si>
  <si>
    <t>CARPETA TRES HOYOS 1 1/2 PULGADA</t>
  </si>
  <si>
    <t>OF-0066E</t>
  </si>
  <si>
    <t>CARPETA TRES HOYOS 5 PULGADA</t>
  </si>
  <si>
    <t>PEGAMENTO UHU</t>
  </si>
  <si>
    <t>OF-0067A</t>
  </si>
  <si>
    <t>FOLDER 8 1/2 X 14 LEGAL</t>
  </si>
  <si>
    <t>OF-0067B</t>
  </si>
  <si>
    <t>ACORDEON</t>
  </si>
  <si>
    <t xml:space="preserve">PENDAFLEX 8 1/2 X 13 </t>
  </si>
  <si>
    <t>BANDEJA TRES NIVELES</t>
  </si>
  <si>
    <t>AGENDA DE MANOS 2024</t>
  </si>
  <si>
    <t>PAPEL BOND 11 X 17</t>
  </si>
  <si>
    <t>ZAFACON PLATICO</t>
  </si>
  <si>
    <t>OF-0076A</t>
  </si>
  <si>
    <t>ZAFACON DE OFICINA CON TAPA</t>
  </si>
  <si>
    <t>PILA CUADRADA (BATERIA 9V)</t>
  </si>
  <si>
    <t>PAPEL FORMAS CONTINUA 8 1/2 X 11 X 3</t>
  </si>
  <si>
    <t xml:space="preserve">CAJA </t>
  </si>
  <si>
    <t xml:space="preserve">PAPEL TIMBRADO FULL COLOR </t>
  </si>
  <si>
    <t>PAPEL TIMBRADO BLANCO EN HILLO FULL COLOR</t>
  </si>
  <si>
    <t>PAPEL BOND 8 1/2 X 14</t>
  </si>
  <si>
    <t>CINTA P/CALCULADORA MODEL 180V</t>
  </si>
  <si>
    <t>CINTA ADHESIVA 2 PULGADAS</t>
  </si>
  <si>
    <t>OF0080</t>
  </si>
  <si>
    <t>CINTA ADHESIVA 3/4 PULGADAS</t>
  </si>
  <si>
    <t>PAPEL TERMICO P/TURNOS</t>
  </si>
  <si>
    <t>PIZARRA MAGICA 45 X 90</t>
  </si>
  <si>
    <t>PIZARRA MAGICA  120 X 90</t>
  </si>
  <si>
    <t>PIZARRA MAGICA    60 X 90</t>
  </si>
  <si>
    <t>OF-0090</t>
  </si>
  <si>
    <t>PAPEL TAPIZ P/ SALA DE LACTANCIA</t>
  </si>
  <si>
    <t>ALMOHADILLA P/ HUELLAS</t>
  </si>
  <si>
    <t>OF-0088A</t>
  </si>
  <si>
    <t xml:space="preserve">PAPEL CARBON </t>
  </si>
  <si>
    <t>SOBRES TIPO CARTA BLANCO</t>
  </si>
  <si>
    <t>CLIP BILLETERO DE 1 1/4  32 MM</t>
  </si>
  <si>
    <t xml:space="preserve">IF-533 </t>
  </si>
  <si>
    <t>BATERIA P/MEGAFONO 1.5 V</t>
  </si>
  <si>
    <t>BATERIA CUADRADA 9 V</t>
  </si>
  <si>
    <t>SMART TV. 55 PULGADAS</t>
  </si>
  <si>
    <t>EQ-0068</t>
  </si>
  <si>
    <t>SMART TV. 86 PULGADAS</t>
  </si>
  <si>
    <t>IRE ACONDICIONADO DE 18000 BTU</t>
  </si>
  <si>
    <t>EL-309</t>
  </si>
  <si>
    <t>BREAKER 60 AMP</t>
  </si>
  <si>
    <t>CABLE UTP CAT 5C PARA USO EXTERIOR1000 A</t>
  </si>
  <si>
    <t>ALAMBRE DE GOMA 2/3</t>
  </si>
  <si>
    <t>BREAKER DE 20 AMP 1P GE</t>
  </si>
  <si>
    <t>TOMA CORRIENTE C/TAPA BLENCO</t>
  </si>
  <si>
    <t>BRAKER 2-4 TIPO GE</t>
  </si>
  <si>
    <t xml:space="preserve">KIT TUBERIA 3/8 X 1/4 ESTANDAR </t>
  </si>
  <si>
    <t>PAQ.12/1</t>
  </si>
  <si>
    <t>FARRETERIA</t>
  </si>
  <si>
    <t>JARRAS MED. CRISTAL C/TAPA 1.5 LTS</t>
  </si>
  <si>
    <t>FERRERERIA</t>
  </si>
  <si>
    <t xml:space="preserve">BANDEJA MED. RECTANGULAR </t>
  </si>
  <si>
    <t>TERMO PARA CAFÉ</t>
  </si>
  <si>
    <t>TENEDORES ACERO INOX</t>
  </si>
  <si>
    <t>CO-0222</t>
  </si>
  <si>
    <t>CUCHARA EN ACERO INOX</t>
  </si>
  <si>
    <t>ENVASES P/ HABICHUELA</t>
  </si>
  <si>
    <t>PLATOS REDONDOS PEQ.</t>
  </si>
  <si>
    <t xml:space="preserve">SOPERA </t>
  </si>
  <si>
    <t>JARRA TERMICA 2 LTS</t>
  </si>
  <si>
    <t>LAMPARA LED 60 X 60 LUZ BCA.</t>
  </si>
  <si>
    <t>BAMBALINAS COMPLETA COLOR BCO.</t>
  </si>
  <si>
    <t>BAMBALINAS COMPLETA COLOR AZUL</t>
  </si>
  <si>
    <t>BAMBALINAS COMPLETA COLOR CREMA</t>
  </si>
  <si>
    <t>MANTEL DE MESA 60 SATINADO  BLANCO</t>
  </si>
  <si>
    <t>MANTEL DE MESA 60 SATINADO   AZUL</t>
  </si>
  <si>
    <t>MANTEL DE MESA  60 SATINADO  CREMA</t>
  </si>
  <si>
    <t>SERVILLET DE TELA COLOR BLANCO</t>
  </si>
  <si>
    <t>MASILLA SHEETROCK</t>
  </si>
  <si>
    <t xml:space="preserve">CUCHILLO SIERRA P/ PAN </t>
  </si>
  <si>
    <t>CUCHARONES P/ HABICHELA</t>
  </si>
  <si>
    <t>PINZA P/ ENSALADA</t>
  </si>
  <si>
    <t>EQ-0061</t>
  </si>
  <si>
    <t>COMPRESOR DE AIRE SO GIN</t>
  </si>
  <si>
    <t>EQ0045</t>
  </si>
  <si>
    <t xml:space="preserve">ESTUFA ELECTRICA TRES HORNILLAS </t>
  </si>
  <si>
    <t>ZAFACON GRANDE CON TAPA, PARA RECICLAJE</t>
  </si>
  <si>
    <t>SILLA PLASTICA SIN BRAZO</t>
  </si>
  <si>
    <t>INVERSOR PHASE 2 2.5 KW 120 V</t>
  </si>
  <si>
    <t>MICROHONDAS SAMSUNG</t>
  </si>
  <si>
    <t>MANGUERA PARA LAVAMANOS INOX.</t>
  </si>
  <si>
    <t>PO-00108</t>
  </si>
  <si>
    <t xml:space="preserve">PINTURA BLANCA 00 </t>
  </si>
  <si>
    <t>CUBETA 5 GL</t>
  </si>
  <si>
    <t xml:space="preserve">THINER </t>
  </si>
  <si>
    <t xml:space="preserve">PORTA MOTA </t>
  </si>
  <si>
    <t>MOTA</t>
  </si>
  <si>
    <t>PINTURA OXIDO GRIS</t>
  </si>
  <si>
    <t>SILICON TUBO</t>
  </si>
  <si>
    <t xml:space="preserve">UNDAD </t>
  </si>
  <si>
    <t>TA-001A</t>
  </si>
  <si>
    <t>TANQUE DE GAS REFRIGERANTE R22 25 LB25 LB</t>
  </si>
  <si>
    <t>EQ-006</t>
  </si>
  <si>
    <t xml:space="preserve">ESTUFA ELECTRICA COASTER 2 HORNILLAS </t>
  </si>
  <si>
    <t>**</t>
  </si>
  <si>
    <t>DISPENSADOR PAPEL TOALLA</t>
  </si>
  <si>
    <t>TONRER EPSON 504 AMARILLO</t>
  </si>
  <si>
    <t>TINTA T664120-AL NEGRO</t>
  </si>
  <si>
    <t>TINTA T-504420-AL CYAN</t>
  </si>
  <si>
    <t>TINTA T504220-AL MAGENTA</t>
  </si>
  <si>
    <t>OF-042C</t>
  </si>
  <si>
    <t>FOLDER 8 1/2 X 11 ROJO</t>
  </si>
  <si>
    <t>FOLDER  8 1/2 X 11 AZUL</t>
  </si>
  <si>
    <t>FOLDER  8 1/2 X 11 AMARILLO</t>
  </si>
  <si>
    <t>FOLDER  8 1/2 X 11 VERDE</t>
  </si>
  <si>
    <t>FARDO 12/1</t>
  </si>
  <si>
    <t>PAPEL TOALLA  ( ROLLO)</t>
  </si>
  <si>
    <t>FARDO 6/1</t>
  </si>
  <si>
    <t>BRILLO GRUESO (VREDE)</t>
  </si>
  <si>
    <t>L0088A</t>
  </si>
  <si>
    <t>CAFÉ PAQUETE DE 1 LIBRA</t>
  </si>
  <si>
    <t xml:space="preserve">  DEPARTAMENTO ADMINISTRATIVO</t>
  </si>
  <si>
    <t>Encardo Administrativo</t>
  </si>
  <si>
    <t xml:space="preserve">FERRETERIA </t>
  </si>
  <si>
    <t>TRANSPORTACIÓN</t>
  </si>
  <si>
    <t xml:space="preserve">INFORMÁTICA </t>
  </si>
  <si>
    <t xml:space="preserve">OFICINA </t>
  </si>
  <si>
    <t>ENVESE PLASTICOS P/ HABICHUELA 50/1</t>
  </si>
  <si>
    <t>0506/2024</t>
  </si>
  <si>
    <t xml:space="preserve">TORNILLO DIABLITO 1 1/2 </t>
  </si>
  <si>
    <t>TORNILLO DIABLITO 2</t>
  </si>
  <si>
    <t>BANDEJAS PLASTICAS</t>
  </si>
  <si>
    <t>TORNILLO DIABLITO NO. 2 1/2</t>
  </si>
  <si>
    <t>TORNILLO DIABLITO 3 1/4</t>
  </si>
  <si>
    <t>ALICATE ELECTRICO</t>
  </si>
  <si>
    <t xml:space="preserve">ALICATE </t>
  </si>
  <si>
    <t>ALICATE MECANICO</t>
  </si>
  <si>
    <t>CODO DE PRESION 1/2 PVC</t>
  </si>
  <si>
    <t>CODO DE 1/2 HG</t>
  </si>
  <si>
    <t>CODO 3/4 PVC PRESION</t>
  </si>
  <si>
    <t>LLAVE CHORRO 3/4</t>
  </si>
  <si>
    <t>MANGUERA FLEXIBLE P/INODORO</t>
  </si>
  <si>
    <t>MANGUERA FLEXIBLE P/LAVAMANOS</t>
  </si>
  <si>
    <t>CLAVO ACERO FINO1 1/2</t>
  </si>
  <si>
    <t>JUEGO DE DETORNILLADORES</t>
  </si>
  <si>
    <t>CLAVO DE ACERO  LIBRA</t>
  </si>
  <si>
    <t>CONTACTOR TRIFASICO</t>
  </si>
  <si>
    <t>CINTA P/MEDIR 8 METROS</t>
  </si>
  <si>
    <t>UNIADAD</t>
  </si>
  <si>
    <t>MEZCLADORA MONOMAN P/LAVAMANOS</t>
  </si>
  <si>
    <t>DISCO PULIDORA NO. 60</t>
  </si>
  <si>
    <t>GUANTES ELENTRICO</t>
  </si>
  <si>
    <t>DISCO PULIDORA NO. 80</t>
  </si>
  <si>
    <t>DISCO PULIDORA NO. 120</t>
  </si>
  <si>
    <t>MASKING TAPE DE 1 PULG.</t>
  </si>
  <si>
    <t>MASKING TAPE 1 1/2 PULG.</t>
  </si>
  <si>
    <t>MASKING TAPE 2 PULG.</t>
  </si>
  <si>
    <t>TORNILLOS 1/2  X 8</t>
  </si>
  <si>
    <t>TOMA CORRIENTE BLANCO C/TAPA 240V</t>
  </si>
  <si>
    <t>TORNILLOS 1/2  X 10</t>
  </si>
  <si>
    <t>TORNILLOS 3 X 14</t>
  </si>
  <si>
    <t>TORNILLOS 3 X 10</t>
  </si>
  <si>
    <t>TORNILLOS 3 X 8</t>
  </si>
  <si>
    <t xml:space="preserve">INTERRUPTOR SENCILLO </t>
  </si>
  <si>
    <t>INTERRUPTOR DOBLE</t>
  </si>
  <si>
    <t>ENCHUFE MACHO</t>
  </si>
  <si>
    <t>TORNILLO DIABLITO DE I PULG</t>
  </si>
  <si>
    <t>FUNDA P/BASURA 60GLS.</t>
  </si>
  <si>
    <t>DISCO DE PULIDORA NO. 50</t>
  </si>
  <si>
    <t>MESCLADORA MONOMAN P/FREGADERO</t>
  </si>
  <si>
    <t>MOTAS</t>
  </si>
  <si>
    <t>IF-0037A</t>
  </si>
  <si>
    <t xml:space="preserve">CALCULADORA 180V </t>
  </si>
  <si>
    <t>GLADE DESINFECTANTE</t>
  </si>
  <si>
    <t>GUANTES  DE LIMPIEZA PAR</t>
  </si>
  <si>
    <t>SUAPER</t>
  </si>
  <si>
    <t>FUNDA P/BASURA 65 GLS</t>
  </si>
  <si>
    <t>PAQ</t>
  </si>
  <si>
    <t>OSCAR ARISMENDY FELIZ CRIS</t>
  </si>
  <si>
    <t>RD$  4,811,283.80</t>
  </si>
  <si>
    <t xml:space="preserve">SACAPUNTA DE METAL </t>
  </si>
  <si>
    <t>CRAYON NEGRO</t>
  </si>
  <si>
    <t xml:space="preserve">OF-0036A </t>
  </si>
  <si>
    <t>CRAYON AZUL</t>
  </si>
  <si>
    <t>TR-0018A</t>
  </si>
  <si>
    <t>BATERIA ME27L 15/12 LTH</t>
  </si>
  <si>
    <t>SACAPUNTA METAL 12/1</t>
  </si>
  <si>
    <t>FUNDA PEQ. 12 GALS 100/1</t>
  </si>
  <si>
    <t>AMBIENTEDOR SPRAY</t>
  </si>
  <si>
    <t>9/12/2024/</t>
  </si>
  <si>
    <t>EQ-006A</t>
  </si>
  <si>
    <t>HORNOS MICROONDAS PANASONIC</t>
  </si>
  <si>
    <t>TANQUE PRESION CISTERNA</t>
  </si>
  <si>
    <t>L0045A</t>
  </si>
  <si>
    <t>BOLIGRAFOS NEGRO</t>
  </si>
  <si>
    <t>BOLIGRAFOS ROJO</t>
  </si>
  <si>
    <t>OF-0029B</t>
  </si>
  <si>
    <t>RESALTADOR AZUL</t>
  </si>
  <si>
    <t>OF-002C</t>
  </si>
  <si>
    <t>RESALTADOR AMARILLO</t>
  </si>
  <si>
    <t>OF-006B</t>
  </si>
  <si>
    <t>CORRECTOR LIQUIDO T/ LAPIZ</t>
  </si>
  <si>
    <t>INVENTARIO AL 31 DE DICIEMBRE  DEL 2024</t>
  </si>
  <si>
    <t xml:space="preserve">                  Encargado Sección Almacén y Suministro.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</si>
</sst>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RD$&quot;#,##0.00_);[Red]\(&quot;RD$&quot;#,##0.00\)"/>
    <numFmt numFmtId="165" formatCode="_(&quot;RD$&quot;* #,##0.00_);_(&quot;RD$&quot;* \(#,##0.00\);_(&quot;RD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dobe Caslon Pro Bold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8"/>
      <color theme="1"/>
      <name val="Adobe Caslon Pro Bold"/>
      <family val="1"/>
    </font>
    <font>
      <b/>
      <sz val="18"/>
      <color theme="1"/>
      <name val="Times"/>
      <family val="1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Times"/>
      <family val="1"/>
    </font>
    <font>
      <b/>
      <sz val="14"/>
      <color theme="1"/>
      <name val="Adobe Caslon Pro Bold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Times"/>
      <family val="1"/>
    </font>
    <font>
      <b/>
      <sz val="18"/>
      <color theme="1"/>
      <name val="Adobe Caslon Pro Bold"/>
      <family val="1"/>
    </font>
    <font>
      <b/>
      <i/>
      <sz val="36"/>
      <color theme="1"/>
      <name val="Adobe Caslon Pro Bold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4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name val="Palatino Linotype"/>
      <family val="1"/>
    </font>
    <font>
      <b/>
      <i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0"/>
      <name val="Palatino Linotype"/>
      <family val="1"/>
    </font>
    <font>
      <b/>
      <sz val="12"/>
      <color theme="1"/>
      <name val="Palatino Linotype"/>
      <family val="1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22" fontId="0" fillId="0" borderId="0" xfId="0" applyNumberFormat="1"/>
    <xf numFmtId="165" fontId="0" fillId="0" borderId="0" xfId="1" applyFont="1"/>
    <xf numFmtId="0" fontId="0" fillId="2" borderId="0" xfId="0" applyFill="1"/>
    <xf numFmtId="165" fontId="0" fillId="2" borderId="0" xfId="1" applyFont="1" applyFill="1"/>
    <xf numFmtId="0" fontId="0" fillId="3" borderId="0" xfId="0" applyFill="1"/>
    <xf numFmtId="165" fontId="0" fillId="0" borderId="0" xfId="1" applyFont="1" applyFill="1"/>
    <xf numFmtId="0" fontId="2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65" fontId="0" fillId="0" borderId="1" xfId="1" applyFont="1" applyBorder="1"/>
    <xf numFmtId="165" fontId="0" fillId="0" borderId="1" xfId="1" applyFont="1" applyFill="1" applyBorder="1"/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5" fontId="2" fillId="0" borderId="2" xfId="1" applyFont="1" applyBorder="1"/>
    <xf numFmtId="165" fontId="2" fillId="0" borderId="0" xfId="1" applyFont="1" applyBorder="1"/>
    <xf numFmtId="14" fontId="2" fillId="0" borderId="0" xfId="0" applyNumberFormat="1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1" applyFont="1"/>
    <xf numFmtId="1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165" fontId="6" fillId="0" borderId="1" xfId="1" applyFont="1" applyBorder="1"/>
    <xf numFmtId="165" fontId="6" fillId="0" borderId="1" xfId="1" applyFont="1" applyFill="1" applyBorder="1"/>
    <xf numFmtId="14" fontId="6" fillId="0" borderId="0" xfId="0" applyNumberFormat="1" applyFont="1"/>
    <xf numFmtId="165" fontId="5" fillId="0" borderId="2" xfId="1" applyFont="1" applyBorder="1"/>
    <xf numFmtId="0" fontId="5" fillId="0" borderId="0" xfId="0" applyFont="1" applyAlignment="1">
      <alignment wrapText="1"/>
    </xf>
    <xf numFmtId="165" fontId="5" fillId="0" borderId="0" xfId="1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5" fontId="10" fillId="0" borderId="0" xfId="1" applyFont="1"/>
    <xf numFmtId="165" fontId="5" fillId="0" borderId="0" xfId="1" applyFont="1" applyBorder="1"/>
    <xf numFmtId="165" fontId="6" fillId="0" borderId="0" xfId="1" applyFont="1" applyFill="1"/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5" borderId="0" xfId="0" applyFill="1"/>
    <xf numFmtId="0" fontId="0" fillId="5" borderId="1" xfId="0" applyFill="1" applyBorder="1"/>
    <xf numFmtId="165" fontId="0" fillId="5" borderId="1" xfId="1" applyFont="1" applyFill="1" applyBorder="1"/>
    <xf numFmtId="0" fontId="0" fillId="6" borderId="0" xfId="0" applyFill="1"/>
    <xf numFmtId="165" fontId="0" fillId="6" borderId="0" xfId="1" applyFont="1" applyFill="1"/>
    <xf numFmtId="0" fontId="14" fillId="6" borderId="0" xfId="0" applyFont="1" applyFill="1"/>
    <xf numFmtId="0" fontId="14" fillId="5" borderId="0" xfId="0" applyFont="1" applyFill="1"/>
    <xf numFmtId="165" fontId="14" fillId="6" borderId="0" xfId="1" applyFont="1" applyFill="1"/>
    <xf numFmtId="0" fontId="14" fillId="6" borderId="8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14" fillId="6" borderId="13" xfId="0" applyFont="1" applyFill="1" applyBorder="1"/>
    <xf numFmtId="0" fontId="14" fillId="6" borderId="14" xfId="0" applyFont="1" applyFill="1" applyBorder="1"/>
    <xf numFmtId="0" fontId="2" fillId="3" borderId="0" xfId="0" applyFont="1" applyFill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1" xfId="0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5" borderId="0" xfId="0" applyFont="1" applyFill="1"/>
    <xf numFmtId="0" fontId="2" fillId="6" borderId="12" xfId="0" applyFont="1" applyFill="1" applyBorder="1"/>
    <xf numFmtId="0" fontId="15" fillId="6" borderId="12" xfId="0" applyFont="1" applyFill="1" applyBorder="1"/>
    <xf numFmtId="0" fontId="15" fillId="6" borderId="7" xfId="0" applyFont="1" applyFill="1" applyBorder="1"/>
    <xf numFmtId="0" fontId="15" fillId="6" borderId="9" xfId="0" applyFont="1" applyFill="1" applyBorder="1"/>
    <xf numFmtId="0" fontId="15" fillId="5" borderId="0" xfId="0" applyFont="1" applyFill="1"/>
    <xf numFmtId="0" fontId="2" fillId="0" borderId="0" xfId="0" applyFont="1" applyAlignment="1">
      <alignment wrapText="1"/>
    </xf>
    <xf numFmtId="165" fontId="2" fillId="0" borderId="0" xfId="1" applyFont="1"/>
    <xf numFmtId="0" fontId="2" fillId="6" borderId="13" xfId="0" applyFont="1" applyFill="1" applyBorder="1"/>
    <xf numFmtId="0" fontId="15" fillId="6" borderId="13" xfId="0" applyFont="1" applyFill="1" applyBorder="1"/>
    <xf numFmtId="0" fontId="15" fillId="6" borderId="0" xfId="0" applyFont="1" applyFill="1"/>
    <xf numFmtId="0" fontId="15" fillId="6" borderId="10" xfId="0" applyFont="1" applyFill="1" applyBorder="1"/>
    <xf numFmtId="0" fontId="6" fillId="3" borderId="1" xfId="0" applyFont="1" applyFill="1" applyBorder="1"/>
    <xf numFmtId="165" fontId="6" fillId="0" borderId="0" xfId="1" applyFont="1" applyBorder="1"/>
    <xf numFmtId="14" fontId="6" fillId="5" borderId="1" xfId="0" applyNumberFormat="1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165" fontId="6" fillId="5" borderId="1" xfId="1" applyFont="1" applyFill="1" applyBorder="1"/>
    <xf numFmtId="14" fontId="6" fillId="0" borderId="15" xfId="0" applyNumberFormat="1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65" fontId="6" fillId="0" borderId="15" xfId="1" applyFont="1" applyBorder="1"/>
    <xf numFmtId="0" fontId="6" fillId="5" borderId="0" xfId="0" applyFont="1" applyFill="1"/>
    <xf numFmtId="0" fontId="5" fillId="5" borderId="0" xfId="0" applyFont="1" applyFill="1" applyAlignment="1">
      <alignment horizontal="right"/>
    </xf>
    <xf numFmtId="165" fontId="6" fillId="5" borderId="0" xfId="1" applyFont="1" applyFill="1"/>
    <xf numFmtId="165" fontId="5" fillId="5" borderId="3" xfId="1" applyFont="1" applyFill="1" applyBorder="1"/>
    <xf numFmtId="14" fontId="6" fillId="5" borderId="0" xfId="0" applyNumberFormat="1" applyFont="1" applyFill="1"/>
    <xf numFmtId="0" fontId="6" fillId="5" borderId="0" xfId="0" applyFont="1" applyFill="1" applyAlignment="1">
      <alignment wrapText="1"/>
    </xf>
    <xf numFmtId="165" fontId="6" fillId="5" borderId="0" xfId="1" applyFont="1" applyFill="1" applyBorder="1"/>
    <xf numFmtId="14" fontId="6" fillId="5" borderId="15" xfId="0" applyNumberFormat="1" applyFont="1" applyFill="1" applyBorder="1"/>
    <xf numFmtId="0" fontId="6" fillId="5" borderId="15" xfId="0" applyFont="1" applyFill="1" applyBorder="1"/>
    <xf numFmtId="0" fontId="6" fillId="5" borderId="15" xfId="0" applyFont="1" applyFill="1" applyBorder="1" applyAlignment="1">
      <alignment wrapText="1"/>
    </xf>
    <xf numFmtId="165" fontId="6" fillId="5" borderId="15" xfId="1" applyFont="1" applyFill="1" applyBorder="1"/>
    <xf numFmtId="14" fontId="6" fillId="7" borderId="1" xfId="0" applyNumberFormat="1" applyFont="1" applyFill="1" applyBorder="1"/>
    <xf numFmtId="0" fontId="6" fillId="7" borderId="1" xfId="0" applyFont="1" applyFill="1" applyBorder="1"/>
    <xf numFmtId="0" fontId="6" fillId="7" borderId="1" xfId="0" applyFont="1" applyFill="1" applyBorder="1" applyAlignment="1">
      <alignment wrapText="1"/>
    </xf>
    <xf numFmtId="165" fontId="6" fillId="7" borderId="1" xfId="1" applyFont="1" applyFill="1" applyBorder="1"/>
    <xf numFmtId="0" fontId="0" fillId="7" borderId="0" xfId="0" applyFill="1"/>
    <xf numFmtId="0" fontId="0" fillId="5" borderId="0" xfId="0" applyFill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165" fontId="19" fillId="0" borderId="0" xfId="1" applyFont="1"/>
    <xf numFmtId="0" fontId="20" fillId="0" borderId="0" xfId="0" applyFont="1"/>
    <xf numFmtId="0" fontId="20" fillId="0" borderId="0" xfId="0" applyFont="1" applyAlignment="1">
      <alignment wrapText="1"/>
    </xf>
    <xf numFmtId="165" fontId="20" fillId="0" borderId="0" xfId="1" applyFont="1"/>
    <xf numFmtId="165" fontId="0" fillId="0" borderId="0" xfId="0" applyNumberFormat="1"/>
    <xf numFmtId="165" fontId="5" fillId="0" borderId="0" xfId="0" applyNumberFormat="1" applyFont="1"/>
    <xf numFmtId="0" fontId="0" fillId="3" borderId="1" xfId="0" applyFill="1" applyBorder="1"/>
    <xf numFmtId="14" fontId="6" fillId="3" borderId="1" xfId="0" applyNumberFormat="1" applyFont="1" applyFill="1" applyBorder="1"/>
    <xf numFmtId="0" fontId="6" fillId="3" borderId="1" xfId="0" applyFont="1" applyFill="1" applyBorder="1" applyAlignment="1">
      <alignment wrapText="1"/>
    </xf>
    <xf numFmtId="165" fontId="6" fillId="3" borderId="1" xfId="1" applyFont="1" applyFill="1" applyBorder="1"/>
    <xf numFmtId="14" fontId="6" fillId="8" borderId="1" xfId="0" applyNumberFormat="1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wrapText="1"/>
    </xf>
    <xf numFmtId="165" fontId="6" fillId="8" borderId="1" xfId="1" applyFont="1" applyFill="1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0" borderId="16" xfId="0" applyBorder="1"/>
    <xf numFmtId="0" fontId="21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5" borderId="1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right"/>
    </xf>
    <xf numFmtId="0" fontId="20" fillId="5" borderId="0" xfId="0" applyFont="1" applyFill="1"/>
    <xf numFmtId="0" fontId="19" fillId="5" borderId="0" xfId="0" applyFont="1" applyFill="1" applyAlignment="1">
      <alignment horizontal="right"/>
    </xf>
    <xf numFmtId="164" fontId="6" fillId="0" borderId="1" xfId="0" applyNumberFormat="1" applyFont="1" applyBorder="1"/>
    <xf numFmtId="14" fontId="6" fillId="5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6" fillId="0" borderId="1" xfId="0" applyNumberFormat="1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6" fillId="0" borderId="15" xfId="0" applyNumberFormat="1" applyFont="1" applyBorder="1" applyAlignment="1">
      <alignment horizontal="right"/>
    </xf>
    <xf numFmtId="165" fontId="5" fillId="0" borderId="0" xfId="1" applyFont="1" applyAlignment="1">
      <alignment horizontal="right"/>
    </xf>
    <xf numFmtId="165" fontId="23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65" fontId="24" fillId="0" borderId="0" xfId="1" applyFont="1" applyBorder="1"/>
    <xf numFmtId="165" fontId="24" fillId="0" borderId="0" xfId="1" applyFont="1"/>
    <xf numFmtId="14" fontId="6" fillId="5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5" fontId="6" fillId="0" borderId="1" xfId="1" applyFont="1" applyBorder="1" applyAlignment="1">
      <alignment vertical="center"/>
    </xf>
    <xf numFmtId="165" fontId="6" fillId="5" borderId="1" xfId="1" applyFont="1" applyFill="1" applyBorder="1" applyAlignment="1">
      <alignment vertical="center"/>
    </xf>
    <xf numFmtId="165" fontId="6" fillId="0" borderId="1" xfId="1" applyFont="1" applyBorder="1" applyAlignment="1"/>
    <xf numFmtId="165" fontId="6" fillId="0" borderId="1" xfId="1" applyFont="1" applyFill="1" applyBorder="1" applyAlignment="1"/>
    <xf numFmtId="165" fontId="6" fillId="5" borderId="1" xfId="1" applyFont="1" applyFill="1" applyBorder="1" applyAlignment="1"/>
    <xf numFmtId="4" fontId="6" fillId="0" borderId="1" xfId="0" applyNumberFormat="1" applyFont="1" applyBorder="1" applyAlignment="1">
      <alignment vertical="center"/>
    </xf>
    <xf numFmtId="0" fontId="6" fillId="0" borderId="18" xfId="0" applyFont="1" applyBorder="1" applyAlignment="1">
      <alignment horizontal="right"/>
    </xf>
    <xf numFmtId="0" fontId="7" fillId="0" borderId="0" xfId="0" applyFont="1" applyAlignment="1">
      <alignment horizontal="center" wrapText="1"/>
    </xf>
    <xf numFmtId="165" fontId="24" fillId="0" borderId="0" xfId="0" applyNumberFormat="1" applyFont="1"/>
    <xf numFmtId="0" fontId="6" fillId="0" borderId="15" xfId="0" applyFont="1" applyBorder="1" applyAlignment="1">
      <alignment horizontal="right"/>
    </xf>
    <xf numFmtId="0" fontId="6" fillId="0" borderId="18" xfId="0" applyFont="1" applyBorder="1"/>
    <xf numFmtId="14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165" fontId="6" fillId="5" borderId="0" xfId="1" applyFont="1" applyFill="1" applyBorder="1" applyAlignment="1">
      <alignment vertical="center"/>
    </xf>
    <xf numFmtId="165" fontId="11" fillId="4" borderId="1" xfId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Alignment="1">
      <alignment horizontal="right"/>
    </xf>
    <xf numFmtId="0" fontId="0" fillId="0" borderId="19" xfId="0" applyBorder="1" applyAlignment="1">
      <alignment horizontal="center"/>
    </xf>
    <xf numFmtId="0" fontId="10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29" fillId="0" borderId="1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35" fillId="0" borderId="26" xfId="0" applyFont="1" applyBorder="1" applyAlignment="1">
      <alignment horizontal="center"/>
    </xf>
    <xf numFmtId="49" fontId="35" fillId="0" borderId="16" xfId="0" applyNumberFormat="1" applyFont="1" applyBorder="1" applyAlignment="1">
      <alignment horizontal="center"/>
    </xf>
    <xf numFmtId="44" fontId="35" fillId="0" borderId="16" xfId="2" applyFont="1" applyBorder="1" applyAlignment="1" applyProtection="1">
      <alignment horizontal="center"/>
    </xf>
    <xf numFmtId="1" fontId="35" fillId="0" borderId="16" xfId="0" applyNumberFormat="1" applyFont="1" applyBorder="1" applyAlignment="1">
      <alignment horizontal="center"/>
    </xf>
    <xf numFmtId="1" fontId="35" fillId="0" borderId="27" xfId="0" applyNumberFormat="1" applyFont="1" applyBorder="1" applyAlignment="1">
      <alignment horizontal="center"/>
    </xf>
    <xf numFmtId="1" fontId="35" fillId="0" borderId="19" xfId="0" applyNumberFormat="1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4" fontId="2" fillId="0" borderId="0" xfId="2" applyFont="1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4" fontId="36" fillId="0" borderId="1" xfId="2" applyFont="1" applyBorder="1" applyProtection="1">
      <protection locked="0"/>
    </xf>
    <xf numFmtId="1" fontId="36" fillId="0" borderId="1" xfId="2" applyNumberFormat="1" applyFon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0" xfId="2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27" fillId="0" borderId="0" xfId="0" applyFont="1" applyProtection="1">
      <protection locked="0"/>
    </xf>
    <xf numFmtId="44" fontId="0" fillId="0" borderId="0" xfId="2" applyFont="1" applyBorder="1" applyProtection="1">
      <protection locked="0"/>
    </xf>
    <xf numFmtId="44" fontId="0" fillId="0" borderId="1" xfId="2" applyFont="1" applyBorder="1" applyProtection="1">
      <protection locked="0"/>
    </xf>
    <xf numFmtId="49" fontId="0" fillId="0" borderId="15" xfId="0" applyNumberFormat="1" applyBorder="1" applyAlignment="1" applyProtection="1">
      <alignment horizontal="right"/>
      <protection locked="0"/>
    </xf>
    <xf numFmtId="44" fontId="0" fillId="0" borderId="15" xfId="2" applyFont="1" applyBorder="1" applyProtection="1">
      <protection locked="0"/>
    </xf>
    <xf numFmtId="1" fontId="0" fillId="0" borderId="15" xfId="0" applyNumberFormat="1" applyBorder="1" applyProtection="1">
      <protection locked="0"/>
    </xf>
    <xf numFmtId="1" fontId="0" fillId="0" borderId="29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right"/>
      <protection locked="0"/>
    </xf>
    <xf numFmtId="44" fontId="0" fillId="0" borderId="0" xfId="2" applyFont="1" applyProtection="1">
      <protection locked="0"/>
    </xf>
    <xf numFmtId="1" fontId="0" fillId="0" borderId="0" xfId="0" applyNumberFormat="1" applyProtection="1">
      <protection locked="0"/>
    </xf>
    <xf numFmtId="4" fontId="0" fillId="5" borderId="0" xfId="0" applyNumberFormat="1" applyFill="1"/>
    <xf numFmtId="4" fontId="0" fillId="0" borderId="0" xfId="0" applyNumberFormat="1"/>
    <xf numFmtId="165" fontId="5" fillId="0" borderId="0" xfId="0" applyNumberFormat="1" applyFont="1" applyAlignment="1">
      <alignment vertical="center"/>
    </xf>
    <xf numFmtId="164" fontId="6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5" fontId="22" fillId="5" borderId="17" xfId="1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165" fontId="7" fillId="0" borderId="20" xfId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7" fillId="0" borderId="19" xfId="0" applyFont="1" applyBorder="1" applyAlignment="1">
      <alignment horizontal="left" wrapText="1"/>
    </xf>
    <xf numFmtId="165" fontId="7" fillId="0" borderId="0" xfId="1" applyFont="1" applyAlignment="1">
      <alignment horizontal="right"/>
    </xf>
    <xf numFmtId="0" fontId="9" fillId="0" borderId="0" xfId="0" applyFont="1" applyAlignment="1">
      <alignment horizontal="center"/>
    </xf>
    <xf numFmtId="165" fontId="19" fillId="5" borderId="17" xfId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2" fillId="3" borderId="13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33" fillId="9" borderId="9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165" fontId="7" fillId="0" borderId="0" xfId="1" applyFont="1" applyAlignment="1">
      <alignment horizontal="center"/>
    </xf>
  </cellXfs>
  <cellStyles count="3">
    <cellStyle name="Moneda" xfId="1" builtinId="4"/>
    <cellStyle name="Moneda 2" xfId="2" xr:uid="{AB7B5234-B5E9-4FB9-9E39-4DE3F48AFCCE}"/>
    <cellStyle name="Normal" xfId="0" builtinId="0"/>
  </cellStyles>
  <dxfs count="1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</font>
      <numFmt numFmtId="30" formatCode="@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947057</xdr:colOff>
      <xdr:row>3</xdr:row>
      <xdr:rowOff>54429</xdr:rowOff>
    </xdr:from>
    <xdr:to>
      <xdr:col>6</xdr:col>
      <xdr:colOff>986063</xdr:colOff>
      <xdr:row>9</xdr:row>
      <xdr:rowOff>478971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DC1DF8-8221-420F-A3A4-D7567AACD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7" y="609600"/>
          <a:ext cx="610688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1809750</xdr:colOff>
      <xdr:row>2</xdr:row>
      <xdr:rowOff>122464</xdr:rowOff>
    </xdr:from>
    <xdr:to>
      <xdr:col>6</xdr:col>
      <xdr:colOff>938892</xdr:colOff>
      <xdr:row>7</xdr:row>
      <xdr:rowOff>163286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679" y="503464"/>
          <a:ext cx="2585357" cy="9933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1809750</xdr:colOff>
      <xdr:row>2</xdr:row>
      <xdr:rowOff>122464</xdr:rowOff>
    </xdr:from>
    <xdr:to>
      <xdr:col>6</xdr:col>
      <xdr:colOff>938893</xdr:colOff>
      <xdr:row>7</xdr:row>
      <xdr:rowOff>163286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503464"/>
          <a:ext cx="2586718" cy="9933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2598964</xdr:colOff>
      <xdr:row>1</xdr:row>
      <xdr:rowOff>0</xdr:rowOff>
    </xdr:from>
    <xdr:to>
      <xdr:col>8</xdr:col>
      <xdr:colOff>217713</xdr:colOff>
      <xdr:row>7</xdr:row>
      <xdr:rowOff>110219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289" y="190500"/>
          <a:ext cx="2400299" cy="1253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2598964</xdr:colOff>
      <xdr:row>1</xdr:row>
      <xdr:rowOff>0</xdr:rowOff>
    </xdr:from>
    <xdr:to>
      <xdr:col>8</xdr:col>
      <xdr:colOff>217713</xdr:colOff>
      <xdr:row>7</xdr:row>
      <xdr:rowOff>110219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289" y="190500"/>
          <a:ext cx="2400299" cy="1253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2598964</xdr:colOff>
      <xdr:row>1</xdr:row>
      <xdr:rowOff>0</xdr:rowOff>
    </xdr:from>
    <xdr:to>
      <xdr:col>8</xdr:col>
      <xdr:colOff>381000</xdr:colOff>
      <xdr:row>7</xdr:row>
      <xdr:rowOff>110219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3893" y="571500"/>
          <a:ext cx="2394857" cy="1253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294408</xdr:colOff>
      <xdr:row>0</xdr:row>
      <xdr:rowOff>184438</xdr:rowOff>
    </xdr:from>
    <xdr:to>
      <xdr:col>2</xdr:col>
      <xdr:colOff>993717</xdr:colOff>
      <xdr:row>2</xdr:row>
      <xdr:rowOff>241588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640B2-1142-445A-BBFD-3B590145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08" y="184438"/>
          <a:ext cx="1728009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252DE7-58A6-4B09-949C-16C4BA08407F}" name="Tabla13" displayName="Tabla13" ref="A5:J309" totalsRowShown="0" headerRowDxfId="14" dataDxfId="12" headerRowBorderDxfId="13" tableBorderDxfId="11" totalsRowBorderDxfId="10">
  <autoFilter ref="A5:J309" xr:uid="{5F073FAD-0974-4D5A-B9A9-296D6176B273}">
    <filterColumn colId="2">
      <filters blank="1">
        <filter val="AZUCAR DE DIETA 100/1"/>
        <filter val="CARTUCHO C9351AN (21) NEGRO"/>
        <filter val="FOCOS DE EMERGENCIA"/>
        <filter val="FOLDER PARTITION 8 1/2 X 11 4 DIVISIIONES"/>
        <filter val="JABON DE CUABA EN PASTA 5/1"/>
        <filter val="TE CALIENTE VARIOS SABORES"/>
      </filters>
    </filterColumn>
  </autoFilter>
  <tableColumns count="10">
    <tableColumn id="1" xr3:uid="{6E99CB3F-C8EB-4F1B-B136-CB4E7FC1966E}" name="No. " dataDxfId="9"/>
    <tableColumn id="10" xr3:uid="{79E40FBE-7604-4BC6-9938-5AB9FCD2E826}" name="Código " dataDxfId="8"/>
    <tableColumn id="11" xr3:uid="{715937A6-FCB5-4B82-9CA4-440C73F271A1}" name="Descripción " dataDxfId="7" dataCellStyle="Moneda"/>
    <tableColumn id="9" xr3:uid="{0B4A66C0-3CB6-4511-8BFD-C4027DE2D3C5}" name="Unidad " dataDxfId="6" dataCellStyle="Moneda"/>
    <tableColumn id="12" xr3:uid="{3E898546-2727-4B72-84D6-CE9AF9972507}" name="Categoría" dataDxfId="5" dataCellStyle="Moneda"/>
    <tableColumn id="5" xr3:uid="{42B75E41-CA0E-4BF3-9482-D7724EEF3165}" name="Balance Inicial " dataDxfId="4"/>
    <tableColumn id="2" xr3:uid="{41939B3E-CE91-4DF6-BCC3-EFD956EB27FF}" name="Entrada " dataDxfId="3"/>
    <tableColumn id="8" xr3:uid="{6715B6C7-186C-48DA-9641-915C521705A4}" name="Salida " dataDxfId="2"/>
    <tableColumn id="6" xr3:uid="{9E202007-5609-4DF8-80E4-1EF23CC1F35B}" name="Existencia " dataDxfId="1">
      <calculatedColumnFormula>+(Tabla13[[#This Row],[Balance Inicial ]]+Tabla13[[#This Row],[Entrada ]])-Tabla13[[#This Row],[Salida ]]</calculatedColumnFormula>
    </tableColumn>
    <tableColumn id="7" xr3:uid="{40AC44A4-BDD0-4D2F-86DB-A07C9977CA98}" name="Observaciones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XFB539"/>
  <sheetViews>
    <sheetView tabSelected="1" zoomScale="60" zoomScaleNormal="60" zoomScaleSheetLayoutView="90" workbookViewId="0">
      <selection activeCell="G513" sqref="G513"/>
    </sheetView>
  </sheetViews>
  <sheetFormatPr baseColWidth="10" defaultColWidth="11.42578125" defaultRowHeight="15" x14ac:dyDescent="0.25"/>
  <cols>
    <col min="1" max="1" width="37.7109375" style="141" customWidth="1"/>
    <col min="2" max="2" width="20.7109375" customWidth="1"/>
    <col min="3" max="4" width="0" hidden="1" customWidth="1"/>
    <col min="5" max="5" width="14.85546875" customWidth="1"/>
    <col min="6" max="6" width="88.28515625" style="8" customWidth="1"/>
    <col min="7" max="7" width="15.85546875" customWidth="1"/>
    <col min="8" max="8" width="17.7109375" customWidth="1"/>
    <col min="9" max="9" width="27" style="2" customWidth="1"/>
    <col min="10" max="10" width="38.28515625" style="2" bestFit="1" customWidth="1"/>
    <col min="11" max="11" width="21.42578125" customWidth="1"/>
    <col min="12" max="12" width="12.7109375" bestFit="1" customWidth="1"/>
    <col min="13" max="13" width="12.42578125" customWidth="1"/>
  </cols>
  <sheetData>
    <row r="10" spans="1:11" ht="58.5" customHeight="1" x14ac:dyDescent="0.25"/>
    <row r="11" spans="1:11" ht="7.5" customHeight="1" x14ac:dyDescent="0.25"/>
    <row r="12" spans="1:11" ht="81" customHeight="1" x14ac:dyDescent="1.75">
      <c r="A12" s="227" t="s">
        <v>2462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25.5" x14ac:dyDescent="0.35">
      <c r="A13" s="228" t="s">
        <v>3578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ht="23.25" customHeight="1" x14ac:dyDescent="0.25">
      <c r="A14" s="229" t="s">
        <v>3659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</row>
    <row r="15" spans="1:11" ht="0.75" customHeight="1" x14ac:dyDescent="0.25">
      <c r="F15"/>
      <c r="I15"/>
      <c r="J15"/>
    </row>
    <row r="16" spans="1:11" ht="20.45" customHeight="1" x14ac:dyDescent="0.4">
      <c r="A16" s="153" t="s">
        <v>2449</v>
      </c>
      <c r="F16"/>
      <c r="I16"/>
      <c r="J16"/>
    </row>
    <row r="17" spans="1:11" ht="69.75" x14ac:dyDescent="0.25">
      <c r="A17" s="40" t="s">
        <v>3168</v>
      </c>
      <c r="B17" s="40" t="s">
        <v>2671</v>
      </c>
      <c r="C17" s="40"/>
      <c r="D17" s="40"/>
      <c r="E17" s="40" t="s">
        <v>3195</v>
      </c>
      <c r="F17" s="40" t="s">
        <v>2670</v>
      </c>
      <c r="G17" s="40" t="s">
        <v>2463</v>
      </c>
      <c r="H17" s="40" t="s">
        <v>2681</v>
      </c>
      <c r="I17" s="178" t="s">
        <v>2446</v>
      </c>
      <c r="J17" s="178" t="s">
        <v>2447</v>
      </c>
      <c r="K17" s="40" t="s">
        <v>2448</v>
      </c>
    </row>
    <row r="18" spans="1:11" ht="21.6" customHeight="1" x14ac:dyDescent="0.35">
      <c r="A18" s="142">
        <v>44124</v>
      </c>
      <c r="B18" s="25">
        <v>44124</v>
      </c>
      <c r="C18" s="26" t="s">
        <v>135</v>
      </c>
      <c r="D18" s="26" t="s">
        <v>1540</v>
      </c>
      <c r="E18" s="133" t="s">
        <v>1541</v>
      </c>
      <c r="F18" s="27" t="s">
        <v>1542</v>
      </c>
      <c r="G18" s="26">
        <v>10</v>
      </c>
      <c r="H18" s="26" t="s">
        <v>2903</v>
      </c>
      <c r="I18" s="161">
        <v>212.4</v>
      </c>
      <c r="K18" s="26">
        <v>0</v>
      </c>
    </row>
    <row r="19" spans="1:11" ht="21.6" customHeight="1" x14ac:dyDescent="0.35">
      <c r="A19" s="142">
        <v>45580</v>
      </c>
      <c r="B19" s="25">
        <v>45581</v>
      </c>
      <c r="C19" s="26"/>
      <c r="D19" s="26"/>
      <c r="E19" s="133" t="s">
        <v>28</v>
      </c>
      <c r="F19" s="27" t="s">
        <v>2682</v>
      </c>
      <c r="G19" s="26">
        <v>50</v>
      </c>
      <c r="H19" s="26" t="s">
        <v>3202</v>
      </c>
      <c r="I19" s="161">
        <v>135</v>
      </c>
      <c r="J19" s="161">
        <f>+K19*I19</f>
        <v>4455</v>
      </c>
      <c r="K19" s="26">
        <v>33</v>
      </c>
    </row>
    <row r="20" spans="1:11" ht="21.6" customHeight="1" x14ac:dyDescent="0.35">
      <c r="A20" s="142">
        <v>45131</v>
      </c>
      <c r="B20" s="25">
        <v>45153</v>
      </c>
      <c r="C20" s="26" t="s">
        <v>135</v>
      </c>
      <c r="D20" s="26" t="s">
        <v>1433</v>
      </c>
      <c r="E20" s="133" t="s">
        <v>327</v>
      </c>
      <c r="F20" s="27" t="s">
        <v>328</v>
      </c>
      <c r="G20" s="26">
        <v>100</v>
      </c>
      <c r="H20" s="26" t="s">
        <v>2428</v>
      </c>
      <c r="I20" s="161">
        <v>18.170000000000002</v>
      </c>
      <c r="J20" s="161">
        <f t="shared" ref="J20:J30" si="0">+K20*I20</f>
        <v>2616.4800000000005</v>
      </c>
      <c r="K20" s="26">
        <v>144</v>
      </c>
    </row>
    <row r="21" spans="1:11" ht="21.6" customHeight="1" x14ac:dyDescent="0.35">
      <c r="A21" s="142">
        <v>44326</v>
      </c>
      <c r="B21" s="25">
        <v>44326</v>
      </c>
      <c r="C21" s="26" t="s">
        <v>135</v>
      </c>
      <c r="D21" s="26" t="s">
        <v>1560</v>
      </c>
      <c r="E21" s="133" t="s">
        <v>966</v>
      </c>
      <c r="F21" s="27" t="s">
        <v>967</v>
      </c>
      <c r="G21" s="26">
        <v>40</v>
      </c>
      <c r="H21" s="26" t="s">
        <v>2426</v>
      </c>
      <c r="I21" s="161">
        <v>155.76</v>
      </c>
      <c r="J21" s="161">
        <f>+K21*I21</f>
        <v>0</v>
      </c>
      <c r="K21" s="26">
        <v>0</v>
      </c>
    </row>
    <row r="22" spans="1:11" ht="21.6" customHeight="1" x14ac:dyDescent="0.35">
      <c r="A22" s="142">
        <v>45629</v>
      </c>
      <c r="B22" s="25">
        <v>45629</v>
      </c>
      <c r="C22" s="26" t="s">
        <v>135</v>
      </c>
      <c r="D22" s="26" t="s">
        <v>2309</v>
      </c>
      <c r="E22" s="133" t="s">
        <v>350</v>
      </c>
      <c r="F22" s="27" t="s">
        <v>3577</v>
      </c>
      <c r="G22" s="26">
        <v>695</v>
      </c>
      <c r="H22" s="26" t="s">
        <v>3196</v>
      </c>
      <c r="I22" s="161">
        <v>295</v>
      </c>
      <c r="J22" s="161">
        <f t="shared" si="0"/>
        <v>251045</v>
      </c>
      <c r="K22" s="26">
        <v>851</v>
      </c>
    </row>
    <row r="23" spans="1:11" ht="21.6" customHeight="1" x14ac:dyDescent="0.35">
      <c r="A23" s="142">
        <v>45621</v>
      </c>
      <c r="B23" s="25">
        <v>45621</v>
      </c>
      <c r="C23" s="26" t="s">
        <v>135</v>
      </c>
      <c r="D23" s="26" t="s">
        <v>925</v>
      </c>
      <c r="E23" s="133" t="s">
        <v>3110</v>
      </c>
      <c r="F23" s="27" t="s">
        <v>3019</v>
      </c>
      <c r="G23" s="26">
        <v>400</v>
      </c>
      <c r="H23" s="26" t="s">
        <v>2435</v>
      </c>
      <c r="I23" s="161">
        <v>53.1</v>
      </c>
      <c r="J23" s="161">
        <f t="shared" si="0"/>
        <v>21240</v>
      </c>
      <c r="K23" s="26">
        <v>400</v>
      </c>
    </row>
    <row r="24" spans="1:11" ht="21.6" customHeight="1" x14ac:dyDescent="0.35">
      <c r="A24" s="142">
        <v>45401</v>
      </c>
      <c r="B24" s="25">
        <v>45401</v>
      </c>
      <c r="C24" s="26" t="s">
        <v>135</v>
      </c>
      <c r="D24" s="26" t="s">
        <v>1540</v>
      </c>
      <c r="E24" s="133" t="s">
        <v>926</v>
      </c>
      <c r="F24" s="27" t="s">
        <v>927</v>
      </c>
      <c r="G24" s="26">
        <v>100</v>
      </c>
      <c r="H24" s="26" t="s">
        <v>2428</v>
      </c>
      <c r="I24" s="161">
        <v>353.64</v>
      </c>
      <c r="J24" s="161">
        <f t="shared" si="0"/>
        <v>12377.4</v>
      </c>
      <c r="K24" s="26">
        <v>35</v>
      </c>
    </row>
    <row r="25" spans="1:11" ht="21.6" customHeight="1" x14ac:dyDescent="0.35">
      <c r="A25" s="142">
        <v>45401</v>
      </c>
      <c r="B25" s="25">
        <v>45401</v>
      </c>
      <c r="C25" s="26" t="s">
        <v>135</v>
      </c>
      <c r="D25" s="26" t="s">
        <v>1524</v>
      </c>
      <c r="E25" s="133" t="s">
        <v>3109</v>
      </c>
      <c r="F25" s="27" t="s">
        <v>3203</v>
      </c>
      <c r="G25" s="26">
        <v>60</v>
      </c>
      <c r="H25" s="26" t="s">
        <v>2437</v>
      </c>
      <c r="I25" s="161">
        <v>573.04</v>
      </c>
      <c r="J25" s="161">
        <f t="shared" si="0"/>
        <v>16045.119999999999</v>
      </c>
      <c r="K25" s="26">
        <v>28</v>
      </c>
    </row>
    <row r="26" spans="1:11" ht="21.6" customHeight="1" x14ac:dyDescent="0.35">
      <c r="A26" s="142">
        <v>43209</v>
      </c>
      <c r="B26" s="25">
        <v>43209.391736111109</v>
      </c>
      <c r="C26" s="26" t="s">
        <v>135</v>
      </c>
      <c r="D26" s="26" t="s">
        <v>1412</v>
      </c>
      <c r="E26" s="133" t="s">
        <v>384</v>
      </c>
      <c r="F26" s="27" t="s">
        <v>3584</v>
      </c>
      <c r="G26" s="26">
        <v>75</v>
      </c>
      <c r="H26" s="26" t="s">
        <v>2426</v>
      </c>
      <c r="I26" s="162">
        <v>46.61</v>
      </c>
      <c r="J26" s="161">
        <f>+K26*I26</f>
        <v>5593.2</v>
      </c>
      <c r="K26" s="26">
        <v>120</v>
      </c>
    </row>
    <row r="27" spans="1:11" ht="21.6" customHeight="1" x14ac:dyDescent="0.35">
      <c r="A27" s="142">
        <v>45629</v>
      </c>
      <c r="B27" s="25">
        <v>45629</v>
      </c>
      <c r="C27" s="26" t="s">
        <v>40</v>
      </c>
      <c r="D27" s="26" t="s">
        <v>1531</v>
      </c>
      <c r="E27" s="133" t="s">
        <v>1532</v>
      </c>
      <c r="F27" s="27" t="s">
        <v>1533</v>
      </c>
      <c r="G27" s="26">
        <v>150</v>
      </c>
      <c r="H27" s="26" t="s">
        <v>2426</v>
      </c>
      <c r="I27" s="161">
        <v>162.5</v>
      </c>
      <c r="J27" s="161">
        <f>+K27*I27</f>
        <v>42737.5</v>
      </c>
      <c r="K27" s="26">
        <v>263</v>
      </c>
    </row>
    <row r="28" spans="1:11" ht="21.6" customHeight="1" x14ac:dyDescent="0.35">
      <c r="A28" s="142">
        <v>45145</v>
      </c>
      <c r="B28" s="25">
        <v>45145</v>
      </c>
      <c r="C28" s="26"/>
      <c r="D28" s="26"/>
      <c r="E28" s="133" t="s">
        <v>3236</v>
      </c>
      <c r="F28" s="27" t="s">
        <v>3273</v>
      </c>
      <c r="G28" s="26">
        <v>100</v>
      </c>
      <c r="H28" s="26" t="s">
        <v>3237</v>
      </c>
      <c r="I28" s="161">
        <v>1416</v>
      </c>
      <c r="J28" s="161">
        <f>+K28*I28</f>
        <v>157176</v>
      </c>
      <c r="K28" s="26">
        <v>111</v>
      </c>
    </row>
    <row r="29" spans="1:11" ht="21.6" customHeight="1" x14ac:dyDescent="0.35">
      <c r="A29" s="142">
        <v>45628</v>
      </c>
      <c r="B29" s="25">
        <v>45628</v>
      </c>
      <c r="C29" s="26" t="s">
        <v>40</v>
      </c>
      <c r="D29" s="26" t="s">
        <v>1409</v>
      </c>
      <c r="E29" s="133" t="s">
        <v>367</v>
      </c>
      <c r="F29" s="27" t="s">
        <v>3235</v>
      </c>
      <c r="G29" s="26">
        <v>200</v>
      </c>
      <c r="H29" s="26" t="s">
        <v>2426</v>
      </c>
      <c r="I29" s="161">
        <v>16.62</v>
      </c>
      <c r="J29" s="161">
        <f t="shared" si="0"/>
        <v>3324</v>
      </c>
      <c r="K29" s="26">
        <v>200</v>
      </c>
    </row>
    <row r="30" spans="1:11" ht="21.6" customHeight="1" x14ac:dyDescent="0.35">
      <c r="A30" s="142">
        <v>45621</v>
      </c>
      <c r="B30" s="25">
        <v>45621</v>
      </c>
      <c r="C30" s="26" t="s">
        <v>40</v>
      </c>
      <c r="D30" s="26" t="s">
        <v>2379</v>
      </c>
      <c r="E30" s="133" t="s">
        <v>2356</v>
      </c>
      <c r="F30" s="27" t="s">
        <v>2680</v>
      </c>
      <c r="G30" s="26">
        <v>400</v>
      </c>
      <c r="H30" s="26" t="s">
        <v>3241</v>
      </c>
      <c r="I30" s="161">
        <v>41.3</v>
      </c>
      <c r="J30" s="161">
        <f t="shared" si="0"/>
        <v>16313.499999999998</v>
      </c>
      <c r="K30" s="26">
        <v>395</v>
      </c>
    </row>
    <row r="31" spans="1:11" ht="21" customHeight="1" x14ac:dyDescent="0.35">
      <c r="A31" s="140">
        <v>45628</v>
      </c>
      <c r="B31" s="87">
        <v>45628</v>
      </c>
      <c r="C31" s="88" t="s">
        <v>135</v>
      </c>
      <c r="D31" s="88" t="s">
        <v>1433</v>
      </c>
      <c r="E31" s="135" t="s">
        <v>363</v>
      </c>
      <c r="F31" s="89" t="s">
        <v>364</v>
      </c>
      <c r="G31" s="88">
        <v>100</v>
      </c>
      <c r="H31" s="88" t="s">
        <v>2433</v>
      </c>
      <c r="I31" s="163">
        <v>109.74</v>
      </c>
      <c r="J31" s="163">
        <f t="shared" ref="J31:J35" si="1">+K31*I31</f>
        <v>10535.039999999999</v>
      </c>
      <c r="K31" s="88">
        <v>96</v>
      </c>
    </row>
    <row r="32" spans="1:11" ht="21.6" customHeight="1" x14ac:dyDescent="0.35">
      <c r="A32" s="142">
        <v>45623</v>
      </c>
      <c r="B32" s="25">
        <v>45623</v>
      </c>
      <c r="C32" s="26"/>
      <c r="D32" s="26"/>
      <c r="E32" s="133" t="s">
        <v>3111</v>
      </c>
      <c r="F32" s="27" t="s">
        <v>358</v>
      </c>
      <c r="G32" s="26">
        <v>50</v>
      </c>
      <c r="H32" s="26" t="s">
        <v>2428</v>
      </c>
      <c r="I32" s="163">
        <v>151.66</v>
      </c>
      <c r="J32" s="163">
        <f t="shared" si="1"/>
        <v>16682.599999999999</v>
      </c>
      <c r="K32" s="26">
        <v>110</v>
      </c>
    </row>
    <row r="33" spans="1:11" ht="21.6" customHeight="1" x14ac:dyDescent="0.35">
      <c r="A33" s="142">
        <v>44151</v>
      </c>
      <c r="B33" s="25">
        <v>44151</v>
      </c>
      <c r="C33" s="26"/>
      <c r="D33" s="26"/>
      <c r="E33" s="133" t="s">
        <v>1568</v>
      </c>
      <c r="F33" s="27" t="s">
        <v>3169</v>
      </c>
      <c r="G33" s="26">
        <v>10</v>
      </c>
      <c r="H33" s="26" t="s">
        <v>2739</v>
      </c>
      <c r="I33" s="163">
        <v>271.39999999999998</v>
      </c>
      <c r="J33" s="163">
        <f t="shared" si="1"/>
        <v>0</v>
      </c>
      <c r="K33" s="26">
        <v>0</v>
      </c>
    </row>
    <row r="34" spans="1:11" ht="21.6" customHeight="1" x14ac:dyDescent="0.35">
      <c r="A34" s="142">
        <v>44342</v>
      </c>
      <c r="B34" s="25">
        <v>44342</v>
      </c>
      <c r="C34" s="26"/>
      <c r="D34" s="26"/>
      <c r="E34" s="133" t="s">
        <v>11</v>
      </c>
      <c r="F34" s="27" t="s">
        <v>2776</v>
      </c>
      <c r="G34" s="26">
        <v>30</v>
      </c>
      <c r="H34" s="26" t="s">
        <v>2759</v>
      </c>
      <c r="I34" s="163">
        <v>60</v>
      </c>
      <c r="J34" s="163">
        <f t="shared" si="1"/>
        <v>3960</v>
      </c>
      <c r="K34" s="26">
        <v>66</v>
      </c>
    </row>
    <row r="35" spans="1:11" ht="21.6" customHeight="1" x14ac:dyDescent="0.35">
      <c r="A35" s="142">
        <v>45401</v>
      </c>
      <c r="B35" s="25">
        <v>45401</v>
      </c>
      <c r="C35" s="26"/>
      <c r="D35" s="26"/>
      <c r="E35" s="133" t="s">
        <v>3108</v>
      </c>
      <c r="F35" s="27" t="s">
        <v>2771</v>
      </c>
      <c r="G35" s="26">
        <v>90</v>
      </c>
      <c r="H35" s="26" t="s">
        <v>3322</v>
      </c>
      <c r="I35" s="163">
        <v>166.1</v>
      </c>
      <c r="J35" s="163">
        <f t="shared" si="1"/>
        <v>1661</v>
      </c>
      <c r="K35" s="26">
        <v>10</v>
      </c>
    </row>
    <row r="36" spans="1:11" ht="21.6" customHeight="1" thickBot="1" x14ac:dyDescent="0.4">
      <c r="A36" s="144"/>
      <c r="B36" s="9"/>
      <c r="J36" s="31">
        <f>SUM(J18:J35)</f>
        <v>565761.84</v>
      </c>
    </row>
    <row r="37" spans="1:11" ht="21.6" customHeight="1" thickTop="1" x14ac:dyDescent="0.4">
      <c r="A37" s="153" t="s">
        <v>3580</v>
      </c>
      <c r="B37" s="35"/>
      <c r="C37" s="35"/>
      <c r="D37" s="35"/>
      <c r="E37" s="35"/>
      <c r="F37" s="36"/>
      <c r="G37" s="35"/>
      <c r="H37" s="35"/>
      <c r="I37" s="37"/>
      <c r="J37" s="37"/>
      <c r="K37" s="35"/>
    </row>
    <row r="38" spans="1:11" ht="69.75" x14ac:dyDescent="0.25">
      <c r="A38" s="40" t="s">
        <v>3168</v>
      </c>
      <c r="B38" s="40" t="s">
        <v>2671</v>
      </c>
      <c r="C38" s="40" t="s">
        <v>2419</v>
      </c>
      <c r="D38" s="40"/>
      <c r="E38" s="41" t="s">
        <v>2443</v>
      </c>
      <c r="F38" s="42" t="s">
        <v>2670</v>
      </c>
      <c r="G38" s="42" t="s">
        <v>2463</v>
      </c>
      <c r="H38" s="40" t="s">
        <v>2428</v>
      </c>
      <c r="I38" s="40" t="s">
        <v>2446</v>
      </c>
      <c r="J38" s="40" t="s">
        <v>2447</v>
      </c>
      <c r="K38" s="40" t="s">
        <v>2448</v>
      </c>
    </row>
    <row r="39" spans="1:11" ht="21" x14ac:dyDescent="0.25">
      <c r="A39" s="154">
        <v>43474.409560185188</v>
      </c>
      <c r="B39" s="155">
        <v>43474</v>
      </c>
      <c r="C39" s="156" t="s">
        <v>2266</v>
      </c>
      <c r="D39" s="156" t="s">
        <v>2265</v>
      </c>
      <c r="E39" s="157" t="s">
        <v>3114</v>
      </c>
      <c r="F39" s="158" t="s">
        <v>240</v>
      </c>
      <c r="G39" s="156">
        <v>10</v>
      </c>
      <c r="H39" s="156" t="s">
        <v>2428</v>
      </c>
      <c r="I39" s="159">
        <v>1156.4000000000001</v>
      </c>
      <c r="J39" s="159">
        <f>+K39*I39</f>
        <v>11564</v>
      </c>
      <c r="K39" s="156">
        <v>10</v>
      </c>
    </row>
    <row r="40" spans="1:11" ht="21.6" customHeight="1" x14ac:dyDescent="0.25">
      <c r="A40" s="154">
        <v>45265</v>
      </c>
      <c r="B40" s="155">
        <v>45290</v>
      </c>
      <c r="C40" s="156"/>
      <c r="D40" s="156"/>
      <c r="E40" s="157" t="s">
        <v>3303</v>
      </c>
      <c r="F40" s="158" t="s">
        <v>3304</v>
      </c>
      <c r="G40" s="156">
        <v>20</v>
      </c>
      <c r="H40" s="156" t="s">
        <v>2918</v>
      </c>
      <c r="I40" s="159">
        <v>73.23</v>
      </c>
      <c r="J40" s="159">
        <f t="shared" ref="J40:J103" si="2">+K40*I40</f>
        <v>878.76</v>
      </c>
      <c r="K40" s="156">
        <v>12</v>
      </c>
    </row>
    <row r="41" spans="1:11" ht="21.6" customHeight="1" x14ac:dyDescent="0.25">
      <c r="A41" s="154">
        <v>44691</v>
      </c>
      <c r="B41" s="155">
        <v>44691</v>
      </c>
      <c r="C41" s="156"/>
      <c r="D41" s="156"/>
      <c r="E41" s="157" t="s">
        <v>3115</v>
      </c>
      <c r="F41" s="158" t="s">
        <v>2917</v>
      </c>
      <c r="G41" s="156">
        <v>25</v>
      </c>
      <c r="H41" s="156" t="s">
        <v>2918</v>
      </c>
      <c r="I41" s="159">
        <v>442.5</v>
      </c>
      <c r="J41" s="159">
        <f t="shared" si="2"/>
        <v>40710</v>
      </c>
      <c r="K41" s="156">
        <v>92</v>
      </c>
    </row>
    <row r="42" spans="1:11" ht="21.6" customHeight="1" x14ac:dyDescent="0.25">
      <c r="A42" s="154">
        <v>45441</v>
      </c>
      <c r="B42" s="155">
        <v>45441</v>
      </c>
      <c r="C42" s="156"/>
      <c r="D42" s="156"/>
      <c r="E42" s="157" t="s">
        <v>3303</v>
      </c>
      <c r="F42" s="158" t="s">
        <v>3600</v>
      </c>
      <c r="G42" s="156">
        <v>144</v>
      </c>
      <c r="H42" s="156" t="s">
        <v>2428</v>
      </c>
      <c r="I42" s="159">
        <v>1.01</v>
      </c>
      <c r="J42" s="159">
        <f t="shared" si="2"/>
        <v>0</v>
      </c>
      <c r="K42" s="156">
        <v>0</v>
      </c>
    </row>
    <row r="43" spans="1:11" ht="21.6" customHeight="1" x14ac:dyDescent="0.25">
      <c r="A43" s="154">
        <v>44701</v>
      </c>
      <c r="B43" s="155">
        <v>44701</v>
      </c>
      <c r="C43" s="156" t="s">
        <v>40</v>
      </c>
      <c r="D43" s="156" t="s">
        <v>1491</v>
      </c>
      <c r="E43" s="157" t="s">
        <v>3116</v>
      </c>
      <c r="F43" s="158" t="s">
        <v>3028</v>
      </c>
      <c r="G43" s="156">
        <v>25</v>
      </c>
      <c r="H43" s="156" t="s">
        <v>2428</v>
      </c>
      <c r="I43" s="159">
        <v>179.36</v>
      </c>
      <c r="J43" s="159">
        <f t="shared" si="2"/>
        <v>12913.920000000002</v>
      </c>
      <c r="K43" s="156">
        <v>72</v>
      </c>
    </row>
    <row r="44" spans="1:11" ht="21.6" customHeight="1" x14ac:dyDescent="0.25">
      <c r="A44" s="154">
        <v>45441</v>
      </c>
      <c r="B44" s="155">
        <v>45441</v>
      </c>
      <c r="C44" s="156"/>
      <c r="D44" s="156"/>
      <c r="E44" s="157" t="s">
        <v>3315</v>
      </c>
      <c r="F44" s="158" t="s">
        <v>3601</v>
      </c>
      <c r="G44" s="156">
        <v>1</v>
      </c>
      <c r="H44" s="156" t="s">
        <v>2428</v>
      </c>
      <c r="I44" s="159">
        <v>848.42</v>
      </c>
      <c r="J44" s="159">
        <f t="shared" si="2"/>
        <v>0</v>
      </c>
      <c r="K44" s="156">
        <v>0</v>
      </c>
    </row>
    <row r="45" spans="1:11" ht="21.6" customHeight="1" x14ac:dyDescent="0.25">
      <c r="A45" s="154">
        <v>45441</v>
      </c>
      <c r="B45" s="155">
        <v>45441</v>
      </c>
      <c r="C45" s="156" t="s">
        <v>40</v>
      </c>
      <c r="D45" s="156" t="s">
        <v>990</v>
      </c>
      <c r="E45" s="157" t="s">
        <v>3113</v>
      </c>
      <c r="F45" s="158" t="s">
        <v>3602</v>
      </c>
      <c r="G45" s="156">
        <v>2</v>
      </c>
      <c r="H45" s="156" t="s">
        <v>2428</v>
      </c>
      <c r="I45" s="159">
        <v>79.06</v>
      </c>
      <c r="J45" s="159">
        <f t="shared" si="2"/>
        <v>79.06</v>
      </c>
      <c r="K45" s="156">
        <v>1</v>
      </c>
    </row>
    <row r="46" spans="1:11" ht="21.6" customHeight="1" x14ac:dyDescent="0.25">
      <c r="A46" s="154">
        <v>45441</v>
      </c>
      <c r="B46" s="155">
        <v>45441</v>
      </c>
      <c r="C46" s="156"/>
      <c r="D46" s="156"/>
      <c r="E46" s="157" t="s">
        <v>3117</v>
      </c>
      <c r="F46" s="158" t="s">
        <v>3603</v>
      </c>
      <c r="G46" s="156">
        <v>12</v>
      </c>
      <c r="H46" s="156" t="s">
        <v>2428</v>
      </c>
      <c r="I46" s="159">
        <v>599.44000000000005</v>
      </c>
      <c r="J46" s="159">
        <f t="shared" si="2"/>
        <v>1198.8800000000001</v>
      </c>
      <c r="K46" s="156">
        <v>2</v>
      </c>
    </row>
    <row r="47" spans="1:11" ht="21.6" customHeight="1" x14ac:dyDescent="0.25">
      <c r="A47" s="154">
        <v>44698</v>
      </c>
      <c r="B47" s="155">
        <v>44698</v>
      </c>
      <c r="C47" s="156"/>
      <c r="D47" s="156"/>
      <c r="E47" s="157" t="s">
        <v>3120</v>
      </c>
      <c r="F47" s="158" t="s">
        <v>2925</v>
      </c>
      <c r="G47" s="156">
        <v>20</v>
      </c>
      <c r="H47" s="156" t="s">
        <v>2428</v>
      </c>
      <c r="I47" s="159">
        <v>578.20000000000005</v>
      </c>
      <c r="J47" s="159">
        <f t="shared" si="2"/>
        <v>4625.6000000000004</v>
      </c>
      <c r="K47" s="156">
        <v>8</v>
      </c>
    </row>
    <row r="48" spans="1:11" ht="21.6" customHeight="1" x14ac:dyDescent="0.25">
      <c r="A48" s="154">
        <v>44698</v>
      </c>
      <c r="B48" s="155">
        <v>44698</v>
      </c>
      <c r="C48" s="156"/>
      <c r="D48" s="156"/>
      <c r="E48" s="157" t="s">
        <v>3118</v>
      </c>
      <c r="F48" s="158" t="s">
        <v>2924</v>
      </c>
      <c r="G48" s="156">
        <v>14</v>
      </c>
      <c r="H48" s="156" t="s">
        <v>2428</v>
      </c>
      <c r="I48" s="159">
        <v>140.41999999999999</v>
      </c>
      <c r="J48" s="159">
        <f t="shared" si="2"/>
        <v>1685.04</v>
      </c>
      <c r="K48" s="156">
        <v>12</v>
      </c>
    </row>
    <row r="49" spans="1:11" ht="21.6" customHeight="1" x14ac:dyDescent="0.25">
      <c r="A49" s="154">
        <v>44503</v>
      </c>
      <c r="B49" s="155">
        <v>44503</v>
      </c>
      <c r="C49" s="156"/>
      <c r="D49" s="156"/>
      <c r="E49" s="157" t="s">
        <v>3119</v>
      </c>
      <c r="F49" s="158" t="s">
        <v>3269</v>
      </c>
      <c r="G49" s="156">
        <v>10</v>
      </c>
      <c r="H49" s="156" t="s">
        <v>2428</v>
      </c>
      <c r="I49" s="159">
        <v>609.42999999999995</v>
      </c>
      <c r="J49" s="159">
        <f t="shared" si="2"/>
        <v>7313.16</v>
      </c>
      <c r="K49" s="156">
        <v>12</v>
      </c>
    </row>
    <row r="50" spans="1:11" ht="21.6" customHeight="1" x14ac:dyDescent="0.25">
      <c r="A50" s="154">
        <v>44692</v>
      </c>
      <c r="B50" s="155">
        <v>44692</v>
      </c>
      <c r="C50" s="156"/>
      <c r="D50" s="156"/>
      <c r="E50" s="157" t="s">
        <v>3121</v>
      </c>
      <c r="F50" s="158" t="s">
        <v>3625</v>
      </c>
      <c r="G50" s="156">
        <v>3</v>
      </c>
      <c r="H50" s="156" t="s">
        <v>2428</v>
      </c>
      <c r="I50" s="159">
        <v>125.8</v>
      </c>
      <c r="J50" s="159">
        <f t="shared" si="2"/>
        <v>0</v>
      </c>
      <c r="K50" s="156">
        <v>0</v>
      </c>
    </row>
    <row r="51" spans="1:11" ht="21" customHeight="1" x14ac:dyDescent="0.25">
      <c r="A51" s="154">
        <v>45145</v>
      </c>
      <c r="B51" s="155">
        <v>45145</v>
      </c>
      <c r="C51" s="156"/>
      <c r="D51" s="156"/>
      <c r="E51" s="157" t="s">
        <v>3242</v>
      </c>
      <c r="F51" s="158" t="s">
        <v>3243</v>
      </c>
      <c r="G51" s="156">
        <v>700</v>
      </c>
      <c r="H51" s="156" t="s">
        <v>2926</v>
      </c>
      <c r="I51" s="159">
        <v>31.87</v>
      </c>
      <c r="J51" s="159">
        <f t="shared" si="2"/>
        <v>0</v>
      </c>
      <c r="K51" s="156">
        <v>0</v>
      </c>
    </row>
    <row r="52" spans="1:11" ht="21" customHeight="1" x14ac:dyDescent="0.25">
      <c r="A52" s="154">
        <v>45441</v>
      </c>
      <c r="B52" s="155">
        <v>45441</v>
      </c>
      <c r="C52" s="156"/>
      <c r="D52" s="156"/>
      <c r="E52" s="157" t="s">
        <v>3122</v>
      </c>
      <c r="F52" s="158" t="s">
        <v>3604</v>
      </c>
      <c r="G52" s="156">
        <v>1</v>
      </c>
      <c r="H52" s="156" t="s">
        <v>3605</v>
      </c>
      <c r="I52" s="159">
        <v>625.4</v>
      </c>
      <c r="J52" s="159">
        <f t="shared" si="2"/>
        <v>0</v>
      </c>
      <c r="K52" s="156">
        <v>0</v>
      </c>
    </row>
    <row r="53" spans="1:11" ht="21.6" customHeight="1" x14ac:dyDescent="0.25">
      <c r="A53" s="154">
        <v>44692</v>
      </c>
      <c r="B53" s="155">
        <v>44692</v>
      </c>
      <c r="C53" s="156"/>
      <c r="D53" s="156"/>
      <c r="E53" s="157" t="s">
        <v>2927</v>
      </c>
      <c r="F53" s="158" t="s">
        <v>2928</v>
      </c>
      <c r="G53" s="156">
        <v>300</v>
      </c>
      <c r="H53" s="156" t="s">
        <v>2926</v>
      </c>
      <c r="I53" s="159">
        <v>6.71</v>
      </c>
      <c r="J53" s="159">
        <f t="shared" si="2"/>
        <v>671</v>
      </c>
      <c r="K53" s="156">
        <v>100</v>
      </c>
    </row>
    <row r="54" spans="1:11" ht="21.6" customHeight="1" x14ac:dyDescent="0.25">
      <c r="A54" s="154">
        <v>44692</v>
      </c>
      <c r="B54" s="155">
        <v>44692</v>
      </c>
      <c r="C54" s="156"/>
      <c r="D54" s="156"/>
      <c r="E54" s="157" t="s">
        <v>3123</v>
      </c>
      <c r="F54" s="158" t="s">
        <v>2929</v>
      </c>
      <c r="G54" s="156">
        <v>20</v>
      </c>
      <c r="H54" s="156" t="s">
        <v>2428</v>
      </c>
      <c r="I54" s="159">
        <v>472</v>
      </c>
      <c r="J54" s="159">
        <f t="shared" si="2"/>
        <v>0</v>
      </c>
      <c r="K54" s="156">
        <v>0</v>
      </c>
    </row>
    <row r="55" spans="1:11" ht="21.6" customHeight="1" x14ac:dyDescent="0.25">
      <c r="A55" s="154">
        <v>45145</v>
      </c>
      <c r="B55" s="155">
        <v>45145</v>
      </c>
      <c r="C55" s="156"/>
      <c r="D55" s="156"/>
      <c r="E55" s="157" t="s">
        <v>3244</v>
      </c>
      <c r="F55" s="158" t="s">
        <v>3245</v>
      </c>
      <c r="G55" s="156">
        <v>20</v>
      </c>
      <c r="H55" s="156" t="s">
        <v>2428</v>
      </c>
      <c r="I55" s="159">
        <v>89.56</v>
      </c>
      <c r="J55" s="159">
        <f t="shared" si="2"/>
        <v>0</v>
      </c>
      <c r="K55" s="156">
        <v>0</v>
      </c>
    </row>
    <row r="56" spans="1:11" ht="21.6" customHeight="1" x14ac:dyDescent="0.35">
      <c r="A56" s="154">
        <v>45441</v>
      </c>
      <c r="B56" s="25">
        <v>45441</v>
      </c>
      <c r="C56" s="156"/>
      <c r="D56" s="156"/>
      <c r="E56" s="157" t="s">
        <v>3125</v>
      </c>
      <c r="F56" s="158" t="s">
        <v>3606</v>
      </c>
      <c r="G56" s="156">
        <v>5</v>
      </c>
      <c r="H56" s="156" t="s">
        <v>2428</v>
      </c>
      <c r="I56" s="159">
        <v>1398.3</v>
      </c>
      <c r="J56" s="159">
        <f t="shared" si="2"/>
        <v>0</v>
      </c>
      <c r="K56" s="156">
        <v>0</v>
      </c>
    </row>
    <row r="57" spans="1:11" ht="21.6" customHeight="1" x14ac:dyDescent="0.25">
      <c r="A57" s="154">
        <v>45441</v>
      </c>
      <c r="B57" s="155">
        <v>45441</v>
      </c>
      <c r="C57" s="156"/>
      <c r="D57" s="156"/>
      <c r="E57" s="157" t="s">
        <v>3124</v>
      </c>
      <c r="F57" s="158" t="s">
        <v>2930</v>
      </c>
      <c r="G57" s="156">
        <v>10</v>
      </c>
      <c r="H57" s="156" t="s">
        <v>2428</v>
      </c>
      <c r="I57" s="159">
        <v>376.42</v>
      </c>
      <c r="J57" s="159">
        <f t="shared" si="2"/>
        <v>0</v>
      </c>
      <c r="K57" s="156">
        <v>0</v>
      </c>
    </row>
    <row r="58" spans="1:11" ht="21.6" customHeight="1" x14ac:dyDescent="0.25">
      <c r="A58" s="154">
        <v>45159</v>
      </c>
      <c r="B58" s="155">
        <v>45159</v>
      </c>
      <c r="C58" s="156"/>
      <c r="D58" s="156"/>
      <c r="E58" s="157" t="s">
        <v>3126</v>
      </c>
      <c r="F58" s="158" t="s">
        <v>3626</v>
      </c>
      <c r="G58" s="156">
        <v>5</v>
      </c>
      <c r="H58" s="156" t="s">
        <v>2428</v>
      </c>
      <c r="I58" s="159">
        <v>1398.3</v>
      </c>
      <c r="J58" s="159">
        <f t="shared" si="2"/>
        <v>0</v>
      </c>
      <c r="K58" s="156">
        <v>0</v>
      </c>
    </row>
    <row r="59" spans="1:11" ht="21.6" customHeight="1" x14ac:dyDescent="0.25">
      <c r="A59" s="154">
        <v>44704</v>
      </c>
      <c r="B59" s="155">
        <v>44704</v>
      </c>
      <c r="C59" s="156"/>
      <c r="D59" s="156"/>
      <c r="E59" s="157" t="s">
        <v>2933</v>
      </c>
      <c r="F59" s="158" t="s">
        <v>3240</v>
      </c>
      <c r="G59" s="156">
        <v>2</v>
      </c>
      <c r="H59" s="156" t="s">
        <v>2428</v>
      </c>
      <c r="I59" s="159">
        <v>1121</v>
      </c>
      <c r="J59" s="159">
        <f t="shared" si="2"/>
        <v>1121</v>
      </c>
      <c r="K59" s="156">
        <v>1</v>
      </c>
    </row>
    <row r="60" spans="1:11" ht="21.6" customHeight="1" x14ac:dyDescent="0.25">
      <c r="A60" s="154">
        <v>45441</v>
      </c>
      <c r="B60" s="155">
        <v>45441</v>
      </c>
      <c r="C60" s="156"/>
      <c r="D60" s="156"/>
      <c r="E60" s="157" t="s">
        <v>2934</v>
      </c>
      <c r="F60" s="158" t="s">
        <v>3607</v>
      </c>
      <c r="G60" s="156">
        <v>2</v>
      </c>
      <c r="H60" s="156" t="s">
        <v>2428</v>
      </c>
      <c r="I60" s="159">
        <v>125.8</v>
      </c>
      <c r="J60" s="159">
        <f t="shared" si="2"/>
        <v>125.8</v>
      </c>
      <c r="K60" s="156">
        <v>1</v>
      </c>
    </row>
    <row r="61" spans="1:11" ht="21.6" customHeight="1" x14ac:dyDescent="0.25">
      <c r="A61" s="154">
        <v>45145</v>
      </c>
      <c r="B61" s="155">
        <v>45145</v>
      </c>
      <c r="C61" s="156"/>
      <c r="D61" s="156"/>
      <c r="E61" s="157" t="s">
        <v>2936</v>
      </c>
      <c r="F61" s="158" t="s">
        <v>3238</v>
      </c>
      <c r="G61" s="156">
        <v>6</v>
      </c>
      <c r="H61" s="156" t="s">
        <v>3239</v>
      </c>
      <c r="I61" s="159">
        <v>2537</v>
      </c>
      <c r="J61" s="159">
        <f t="shared" si="2"/>
        <v>0</v>
      </c>
      <c r="K61" s="156">
        <v>0</v>
      </c>
    </row>
    <row r="62" spans="1:11" ht="21.6" customHeight="1" x14ac:dyDescent="0.25">
      <c r="A62" s="154">
        <v>45441</v>
      </c>
      <c r="B62" s="155">
        <v>45441</v>
      </c>
      <c r="C62" s="156"/>
      <c r="D62" s="156"/>
      <c r="E62" s="157" t="s">
        <v>2937</v>
      </c>
      <c r="F62" s="158" t="s">
        <v>3608</v>
      </c>
      <c r="G62" s="156">
        <v>3</v>
      </c>
      <c r="H62" s="156" t="s">
        <v>2762</v>
      </c>
      <c r="I62" s="159">
        <v>448.4</v>
      </c>
      <c r="J62" s="159">
        <f t="shared" si="2"/>
        <v>0</v>
      </c>
      <c r="K62" s="156">
        <v>0</v>
      </c>
    </row>
    <row r="63" spans="1:11" ht="21.6" customHeight="1" x14ac:dyDescent="0.25">
      <c r="A63" s="154">
        <v>45441</v>
      </c>
      <c r="B63" s="155">
        <v>45441</v>
      </c>
      <c r="C63" s="156"/>
      <c r="D63" s="156"/>
      <c r="E63" s="157" t="s">
        <v>2939</v>
      </c>
      <c r="F63" s="158" t="s">
        <v>3609</v>
      </c>
      <c r="G63" s="156">
        <v>2</v>
      </c>
      <c r="H63" s="156" t="s">
        <v>2428</v>
      </c>
      <c r="I63" s="159">
        <v>125.08</v>
      </c>
      <c r="J63" s="159">
        <f t="shared" si="2"/>
        <v>125.08</v>
      </c>
      <c r="K63" s="156">
        <v>1</v>
      </c>
    </row>
    <row r="64" spans="1:11" ht="21.6" customHeight="1" x14ac:dyDescent="0.25">
      <c r="A64" s="154">
        <v>45441</v>
      </c>
      <c r="B64" s="155">
        <v>45441</v>
      </c>
      <c r="C64" s="156"/>
      <c r="D64" s="156"/>
      <c r="E64" s="157" t="s">
        <v>2940</v>
      </c>
      <c r="F64" s="158" t="s">
        <v>3610</v>
      </c>
      <c r="G64" s="156">
        <v>2</v>
      </c>
      <c r="H64" s="156" t="s">
        <v>2428</v>
      </c>
      <c r="I64" s="159">
        <v>125.08</v>
      </c>
      <c r="J64" s="159">
        <f t="shared" si="2"/>
        <v>250.16</v>
      </c>
      <c r="K64" s="156">
        <v>2</v>
      </c>
    </row>
    <row r="65" spans="1:11" ht="21.6" customHeight="1" x14ac:dyDescent="0.25">
      <c r="A65" s="154">
        <v>45441</v>
      </c>
      <c r="B65" s="155">
        <v>45441</v>
      </c>
      <c r="C65" s="156"/>
      <c r="D65" s="156"/>
      <c r="E65" s="157" t="s">
        <v>2942</v>
      </c>
      <c r="F65" s="158" t="s">
        <v>3611</v>
      </c>
      <c r="G65" s="156">
        <v>2</v>
      </c>
      <c r="H65" s="156" t="s">
        <v>2428</v>
      </c>
      <c r="I65" s="159">
        <v>95.58</v>
      </c>
      <c r="J65" s="159">
        <f t="shared" si="2"/>
        <v>0</v>
      </c>
      <c r="K65" s="156">
        <v>0</v>
      </c>
    </row>
    <row r="66" spans="1:11" ht="21.6" customHeight="1" x14ac:dyDescent="0.25">
      <c r="A66" s="154">
        <v>45441</v>
      </c>
      <c r="B66" s="155">
        <v>45441</v>
      </c>
      <c r="C66" s="156"/>
      <c r="D66" s="156"/>
      <c r="E66" s="157" t="s">
        <v>2943</v>
      </c>
      <c r="F66" s="158" t="s">
        <v>3612</v>
      </c>
      <c r="G66" s="156">
        <v>2</v>
      </c>
      <c r="H66" s="156" t="s">
        <v>2428</v>
      </c>
      <c r="I66" s="159">
        <v>132.16</v>
      </c>
      <c r="J66" s="159">
        <f t="shared" si="2"/>
        <v>0</v>
      </c>
      <c r="K66" s="156">
        <v>0</v>
      </c>
    </row>
    <row r="67" spans="1:11" ht="21.6" customHeight="1" x14ac:dyDescent="0.25">
      <c r="A67" s="154">
        <v>45441</v>
      </c>
      <c r="B67" s="155">
        <v>45441</v>
      </c>
      <c r="C67" s="156"/>
      <c r="D67" s="156"/>
      <c r="E67" s="157" t="s">
        <v>3224</v>
      </c>
      <c r="F67" s="158" t="s">
        <v>3613</v>
      </c>
      <c r="G67" s="156">
        <v>2</v>
      </c>
      <c r="H67" s="156" t="s">
        <v>2428</v>
      </c>
      <c r="I67" s="159">
        <v>188.8</v>
      </c>
      <c r="J67" s="159">
        <f t="shared" si="2"/>
        <v>0</v>
      </c>
      <c r="K67" s="156">
        <v>0</v>
      </c>
    </row>
    <row r="68" spans="1:11" ht="21.6" customHeight="1" x14ac:dyDescent="0.25">
      <c r="A68" s="154">
        <v>44704</v>
      </c>
      <c r="B68" s="155">
        <v>44704</v>
      </c>
      <c r="C68" s="156"/>
      <c r="D68" s="156"/>
      <c r="E68" s="157" t="s">
        <v>3225</v>
      </c>
      <c r="F68" s="158" t="s">
        <v>2944</v>
      </c>
      <c r="G68" s="156">
        <v>300</v>
      </c>
      <c r="H68" s="156" t="s">
        <v>2428</v>
      </c>
      <c r="I68" s="159">
        <v>63</v>
      </c>
      <c r="J68" s="159">
        <f t="shared" si="2"/>
        <v>0</v>
      </c>
      <c r="K68" s="156">
        <v>0</v>
      </c>
    </row>
    <row r="69" spans="1:11" ht="21.6" customHeight="1" x14ac:dyDescent="0.25">
      <c r="A69" s="154">
        <v>45441</v>
      </c>
      <c r="B69" s="155">
        <v>45441</v>
      </c>
      <c r="C69" s="156"/>
      <c r="D69" s="156"/>
      <c r="E69" s="157" t="s">
        <v>3226</v>
      </c>
      <c r="F69" s="158" t="s">
        <v>3614</v>
      </c>
      <c r="G69" s="156">
        <v>144</v>
      </c>
      <c r="H69" s="156" t="s">
        <v>2428</v>
      </c>
      <c r="I69" s="159">
        <v>1.1299999999999999</v>
      </c>
      <c r="J69" s="159">
        <f t="shared" si="2"/>
        <v>0</v>
      </c>
      <c r="K69" s="156">
        <v>0</v>
      </c>
    </row>
    <row r="70" spans="1:11" ht="21.6" customHeight="1" x14ac:dyDescent="0.25">
      <c r="A70" s="154">
        <v>45441</v>
      </c>
      <c r="B70" s="155">
        <v>45441</v>
      </c>
      <c r="C70" s="156"/>
      <c r="D70" s="156"/>
      <c r="E70" s="157" t="s">
        <v>2946</v>
      </c>
      <c r="F70" s="158" t="s">
        <v>3615</v>
      </c>
      <c r="G70" s="156">
        <v>10</v>
      </c>
      <c r="H70" s="156" t="s">
        <v>2428</v>
      </c>
      <c r="I70" s="159">
        <v>159.30000000000001</v>
      </c>
      <c r="J70" s="159">
        <f t="shared" si="2"/>
        <v>0</v>
      </c>
      <c r="K70" s="156">
        <v>0</v>
      </c>
    </row>
    <row r="71" spans="1:11" ht="21.6" customHeight="1" x14ac:dyDescent="0.25">
      <c r="A71" s="154">
        <v>45441</v>
      </c>
      <c r="B71" s="155">
        <v>45441</v>
      </c>
      <c r="C71" s="156"/>
      <c r="D71" s="156"/>
      <c r="E71" s="157" t="s">
        <v>2947</v>
      </c>
      <c r="F71" s="158" t="s">
        <v>3616</v>
      </c>
      <c r="G71" s="156">
        <v>144</v>
      </c>
      <c r="H71" s="156" t="s">
        <v>2428</v>
      </c>
      <c r="I71" s="159">
        <v>1.63</v>
      </c>
      <c r="J71" s="159">
        <f t="shared" si="2"/>
        <v>0</v>
      </c>
      <c r="K71" s="156">
        <v>0</v>
      </c>
    </row>
    <row r="72" spans="1:11" ht="21.6" customHeight="1" x14ac:dyDescent="0.25">
      <c r="A72" s="154">
        <v>44704</v>
      </c>
      <c r="B72" s="155">
        <v>44704</v>
      </c>
      <c r="C72" s="156"/>
      <c r="D72" s="156"/>
      <c r="E72" s="157" t="s">
        <v>2948</v>
      </c>
      <c r="F72" s="158" t="s">
        <v>2949</v>
      </c>
      <c r="G72" s="156">
        <v>300</v>
      </c>
      <c r="H72" s="156" t="s">
        <v>2428</v>
      </c>
      <c r="I72" s="159">
        <v>112.01</v>
      </c>
      <c r="J72" s="159">
        <f t="shared" si="2"/>
        <v>7840.7000000000007</v>
      </c>
      <c r="K72" s="156">
        <v>70</v>
      </c>
    </row>
    <row r="73" spans="1:11" ht="21.6" customHeight="1" x14ac:dyDescent="0.25">
      <c r="A73" s="154">
        <v>45145</v>
      </c>
      <c r="B73" s="155">
        <v>45145</v>
      </c>
      <c r="C73" s="156"/>
      <c r="D73" s="156"/>
      <c r="E73" s="157" t="s">
        <v>3265</v>
      </c>
      <c r="F73" s="158" t="s">
        <v>3266</v>
      </c>
      <c r="G73" s="156">
        <v>1</v>
      </c>
      <c r="H73" s="156" t="s">
        <v>2430</v>
      </c>
      <c r="I73" s="159">
        <v>631</v>
      </c>
      <c r="J73" s="159">
        <f t="shared" si="2"/>
        <v>0</v>
      </c>
      <c r="K73" s="156">
        <v>0</v>
      </c>
    </row>
    <row r="74" spans="1:11" ht="21.6" customHeight="1" x14ac:dyDescent="0.25">
      <c r="A74" s="154">
        <v>45145</v>
      </c>
      <c r="B74" s="155">
        <v>45145</v>
      </c>
      <c r="C74" s="156"/>
      <c r="D74" s="156"/>
      <c r="E74" s="157" t="s">
        <v>3248</v>
      </c>
      <c r="F74" s="158" t="s">
        <v>3249</v>
      </c>
      <c r="G74" s="156">
        <v>5</v>
      </c>
      <c r="H74" s="156" t="s">
        <v>2428</v>
      </c>
      <c r="I74" s="159">
        <v>92.08</v>
      </c>
      <c r="J74" s="159">
        <f t="shared" si="2"/>
        <v>368.32</v>
      </c>
      <c r="K74" s="156">
        <v>4</v>
      </c>
    </row>
    <row r="75" spans="1:11" ht="21.6" customHeight="1" x14ac:dyDescent="0.25">
      <c r="A75" s="154">
        <v>45625</v>
      </c>
      <c r="B75" s="155">
        <v>45625</v>
      </c>
      <c r="C75" s="156"/>
      <c r="D75" s="156"/>
      <c r="E75" s="157" t="s">
        <v>3267</v>
      </c>
      <c r="F75" s="158" t="s">
        <v>3649</v>
      </c>
      <c r="G75" s="156">
        <v>1</v>
      </c>
      <c r="H75" s="156" t="s">
        <v>2428</v>
      </c>
      <c r="I75" s="159">
        <v>90860</v>
      </c>
      <c r="J75" s="159">
        <f t="shared" si="2"/>
        <v>0</v>
      </c>
      <c r="K75" s="156">
        <v>0</v>
      </c>
    </row>
    <row r="76" spans="1:11" ht="21.6" customHeight="1" x14ac:dyDescent="0.25">
      <c r="A76" s="154">
        <v>45441</v>
      </c>
      <c r="B76" s="155">
        <v>45441</v>
      </c>
      <c r="C76" s="156"/>
      <c r="D76" s="156"/>
      <c r="E76" s="157" t="s">
        <v>2950</v>
      </c>
      <c r="F76" s="158" t="s">
        <v>3617</v>
      </c>
      <c r="G76" s="156">
        <v>144</v>
      </c>
      <c r="H76" s="156" t="s">
        <v>2428</v>
      </c>
      <c r="I76" s="159">
        <v>5.49</v>
      </c>
      <c r="J76" s="159">
        <f t="shared" si="2"/>
        <v>0</v>
      </c>
      <c r="K76" s="156">
        <v>0</v>
      </c>
    </row>
    <row r="77" spans="1:11" ht="21.6" customHeight="1" x14ac:dyDescent="0.25">
      <c r="A77" s="154">
        <v>45625</v>
      </c>
      <c r="B77" s="155">
        <v>45625</v>
      </c>
      <c r="C77" s="156"/>
      <c r="D77" s="156"/>
      <c r="E77" s="157" t="s">
        <v>2931</v>
      </c>
      <c r="F77" s="158" t="s">
        <v>2932</v>
      </c>
      <c r="G77" s="156">
        <v>100</v>
      </c>
      <c r="H77" s="156" t="s">
        <v>2428</v>
      </c>
      <c r="I77" s="159">
        <v>1554.06</v>
      </c>
      <c r="J77" s="159">
        <f t="shared" si="2"/>
        <v>21756.84</v>
      </c>
      <c r="K77" s="156">
        <v>14</v>
      </c>
    </row>
    <row r="78" spans="1:11" ht="21.6" customHeight="1" x14ac:dyDescent="0.25">
      <c r="A78" s="154">
        <v>45441</v>
      </c>
      <c r="B78" s="155">
        <v>45441</v>
      </c>
      <c r="C78" s="156"/>
      <c r="D78" s="156"/>
      <c r="E78" s="157" t="s">
        <v>2954</v>
      </c>
      <c r="F78" s="158" t="s">
        <v>3618</v>
      </c>
      <c r="G78" s="156">
        <v>144</v>
      </c>
      <c r="H78" s="156" t="s">
        <v>2428</v>
      </c>
      <c r="I78" s="159">
        <v>3.59</v>
      </c>
      <c r="J78" s="159">
        <f t="shared" si="2"/>
        <v>0</v>
      </c>
      <c r="K78" s="156">
        <v>0</v>
      </c>
    </row>
    <row r="79" spans="1:11" ht="21.6" customHeight="1" x14ac:dyDescent="0.25">
      <c r="A79" s="154">
        <v>45441</v>
      </c>
      <c r="B79" s="155">
        <v>45441</v>
      </c>
      <c r="C79" s="156"/>
      <c r="D79" s="156"/>
      <c r="E79" s="157" t="s">
        <v>2994</v>
      </c>
      <c r="F79" s="158" t="s">
        <v>3619</v>
      </c>
      <c r="G79" s="156">
        <v>144</v>
      </c>
      <c r="H79" s="156" t="s">
        <v>2428</v>
      </c>
      <c r="I79" s="159">
        <v>3.15</v>
      </c>
      <c r="J79" s="159">
        <f t="shared" si="2"/>
        <v>0</v>
      </c>
      <c r="K79" s="156">
        <v>0</v>
      </c>
    </row>
    <row r="80" spans="1:11" ht="21.6" customHeight="1" x14ac:dyDescent="0.25">
      <c r="A80" s="154">
        <v>45441</v>
      </c>
      <c r="B80" s="155">
        <v>45441</v>
      </c>
      <c r="C80" s="156"/>
      <c r="D80" s="156"/>
      <c r="E80" s="157" t="s">
        <v>2995</v>
      </c>
      <c r="F80" s="158" t="s">
        <v>3620</v>
      </c>
      <c r="G80" s="156">
        <v>12</v>
      </c>
      <c r="H80" s="156" t="s">
        <v>2428</v>
      </c>
      <c r="I80" s="159">
        <v>96.76</v>
      </c>
      <c r="J80" s="159">
        <f t="shared" si="2"/>
        <v>967.6</v>
      </c>
      <c r="K80" s="156">
        <v>10</v>
      </c>
    </row>
    <row r="81" spans="1:11" ht="21.6" customHeight="1" x14ac:dyDescent="0.25">
      <c r="A81" s="154">
        <v>45441</v>
      </c>
      <c r="B81" s="155">
        <v>45441</v>
      </c>
      <c r="C81" s="156"/>
      <c r="D81" s="156"/>
      <c r="E81" s="157" t="s">
        <v>2996</v>
      </c>
      <c r="F81" s="158" t="s">
        <v>3621</v>
      </c>
      <c r="G81" s="156">
        <v>6</v>
      </c>
      <c r="H81" s="156" t="s">
        <v>2428</v>
      </c>
      <c r="I81" s="159">
        <v>134.52000000000001</v>
      </c>
      <c r="J81" s="159">
        <f t="shared" si="2"/>
        <v>1614.2400000000002</v>
      </c>
      <c r="K81" s="156">
        <v>12</v>
      </c>
    </row>
    <row r="82" spans="1:11" ht="21.6" customHeight="1" x14ac:dyDescent="0.25">
      <c r="A82" s="154">
        <v>45441</v>
      </c>
      <c r="B82" s="155">
        <v>45441</v>
      </c>
      <c r="C82" s="156"/>
      <c r="D82" s="156"/>
      <c r="E82" s="157" t="s">
        <v>2997</v>
      </c>
      <c r="F82" s="158" t="s">
        <v>3622</v>
      </c>
      <c r="G82" s="156">
        <v>12</v>
      </c>
      <c r="H82" s="156" t="s">
        <v>2428</v>
      </c>
      <c r="I82" s="159">
        <v>239.54</v>
      </c>
      <c r="J82" s="159">
        <f t="shared" si="2"/>
        <v>718.62</v>
      </c>
      <c r="K82" s="156">
        <v>3</v>
      </c>
    </row>
    <row r="83" spans="1:11" ht="21.6" customHeight="1" x14ac:dyDescent="0.25">
      <c r="A83" s="154">
        <v>44707</v>
      </c>
      <c r="B83" s="155">
        <v>44707</v>
      </c>
      <c r="C83" s="156"/>
      <c r="D83" s="156"/>
      <c r="E83" s="157" t="s">
        <v>2998</v>
      </c>
      <c r="F83" s="158" t="s">
        <v>2999</v>
      </c>
      <c r="G83" s="156">
        <v>6</v>
      </c>
      <c r="H83" s="156" t="s">
        <v>2428</v>
      </c>
      <c r="I83" s="159">
        <v>2950</v>
      </c>
      <c r="J83" s="159">
        <f t="shared" si="2"/>
        <v>0</v>
      </c>
      <c r="K83" s="156">
        <v>0</v>
      </c>
    </row>
    <row r="84" spans="1:11" ht="21.6" customHeight="1" x14ac:dyDescent="0.25">
      <c r="A84" s="154">
        <v>44707</v>
      </c>
      <c r="B84" s="155">
        <v>44707</v>
      </c>
      <c r="C84" s="156"/>
      <c r="D84" s="156"/>
      <c r="E84" s="157" t="s">
        <v>3000</v>
      </c>
      <c r="F84" s="158" t="s">
        <v>3001</v>
      </c>
      <c r="G84" s="156">
        <v>12</v>
      </c>
      <c r="H84" s="156" t="s">
        <v>2428</v>
      </c>
      <c r="I84" s="159">
        <v>297.51</v>
      </c>
      <c r="J84" s="159">
        <f t="shared" si="2"/>
        <v>0</v>
      </c>
      <c r="K84" s="156">
        <v>0</v>
      </c>
    </row>
    <row r="85" spans="1:11" ht="21.6" customHeight="1" x14ac:dyDescent="0.25">
      <c r="A85" s="154">
        <v>44707</v>
      </c>
      <c r="B85" s="155">
        <v>44707</v>
      </c>
      <c r="C85" s="156"/>
      <c r="D85" s="156"/>
      <c r="E85" s="157" t="s">
        <v>3002</v>
      </c>
      <c r="F85" s="158" t="s">
        <v>3003</v>
      </c>
      <c r="G85" s="156">
        <v>10</v>
      </c>
      <c r="H85" s="156" t="s">
        <v>3004</v>
      </c>
      <c r="I85" s="159">
        <v>773.49</v>
      </c>
      <c r="J85" s="159">
        <f t="shared" si="2"/>
        <v>3867.45</v>
      </c>
      <c r="K85" s="156">
        <v>5</v>
      </c>
    </row>
    <row r="86" spans="1:11" ht="21.6" customHeight="1" x14ac:dyDescent="0.25">
      <c r="A86" s="154">
        <v>44707</v>
      </c>
      <c r="B86" s="155">
        <v>44707</v>
      </c>
      <c r="C86" s="156"/>
      <c r="D86" s="156"/>
      <c r="E86" s="157" t="s">
        <v>3005</v>
      </c>
      <c r="F86" s="158" t="s">
        <v>3006</v>
      </c>
      <c r="G86" s="156">
        <v>1</v>
      </c>
      <c r="H86" s="156" t="s">
        <v>2428</v>
      </c>
      <c r="I86" s="159">
        <v>4680</v>
      </c>
      <c r="J86" s="159">
        <f t="shared" si="2"/>
        <v>0</v>
      </c>
      <c r="K86" s="156">
        <v>0</v>
      </c>
    </row>
    <row r="87" spans="1:11" ht="21.6" customHeight="1" x14ac:dyDescent="0.25">
      <c r="A87" s="154">
        <v>45441</v>
      </c>
      <c r="B87" s="155">
        <v>45441</v>
      </c>
      <c r="C87" s="156"/>
      <c r="D87" s="156"/>
      <c r="E87" s="157" t="s">
        <v>3007</v>
      </c>
      <c r="F87" s="158" t="s">
        <v>3234</v>
      </c>
      <c r="G87" s="156">
        <v>2</v>
      </c>
      <c r="H87" s="156" t="s">
        <v>2853</v>
      </c>
      <c r="I87" s="159">
        <v>4050.04</v>
      </c>
      <c r="J87" s="159">
        <f t="shared" si="2"/>
        <v>68850.679999999993</v>
      </c>
      <c r="K87" s="156">
        <v>17</v>
      </c>
    </row>
    <row r="88" spans="1:11" ht="21.6" customHeight="1" x14ac:dyDescent="0.25">
      <c r="A88" s="154">
        <v>45441</v>
      </c>
      <c r="B88" s="155">
        <v>45441</v>
      </c>
      <c r="C88" s="156"/>
      <c r="D88" s="156"/>
      <c r="E88" s="157" t="s">
        <v>3008</v>
      </c>
      <c r="F88" s="158" t="s">
        <v>3233</v>
      </c>
      <c r="G88" s="156">
        <v>5</v>
      </c>
      <c r="H88" s="156" t="s">
        <v>2430</v>
      </c>
      <c r="I88" s="159">
        <v>802.49</v>
      </c>
      <c r="J88" s="159">
        <f t="shared" si="2"/>
        <v>802.49</v>
      </c>
      <c r="K88" s="156">
        <v>1</v>
      </c>
    </row>
    <row r="89" spans="1:11" ht="21.6" customHeight="1" x14ac:dyDescent="0.25">
      <c r="A89" s="154">
        <v>45417</v>
      </c>
      <c r="B89" s="155">
        <v>45417</v>
      </c>
      <c r="C89" s="156"/>
      <c r="D89" s="156"/>
      <c r="E89" s="157" t="s">
        <v>3009</v>
      </c>
      <c r="F89" s="158" t="s">
        <v>3623</v>
      </c>
      <c r="G89" s="156">
        <v>144</v>
      </c>
      <c r="H89" s="156" t="s">
        <v>2428</v>
      </c>
      <c r="I89" s="159">
        <v>1.47</v>
      </c>
      <c r="J89" s="159">
        <f t="shared" si="2"/>
        <v>88.2</v>
      </c>
      <c r="K89" s="156">
        <v>60</v>
      </c>
    </row>
    <row r="90" spans="1:11" ht="21.6" customHeight="1" x14ac:dyDescent="0.25">
      <c r="A90" s="154">
        <v>44707</v>
      </c>
      <c r="B90" s="155">
        <v>44707</v>
      </c>
      <c r="C90" s="156"/>
      <c r="D90" s="156"/>
      <c r="E90" s="157" t="s">
        <v>3011</v>
      </c>
      <c r="F90" s="158" t="s">
        <v>3012</v>
      </c>
      <c r="G90" s="156">
        <v>4</v>
      </c>
      <c r="H90" s="156" t="s">
        <v>2428</v>
      </c>
      <c r="I90" s="159">
        <v>173.46</v>
      </c>
      <c r="J90" s="159">
        <f t="shared" si="2"/>
        <v>0</v>
      </c>
      <c r="K90" s="156">
        <v>0</v>
      </c>
    </row>
    <row r="91" spans="1:11" ht="21.6" customHeight="1" x14ac:dyDescent="0.25">
      <c r="A91" s="154" t="s">
        <v>3585</v>
      </c>
      <c r="B91" s="155">
        <v>45448</v>
      </c>
      <c r="C91" s="156"/>
      <c r="D91" s="156"/>
      <c r="E91" s="157" t="s">
        <v>3013</v>
      </c>
      <c r="F91" s="158" t="s">
        <v>3586</v>
      </c>
      <c r="G91" s="156">
        <v>144</v>
      </c>
      <c r="H91" s="156" t="s">
        <v>2428</v>
      </c>
      <c r="I91" s="159">
        <v>1.93</v>
      </c>
      <c r="J91" s="159">
        <f t="shared" si="2"/>
        <v>289.5</v>
      </c>
      <c r="K91" s="156">
        <v>150</v>
      </c>
    </row>
    <row r="92" spans="1:11" ht="21.6" customHeight="1" x14ac:dyDescent="0.25">
      <c r="A92" s="154">
        <v>44707</v>
      </c>
      <c r="B92" s="155">
        <v>44707</v>
      </c>
      <c r="C92" s="156"/>
      <c r="D92" s="156"/>
      <c r="E92" s="157" t="s">
        <v>3014</v>
      </c>
      <c r="F92" s="158" t="s">
        <v>3015</v>
      </c>
      <c r="G92" s="156">
        <v>4</v>
      </c>
      <c r="H92" s="156" t="s">
        <v>2428</v>
      </c>
      <c r="I92" s="159">
        <v>194.7</v>
      </c>
      <c r="J92" s="159">
        <f t="shared" si="2"/>
        <v>0</v>
      </c>
      <c r="K92" s="156">
        <v>0</v>
      </c>
    </row>
    <row r="93" spans="1:11" ht="21.6" customHeight="1" x14ac:dyDescent="0.25">
      <c r="A93" s="154">
        <v>45448</v>
      </c>
      <c r="B93" s="155">
        <v>45448</v>
      </c>
      <c r="C93" s="156"/>
      <c r="D93" s="156"/>
      <c r="E93" s="157" t="s">
        <v>3016</v>
      </c>
      <c r="F93" s="158" t="s">
        <v>3587</v>
      </c>
      <c r="G93" s="156">
        <v>144</v>
      </c>
      <c r="H93" s="156" t="s">
        <v>2428</v>
      </c>
      <c r="I93" s="159">
        <v>2.46</v>
      </c>
      <c r="J93" s="159">
        <f t="shared" si="2"/>
        <v>354.24</v>
      </c>
      <c r="K93" s="156">
        <v>144</v>
      </c>
    </row>
    <row r="94" spans="1:11" ht="21.6" customHeight="1" x14ac:dyDescent="0.25">
      <c r="A94" s="154">
        <v>45448</v>
      </c>
      <c r="B94" s="155">
        <v>45448</v>
      </c>
      <c r="C94" s="156"/>
      <c r="D94" s="156"/>
      <c r="E94" s="157" t="s">
        <v>3539</v>
      </c>
      <c r="F94" s="158" t="s">
        <v>3588</v>
      </c>
      <c r="G94" s="156">
        <v>200</v>
      </c>
      <c r="H94" s="156" t="s">
        <v>2428</v>
      </c>
      <c r="I94" s="159">
        <v>416.51</v>
      </c>
      <c r="J94" s="159">
        <f t="shared" si="2"/>
        <v>45399.59</v>
      </c>
      <c r="K94" s="156">
        <v>109</v>
      </c>
    </row>
    <row r="95" spans="1:11" ht="21.6" customHeight="1" x14ac:dyDescent="0.25">
      <c r="A95" s="154">
        <v>45448</v>
      </c>
      <c r="B95" s="155">
        <v>45448</v>
      </c>
      <c r="C95" s="156"/>
      <c r="D95" s="156"/>
      <c r="E95" s="157" t="s">
        <v>2707</v>
      </c>
      <c r="F95" s="158" t="s">
        <v>3589</v>
      </c>
      <c r="G95" s="156">
        <v>144</v>
      </c>
      <c r="H95" s="156" t="s">
        <v>2428</v>
      </c>
      <c r="I95" s="159">
        <v>3.08</v>
      </c>
      <c r="J95" s="159">
        <f t="shared" si="2"/>
        <v>616</v>
      </c>
      <c r="K95" s="156">
        <v>200</v>
      </c>
    </row>
    <row r="96" spans="1:11" ht="21.6" customHeight="1" x14ac:dyDescent="0.25">
      <c r="A96" s="154">
        <v>45448</v>
      </c>
      <c r="B96" s="155">
        <v>45448</v>
      </c>
      <c r="C96" s="156"/>
      <c r="D96" s="156"/>
      <c r="E96" s="157" t="s">
        <v>2954</v>
      </c>
      <c r="F96" s="158" t="s">
        <v>3590</v>
      </c>
      <c r="G96" s="156">
        <v>144</v>
      </c>
      <c r="H96" s="156" t="s">
        <v>2428</v>
      </c>
      <c r="I96" s="159">
        <v>5.49</v>
      </c>
      <c r="J96" s="159">
        <f t="shared" si="2"/>
        <v>1592.1000000000001</v>
      </c>
      <c r="K96" s="156">
        <v>290</v>
      </c>
    </row>
    <row r="97" spans="1:11" ht="21.6" customHeight="1" x14ac:dyDescent="0.25">
      <c r="A97" s="154">
        <v>45448</v>
      </c>
      <c r="B97" s="155">
        <v>45448</v>
      </c>
      <c r="C97" s="156"/>
      <c r="D97" s="156"/>
      <c r="E97" s="157" t="s">
        <v>2778</v>
      </c>
      <c r="F97" s="158" t="s">
        <v>3591</v>
      </c>
      <c r="G97" s="156">
        <v>1</v>
      </c>
      <c r="H97" s="156" t="s">
        <v>2428</v>
      </c>
      <c r="I97" s="159">
        <v>519.20000000000005</v>
      </c>
      <c r="J97" s="159">
        <f t="shared" si="2"/>
        <v>0</v>
      </c>
      <c r="K97" s="156">
        <v>0</v>
      </c>
    </row>
    <row r="98" spans="1:11" ht="21.6" customHeight="1" x14ac:dyDescent="0.25">
      <c r="A98" s="154">
        <v>44693</v>
      </c>
      <c r="B98" s="155">
        <v>44693</v>
      </c>
      <c r="C98" s="156"/>
      <c r="D98" s="156"/>
      <c r="E98" s="157" t="s">
        <v>3034</v>
      </c>
      <c r="F98" s="158" t="s">
        <v>2923</v>
      </c>
      <c r="G98" s="156">
        <v>6</v>
      </c>
      <c r="H98" s="156" t="s">
        <v>2428</v>
      </c>
      <c r="I98" s="159">
        <v>10148</v>
      </c>
      <c r="J98" s="159">
        <f t="shared" si="2"/>
        <v>0</v>
      </c>
      <c r="K98" s="156">
        <v>0</v>
      </c>
    </row>
    <row r="99" spans="1:11" ht="21.6" customHeight="1" x14ac:dyDescent="0.25">
      <c r="A99" s="154">
        <v>45448</v>
      </c>
      <c r="B99" s="155">
        <v>45448</v>
      </c>
      <c r="C99" s="156"/>
      <c r="D99" s="156"/>
      <c r="E99" s="157" t="s">
        <v>2922</v>
      </c>
      <c r="F99" s="158" t="s">
        <v>3592</v>
      </c>
      <c r="G99" s="156">
        <v>1</v>
      </c>
      <c r="H99" s="156" t="s">
        <v>2428</v>
      </c>
      <c r="I99" s="159">
        <v>552.24</v>
      </c>
      <c r="J99" s="159">
        <f t="shared" si="2"/>
        <v>0</v>
      </c>
      <c r="K99" s="156">
        <v>0</v>
      </c>
    </row>
    <row r="100" spans="1:11" ht="21.6" customHeight="1" x14ac:dyDescent="0.25">
      <c r="A100" s="154">
        <v>45625</v>
      </c>
      <c r="B100" s="155">
        <v>45625</v>
      </c>
      <c r="C100" s="156"/>
      <c r="D100" s="156"/>
      <c r="E100" s="157" t="s">
        <v>2807</v>
      </c>
      <c r="F100" s="158" t="s">
        <v>2808</v>
      </c>
      <c r="G100" s="156">
        <v>4</v>
      </c>
      <c r="H100" s="156" t="s">
        <v>2428</v>
      </c>
      <c r="I100" s="159">
        <v>4790</v>
      </c>
      <c r="J100" s="159">
        <f t="shared" si="2"/>
        <v>19160</v>
      </c>
      <c r="K100" s="156">
        <v>4</v>
      </c>
    </row>
    <row r="101" spans="1:11" ht="21.6" customHeight="1" x14ac:dyDescent="0.25">
      <c r="A101" s="154">
        <v>45448</v>
      </c>
      <c r="B101" s="155">
        <v>45448</v>
      </c>
      <c r="C101" s="156"/>
      <c r="D101" s="156"/>
      <c r="E101" s="157" t="s">
        <v>2809</v>
      </c>
      <c r="F101" s="158" t="s">
        <v>3593</v>
      </c>
      <c r="G101" s="156">
        <v>1</v>
      </c>
      <c r="H101" s="156" t="s">
        <v>2428</v>
      </c>
      <c r="I101" s="159">
        <v>453.12</v>
      </c>
      <c r="J101" s="159">
        <f t="shared" si="2"/>
        <v>0</v>
      </c>
      <c r="K101" s="156">
        <v>0</v>
      </c>
    </row>
    <row r="102" spans="1:11" ht="21.6" customHeight="1" x14ac:dyDescent="0.25">
      <c r="A102" s="154">
        <v>45448</v>
      </c>
      <c r="B102" s="155">
        <v>45448</v>
      </c>
      <c r="C102" s="156"/>
      <c r="D102" s="156"/>
      <c r="E102" s="157" t="s">
        <v>2811</v>
      </c>
      <c r="F102" s="158" t="s">
        <v>3594</v>
      </c>
      <c r="G102" s="156">
        <v>5</v>
      </c>
      <c r="H102" s="156" t="s">
        <v>2428</v>
      </c>
      <c r="I102" s="159">
        <v>12.98</v>
      </c>
      <c r="J102" s="159">
        <f t="shared" si="2"/>
        <v>77.88</v>
      </c>
      <c r="K102" s="156">
        <v>6</v>
      </c>
    </row>
    <row r="103" spans="1:11" ht="21.6" customHeight="1" x14ac:dyDescent="0.25">
      <c r="A103" s="154">
        <v>45448</v>
      </c>
      <c r="B103" s="155">
        <v>45448</v>
      </c>
      <c r="C103" s="156"/>
      <c r="D103" s="156"/>
      <c r="E103" s="157" t="s">
        <v>2877</v>
      </c>
      <c r="F103" s="158" t="s">
        <v>3595</v>
      </c>
      <c r="G103" s="156">
        <v>5</v>
      </c>
      <c r="H103" s="156" t="s">
        <v>2428</v>
      </c>
      <c r="I103" s="159">
        <v>37.76</v>
      </c>
      <c r="J103" s="159">
        <f t="shared" si="2"/>
        <v>151.04</v>
      </c>
      <c r="K103" s="156">
        <v>4</v>
      </c>
    </row>
    <row r="104" spans="1:11" ht="21.6" customHeight="1" x14ac:dyDescent="0.25">
      <c r="A104" s="154">
        <v>45448</v>
      </c>
      <c r="B104" s="155">
        <v>45448</v>
      </c>
      <c r="C104" s="156"/>
      <c r="D104" s="156"/>
      <c r="E104" s="157" t="s">
        <v>2810</v>
      </c>
      <c r="F104" s="158" t="s">
        <v>3596</v>
      </c>
      <c r="G104" s="156">
        <v>5</v>
      </c>
      <c r="H104" s="156" t="s">
        <v>2428</v>
      </c>
      <c r="I104" s="159">
        <v>37.76</v>
      </c>
      <c r="J104" s="159">
        <f t="shared" ref="J104:J120" si="3">+K104*I104</f>
        <v>377.59999999999997</v>
      </c>
      <c r="K104" s="156">
        <v>10</v>
      </c>
    </row>
    <row r="105" spans="1:11" ht="21.6" customHeight="1" x14ac:dyDescent="0.25">
      <c r="A105" s="154">
        <v>45448</v>
      </c>
      <c r="B105" s="155">
        <v>45448</v>
      </c>
      <c r="C105" s="156"/>
      <c r="D105" s="156"/>
      <c r="E105" s="157" t="s">
        <v>3232</v>
      </c>
      <c r="F105" s="158" t="s">
        <v>3597</v>
      </c>
      <c r="G105" s="156">
        <v>5</v>
      </c>
      <c r="H105" s="156" t="s">
        <v>2428</v>
      </c>
      <c r="I105" s="159">
        <v>283.2</v>
      </c>
      <c r="J105" s="159">
        <f t="shared" si="3"/>
        <v>0</v>
      </c>
      <c r="K105" s="156">
        <v>0</v>
      </c>
    </row>
    <row r="106" spans="1:11" ht="21.6" customHeight="1" x14ac:dyDescent="0.25">
      <c r="A106" s="154">
        <v>45145</v>
      </c>
      <c r="B106" s="155">
        <v>45145</v>
      </c>
      <c r="C106" s="156"/>
      <c r="D106" s="156"/>
      <c r="E106" s="157" t="s">
        <v>3250</v>
      </c>
      <c r="F106" s="158" t="s">
        <v>3252</v>
      </c>
      <c r="G106" s="156">
        <v>14</v>
      </c>
      <c r="H106" s="156" t="s">
        <v>3251</v>
      </c>
      <c r="I106" s="159">
        <v>5487</v>
      </c>
      <c r="J106" s="159">
        <f t="shared" si="3"/>
        <v>175584</v>
      </c>
      <c r="K106" s="156">
        <v>32</v>
      </c>
    </row>
    <row r="107" spans="1:11" ht="21.6" customHeight="1" x14ac:dyDescent="0.25">
      <c r="A107" s="154">
        <v>45145</v>
      </c>
      <c r="B107" s="155">
        <v>45145</v>
      </c>
      <c r="C107" s="156"/>
      <c r="D107" s="156"/>
      <c r="E107" s="157" t="s">
        <v>3263</v>
      </c>
      <c r="F107" s="158" t="s">
        <v>3264</v>
      </c>
      <c r="G107" s="156">
        <v>3</v>
      </c>
      <c r="H107" s="156" t="s">
        <v>2430</v>
      </c>
      <c r="I107" s="159">
        <v>512.95000000000005</v>
      </c>
      <c r="J107" s="159">
        <f t="shared" si="3"/>
        <v>512.95000000000005</v>
      </c>
      <c r="K107" s="156">
        <v>1</v>
      </c>
    </row>
    <row r="108" spans="1:11" ht="21.6" customHeight="1" x14ac:dyDescent="0.25">
      <c r="A108" s="154">
        <v>45145</v>
      </c>
      <c r="B108" s="155">
        <v>45145</v>
      </c>
      <c r="C108" s="156"/>
      <c r="D108" s="156"/>
      <c r="E108" s="157" t="s">
        <v>3260</v>
      </c>
      <c r="F108" s="158" t="s">
        <v>3598</v>
      </c>
      <c r="G108" s="156">
        <v>5</v>
      </c>
      <c r="H108" s="156" t="s">
        <v>2428</v>
      </c>
      <c r="I108" s="159">
        <v>143.96</v>
      </c>
      <c r="J108" s="159">
        <f t="shared" si="3"/>
        <v>0</v>
      </c>
      <c r="K108" s="156">
        <v>0</v>
      </c>
    </row>
    <row r="109" spans="1:11" ht="21.6" customHeight="1" x14ac:dyDescent="0.25">
      <c r="A109" s="154">
        <v>45145</v>
      </c>
      <c r="B109" s="155">
        <v>45145</v>
      </c>
      <c r="C109" s="156"/>
      <c r="D109" s="156"/>
      <c r="E109" s="157" t="s">
        <v>3259</v>
      </c>
      <c r="F109" s="158" t="s">
        <v>3627</v>
      </c>
      <c r="G109" s="156">
        <v>10</v>
      </c>
      <c r="H109" s="156" t="s">
        <v>2428</v>
      </c>
      <c r="I109" s="159">
        <v>128.84</v>
      </c>
      <c r="J109" s="159">
        <f t="shared" si="3"/>
        <v>386.52</v>
      </c>
      <c r="K109" s="156">
        <v>3</v>
      </c>
    </row>
    <row r="110" spans="1:11" ht="21.6" customHeight="1" x14ac:dyDescent="0.25">
      <c r="A110" s="154">
        <v>45145</v>
      </c>
      <c r="B110" s="155">
        <v>45145</v>
      </c>
      <c r="C110" s="156"/>
      <c r="D110" s="156"/>
      <c r="E110" s="157" t="s">
        <v>3255</v>
      </c>
      <c r="F110" s="158" t="s">
        <v>3256</v>
      </c>
      <c r="G110" s="156">
        <v>2</v>
      </c>
      <c r="H110" s="156" t="s">
        <v>2428</v>
      </c>
      <c r="I110" s="159">
        <v>1317.79</v>
      </c>
      <c r="J110" s="159">
        <f t="shared" si="3"/>
        <v>0</v>
      </c>
      <c r="K110" s="156">
        <v>0</v>
      </c>
    </row>
    <row r="111" spans="1:11" ht="21.6" customHeight="1" x14ac:dyDescent="0.25">
      <c r="A111" s="154">
        <v>45145</v>
      </c>
      <c r="B111" s="155">
        <v>45145</v>
      </c>
      <c r="C111" s="156"/>
      <c r="D111" s="156"/>
      <c r="E111" s="157" t="s">
        <v>3257</v>
      </c>
      <c r="F111" s="158" t="s">
        <v>3258</v>
      </c>
      <c r="G111" s="156">
        <v>8</v>
      </c>
      <c r="H111" s="156" t="s">
        <v>2428</v>
      </c>
      <c r="I111" s="159">
        <v>120.31</v>
      </c>
      <c r="J111" s="159">
        <f t="shared" si="3"/>
        <v>0</v>
      </c>
      <c r="K111" s="156">
        <v>0</v>
      </c>
    </row>
    <row r="112" spans="1:11" ht="21.6" customHeight="1" x14ac:dyDescent="0.25">
      <c r="A112" s="154">
        <v>45448</v>
      </c>
      <c r="B112" s="155">
        <v>45448</v>
      </c>
      <c r="C112" s="156"/>
      <c r="D112" s="156"/>
      <c r="E112" s="157" t="s">
        <v>3253</v>
      </c>
      <c r="F112" s="158" t="s">
        <v>3599</v>
      </c>
      <c r="G112" s="156">
        <v>10</v>
      </c>
      <c r="H112" s="156" t="s">
        <v>2428</v>
      </c>
      <c r="I112" s="159">
        <v>143.96</v>
      </c>
      <c r="J112" s="159">
        <f t="shared" si="3"/>
        <v>0</v>
      </c>
      <c r="K112" s="156">
        <v>0</v>
      </c>
    </row>
    <row r="113" spans="1:16365" ht="21.6" customHeight="1" x14ac:dyDescent="0.25">
      <c r="A113" s="154">
        <v>45145</v>
      </c>
      <c r="B113" s="155">
        <v>45145</v>
      </c>
      <c r="C113" s="156"/>
      <c r="D113" s="156"/>
      <c r="E113" s="157" t="s">
        <v>3261</v>
      </c>
      <c r="F113" s="158" t="s">
        <v>3262</v>
      </c>
      <c r="G113" s="156">
        <v>1</v>
      </c>
      <c r="H113" s="156" t="s">
        <v>2430</v>
      </c>
      <c r="I113" s="159">
        <v>1245.78</v>
      </c>
      <c r="J113" s="159">
        <f t="shared" si="3"/>
        <v>0</v>
      </c>
      <c r="K113" s="156">
        <v>0</v>
      </c>
    </row>
    <row r="114" spans="1:16365" ht="21.6" customHeight="1" x14ac:dyDescent="0.25">
      <c r="A114" s="154">
        <v>45145</v>
      </c>
      <c r="B114" s="155">
        <v>45145</v>
      </c>
      <c r="C114" s="156"/>
      <c r="D114" s="156"/>
      <c r="E114" s="157" t="s">
        <v>3246</v>
      </c>
      <c r="F114" s="158" t="s">
        <v>3247</v>
      </c>
      <c r="G114" s="156">
        <v>2</v>
      </c>
      <c r="H114" s="156" t="s">
        <v>2430</v>
      </c>
      <c r="I114" s="159">
        <v>1003</v>
      </c>
      <c r="J114" s="159">
        <f t="shared" si="3"/>
        <v>2006</v>
      </c>
      <c r="K114" s="156">
        <v>2</v>
      </c>
    </row>
    <row r="115" spans="1:16365" ht="21" customHeight="1" x14ac:dyDescent="0.25">
      <c r="A115" s="154">
        <v>45166</v>
      </c>
      <c r="B115" s="155">
        <v>45166</v>
      </c>
      <c r="C115" s="156"/>
      <c r="D115" s="156"/>
      <c r="E115" s="157" t="s">
        <v>2779</v>
      </c>
      <c r="F115" s="158" t="s">
        <v>3230</v>
      </c>
      <c r="G115" s="156">
        <v>12</v>
      </c>
      <c r="H115" s="156" t="s">
        <v>2428</v>
      </c>
      <c r="I115" s="159">
        <v>448.4</v>
      </c>
      <c r="J115" s="159">
        <f t="shared" si="3"/>
        <v>0</v>
      </c>
      <c r="K115" s="156">
        <v>0</v>
      </c>
    </row>
    <row r="116" spans="1:16365" ht="21.6" customHeight="1" x14ac:dyDescent="0.25">
      <c r="A116" s="154">
        <v>45166</v>
      </c>
      <c r="B116" s="155">
        <v>45166</v>
      </c>
      <c r="C116" s="156"/>
      <c r="D116" s="156"/>
      <c r="E116" s="157" t="s">
        <v>3221</v>
      </c>
      <c r="F116" s="158" t="s">
        <v>3222</v>
      </c>
      <c r="G116" s="156">
        <v>2</v>
      </c>
      <c r="H116" s="156" t="s">
        <v>2428</v>
      </c>
      <c r="I116" s="159">
        <v>7127.2</v>
      </c>
      <c r="J116" s="159">
        <f t="shared" si="3"/>
        <v>21381.599999999999</v>
      </c>
      <c r="K116" s="156">
        <v>3</v>
      </c>
    </row>
    <row r="117" spans="1:16365" ht="21.6" customHeight="1" x14ac:dyDescent="0.25">
      <c r="A117" s="154">
        <v>45166</v>
      </c>
      <c r="B117" s="155">
        <v>45166</v>
      </c>
      <c r="C117" s="156"/>
      <c r="D117" s="156"/>
      <c r="E117" s="157" t="s">
        <v>3223</v>
      </c>
      <c r="F117" s="158" t="s">
        <v>3227</v>
      </c>
      <c r="G117" s="156">
        <v>1</v>
      </c>
      <c r="H117" s="156" t="s">
        <v>2428</v>
      </c>
      <c r="I117" s="159">
        <v>5664</v>
      </c>
      <c r="J117" s="159">
        <f t="shared" si="3"/>
        <v>5664</v>
      </c>
      <c r="K117" s="156">
        <v>1</v>
      </c>
    </row>
    <row r="118" spans="1:16365" ht="21.6" customHeight="1" x14ac:dyDescent="0.25">
      <c r="A118" s="154">
        <v>45166</v>
      </c>
      <c r="B118" s="155">
        <v>45166</v>
      </c>
      <c r="C118" s="156"/>
      <c r="D118" s="156"/>
      <c r="E118" s="157" t="s">
        <v>3228</v>
      </c>
      <c r="F118" s="158" t="s">
        <v>3229</v>
      </c>
      <c r="G118" s="156">
        <v>5</v>
      </c>
      <c r="H118" s="156" t="s">
        <v>2428</v>
      </c>
      <c r="I118" s="159">
        <v>304.44</v>
      </c>
      <c r="J118" s="159">
        <f t="shared" si="3"/>
        <v>0</v>
      </c>
      <c r="K118" s="156">
        <v>0</v>
      </c>
    </row>
    <row r="119" spans="1:16365" ht="21.6" customHeight="1" x14ac:dyDescent="0.25">
      <c r="A119" s="154">
        <v>44832</v>
      </c>
      <c r="B119" s="155">
        <v>44833</v>
      </c>
      <c r="C119" s="156"/>
      <c r="D119" s="156"/>
      <c r="E119" s="157" t="s">
        <v>3112</v>
      </c>
      <c r="F119" s="158" t="s">
        <v>3035</v>
      </c>
      <c r="G119" s="156">
        <v>6</v>
      </c>
      <c r="H119" s="156" t="s">
        <v>2428</v>
      </c>
      <c r="I119" s="159">
        <v>13859.99</v>
      </c>
      <c r="J119" s="159">
        <f t="shared" si="3"/>
        <v>0</v>
      </c>
      <c r="K119" s="156">
        <v>0</v>
      </c>
    </row>
    <row r="120" spans="1:16365" ht="21.6" customHeight="1" x14ac:dyDescent="0.25">
      <c r="A120" s="154">
        <v>45630</v>
      </c>
      <c r="B120" s="155">
        <v>45630</v>
      </c>
      <c r="C120" s="156"/>
      <c r="D120" s="156"/>
      <c r="E120" s="157" t="s">
        <v>3647</v>
      </c>
      <c r="F120" s="158" t="s">
        <v>3648</v>
      </c>
      <c r="G120" s="156">
        <v>6</v>
      </c>
      <c r="H120" s="156" t="s">
        <v>2428</v>
      </c>
      <c r="I120" s="159">
        <v>26479.17</v>
      </c>
      <c r="J120" s="159">
        <f t="shared" si="3"/>
        <v>52958.34</v>
      </c>
      <c r="K120" s="156">
        <v>2</v>
      </c>
    </row>
    <row r="121" spans="1:16365" ht="21.6" customHeight="1" x14ac:dyDescent="0.5">
      <c r="A121" s="143"/>
      <c r="B121" s="30"/>
      <c r="C121" s="22"/>
      <c r="D121" s="22"/>
      <c r="E121" s="134"/>
      <c r="F121" s="23"/>
      <c r="G121" s="22"/>
      <c r="H121" s="22"/>
      <c r="I121" s="86"/>
      <c r="J121" s="150">
        <f>SUM(J39:J120)</f>
        <v>516647.96000000008</v>
      </c>
      <c r="K121" s="22"/>
    </row>
    <row r="122" spans="1:16365" ht="21.6" customHeight="1" x14ac:dyDescent="0.35">
      <c r="A122" s="143"/>
      <c r="B122" s="30"/>
      <c r="C122" s="22"/>
      <c r="D122" s="22"/>
      <c r="E122" s="22"/>
      <c r="F122" s="23"/>
      <c r="G122" s="22"/>
      <c r="H122" s="22"/>
      <c r="I122" s="24"/>
      <c r="J122" s="24"/>
      <c r="K122" s="22"/>
    </row>
    <row r="123" spans="1:16365" ht="21.6" customHeight="1" x14ac:dyDescent="0.4">
      <c r="A123" s="230" t="s">
        <v>3581</v>
      </c>
      <c r="B123" s="230"/>
      <c r="F123"/>
      <c r="I123"/>
      <c r="J123"/>
    </row>
    <row r="124" spans="1:16365" ht="59.25" customHeight="1" x14ac:dyDescent="0.25">
      <c r="A124" s="40" t="s">
        <v>3168</v>
      </c>
      <c r="B124" s="40" t="s">
        <v>2671</v>
      </c>
      <c r="C124" s="40" t="s">
        <v>2419</v>
      </c>
      <c r="D124" s="40"/>
      <c r="E124" s="41" t="s">
        <v>2443</v>
      </c>
      <c r="F124" s="42" t="s">
        <v>2670</v>
      </c>
      <c r="G124" s="42" t="s">
        <v>2463</v>
      </c>
      <c r="H124" s="40" t="s">
        <v>2428</v>
      </c>
      <c r="I124" s="40" t="s">
        <v>2446</v>
      </c>
      <c r="J124" s="40" t="s">
        <v>2447</v>
      </c>
      <c r="K124" s="40" t="s">
        <v>2448</v>
      </c>
    </row>
    <row r="125" spans="1:16365" ht="21" x14ac:dyDescent="0.25">
      <c r="A125" s="154">
        <v>45209</v>
      </c>
      <c r="B125" s="155">
        <v>45240</v>
      </c>
      <c r="C125" s="156"/>
      <c r="D125" s="156"/>
      <c r="E125" s="157" t="s">
        <v>2726</v>
      </c>
      <c r="F125" s="156" t="s">
        <v>2951</v>
      </c>
      <c r="G125" s="156">
        <v>400</v>
      </c>
      <c r="H125" s="156" t="s">
        <v>2681</v>
      </c>
      <c r="I125" s="156">
        <v>500</v>
      </c>
      <c r="J125" s="160" cm="1">
        <f t="array" aca="1" ref="J125" ca="1">+J125:J139+K125*I125</f>
        <v>0</v>
      </c>
      <c r="K125" s="156">
        <v>0</v>
      </c>
    </row>
    <row r="126" spans="1:16365" ht="21.6" customHeight="1" x14ac:dyDescent="0.25">
      <c r="A126" s="154">
        <v>45212</v>
      </c>
      <c r="B126" s="155">
        <v>45243</v>
      </c>
      <c r="C126" s="156"/>
      <c r="D126" s="156"/>
      <c r="E126" s="157" t="s">
        <v>3139</v>
      </c>
      <c r="F126" s="156" t="s">
        <v>2952</v>
      </c>
      <c r="G126" s="156">
        <v>900</v>
      </c>
      <c r="H126" s="156" t="s">
        <v>2681</v>
      </c>
      <c r="I126" s="164">
        <v>1000</v>
      </c>
      <c r="J126" s="160" cm="1">
        <f t="array" aca="1" ref="J126" ca="1">+J126:J140+K126*I126</f>
        <v>0</v>
      </c>
      <c r="K126" s="156">
        <v>0</v>
      </c>
      <c r="L126" s="172"/>
      <c r="M126" s="177"/>
      <c r="N126" s="172"/>
      <c r="O126" s="170"/>
      <c r="P126" s="171"/>
      <c r="Q126" s="172"/>
      <c r="R126" s="172"/>
      <c r="S126" s="173"/>
      <c r="T126" s="172"/>
      <c r="U126" s="172"/>
      <c r="V126" s="172"/>
      <c r="W126" s="176"/>
      <c r="X126" s="177"/>
      <c r="Y126" s="172"/>
      <c r="Z126" s="170"/>
      <c r="AA126" s="171"/>
      <c r="AB126" s="172"/>
      <c r="AC126" s="172"/>
      <c r="AD126" s="173"/>
      <c r="AE126" s="172"/>
      <c r="AF126" s="172"/>
      <c r="AG126" s="172"/>
      <c r="AH126" s="176"/>
      <c r="AI126" s="177"/>
      <c r="AJ126" s="172"/>
      <c r="AK126" s="170"/>
      <c r="AL126" s="171"/>
      <c r="AM126" s="172"/>
      <c r="AN126" s="172"/>
      <c r="AO126" s="173"/>
      <c r="AP126" s="172"/>
      <c r="AQ126" s="172"/>
      <c r="AR126" s="172"/>
      <c r="AS126" s="176"/>
      <c r="AT126" s="177"/>
      <c r="AU126" s="172"/>
      <c r="AV126" s="170"/>
      <c r="AW126" s="171"/>
      <c r="AX126" s="172"/>
      <c r="AY126" s="172"/>
      <c r="AZ126" s="173"/>
      <c r="BA126" s="172"/>
      <c r="BB126" s="172"/>
      <c r="BC126" s="172"/>
      <c r="BD126" s="176"/>
      <c r="BE126" s="177"/>
      <c r="BF126" s="172"/>
      <c r="BG126" s="170"/>
      <c r="BH126" s="171"/>
      <c r="BI126" s="172"/>
      <c r="BJ126" s="172"/>
      <c r="BK126" s="173"/>
      <c r="BL126" s="172"/>
      <c r="BM126" s="172"/>
      <c r="BN126" s="172"/>
      <c r="BO126" s="176"/>
      <c r="BP126" s="177"/>
      <c r="BQ126" s="172"/>
      <c r="BR126" s="170"/>
      <c r="BS126" s="171"/>
      <c r="BT126" s="172"/>
      <c r="BU126" s="172"/>
      <c r="BV126" s="173"/>
      <c r="BW126" s="172"/>
      <c r="BX126" s="172"/>
      <c r="BY126" s="172"/>
      <c r="BZ126" s="176"/>
      <c r="CA126" s="177"/>
      <c r="CB126" s="172"/>
      <c r="CC126" s="170"/>
      <c r="CD126" s="171"/>
      <c r="CE126" s="172"/>
      <c r="CF126" s="172"/>
      <c r="CG126" s="173"/>
      <c r="CH126" s="172"/>
      <c r="CI126" s="172"/>
      <c r="CJ126" s="172"/>
      <c r="CK126" s="176"/>
      <c r="CL126" s="177"/>
      <c r="CM126" s="172"/>
      <c r="CN126" s="170"/>
      <c r="CO126" s="171"/>
      <c r="CP126" s="172"/>
      <c r="CQ126" s="172"/>
      <c r="CR126" s="173"/>
      <c r="CS126" s="172"/>
      <c r="CT126" s="172"/>
      <c r="CU126" s="172"/>
      <c r="CV126" s="176"/>
      <c r="CW126" s="177"/>
      <c r="CX126" s="172"/>
      <c r="CY126" s="170"/>
      <c r="CZ126" s="171"/>
      <c r="DA126" s="172"/>
      <c r="DB126" s="172"/>
      <c r="DC126" s="173"/>
      <c r="DD126" s="172"/>
      <c r="DE126" s="172"/>
      <c r="DF126" s="172"/>
      <c r="DG126" s="176"/>
      <c r="DH126" s="177"/>
      <c r="DI126" s="172"/>
      <c r="DJ126" s="170"/>
      <c r="DK126" s="171"/>
      <c r="DL126" s="172"/>
      <c r="DM126" s="172"/>
      <c r="DN126" s="173"/>
      <c r="DO126" s="172"/>
      <c r="DP126" s="172"/>
      <c r="DQ126" s="172"/>
      <c r="DR126" s="176"/>
      <c r="DS126" s="177"/>
      <c r="DT126" s="172"/>
      <c r="DU126" s="170"/>
      <c r="DV126" s="171"/>
      <c r="DW126" s="172"/>
      <c r="DX126" s="172"/>
      <c r="DY126" s="173"/>
      <c r="DZ126" s="172"/>
      <c r="EA126" s="172"/>
      <c r="EB126" s="172"/>
      <c r="EC126" s="176"/>
      <c r="ED126" s="177"/>
      <c r="EE126" s="172"/>
      <c r="EF126" s="170"/>
      <c r="EG126" s="171"/>
      <c r="EH126" s="172"/>
      <c r="EI126" s="172"/>
      <c r="EJ126" s="173"/>
      <c r="EK126" s="172"/>
      <c r="EL126" s="172"/>
      <c r="EM126" s="172"/>
      <c r="EN126" s="176"/>
      <c r="EO126" s="177"/>
      <c r="EP126" s="172"/>
      <c r="EQ126" s="170"/>
      <c r="ER126" s="171"/>
      <c r="ES126" s="172"/>
      <c r="ET126" s="172"/>
      <c r="EU126" s="173"/>
      <c r="EV126" s="172"/>
      <c r="EW126" s="172"/>
      <c r="EX126" s="172"/>
      <c r="EY126" s="176"/>
      <c r="EZ126" s="177"/>
      <c r="FA126" s="172"/>
      <c r="FB126" s="170"/>
      <c r="FC126" s="171"/>
      <c r="FD126" s="172"/>
      <c r="FE126" s="172"/>
      <c r="FF126" s="173"/>
      <c r="FG126" s="172"/>
      <c r="FH126" s="172"/>
      <c r="FI126" s="172"/>
      <c r="FJ126" s="176"/>
      <c r="FK126" s="177"/>
      <c r="FL126" s="172"/>
      <c r="FM126" s="170"/>
      <c r="FN126" s="171"/>
      <c r="FO126" s="172"/>
      <c r="FP126" s="172"/>
      <c r="FQ126" s="173"/>
      <c r="FR126" s="172"/>
      <c r="FS126" s="172"/>
      <c r="FT126" s="172"/>
      <c r="FU126" s="176"/>
      <c r="FV126" s="177"/>
      <c r="FW126" s="172"/>
      <c r="FX126" s="170"/>
      <c r="FY126" s="171"/>
      <c r="FZ126" s="172"/>
      <c r="GA126" s="172"/>
      <c r="GB126" s="173"/>
      <c r="GC126" s="172"/>
      <c r="GD126" s="172"/>
      <c r="GE126" s="172"/>
      <c r="GF126" s="176"/>
      <c r="GG126" s="177"/>
      <c r="GH126" s="172"/>
      <c r="GI126" s="170"/>
      <c r="GJ126" s="171"/>
      <c r="GK126" s="172"/>
      <c r="GL126" s="172"/>
      <c r="GM126" s="173"/>
      <c r="GN126" s="172"/>
      <c r="GO126" s="172"/>
      <c r="GP126" s="172"/>
      <c r="GQ126" s="176"/>
      <c r="GR126" s="177"/>
      <c r="GS126" s="172"/>
      <c r="GT126" s="170"/>
      <c r="GU126" s="171"/>
      <c r="GV126" s="172"/>
      <c r="GW126" s="172"/>
      <c r="GX126" s="173"/>
      <c r="GY126" s="172"/>
      <c r="GZ126" s="172"/>
      <c r="HA126" s="172"/>
      <c r="HB126" s="176"/>
      <c r="HC126" s="177"/>
      <c r="HD126" s="172"/>
      <c r="HE126" s="170"/>
      <c r="HF126" s="171"/>
      <c r="HG126" s="172"/>
      <c r="HH126" s="172"/>
      <c r="HI126" s="173"/>
      <c r="HJ126" s="172"/>
      <c r="HK126" s="172"/>
      <c r="HL126" s="172"/>
      <c r="HM126" s="176"/>
      <c r="HN126" s="177"/>
      <c r="HO126" s="172"/>
      <c r="HP126" s="170"/>
      <c r="HQ126" s="171"/>
      <c r="HR126" s="172"/>
      <c r="HS126" s="172"/>
      <c r="HT126" s="173"/>
      <c r="HU126" s="172"/>
      <c r="HV126" s="172"/>
      <c r="HW126" s="172"/>
      <c r="HX126" s="176"/>
      <c r="HY126" s="177"/>
      <c r="HZ126" s="172"/>
      <c r="IA126" s="170"/>
      <c r="IB126" s="171"/>
      <c r="IC126" s="172"/>
      <c r="ID126" s="172"/>
      <c r="IE126" s="173"/>
      <c r="IF126" s="172"/>
      <c r="IG126" s="172"/>
      <c r="IH126" s="172"/>
      <c r="II126" s="176"/>
      <c r="IJ126" s="177"/>
      <c r="IK126" s="172"/>
      <c r="IL126" s="170"/>
      <c r="IM126" s="171"/>
      <c r="IN126" s="172"/>
      <c r="IO126" s="172"/>
      <c r="IP126" s="173"/>
      <c r="IQ126" s="172"/>
      <c r="IR126" s="172"/>
      <c r="IS126" s="172"/>
      <c r="IT126" s="176"/>
      <c r="IU126" s="177"/>
      <c r="IV126" s="172"/>
      <c r="IW126" s="170"/>
      <c r="IX126" s="171"/>
      <c r="IY126" s="172"/>
      <c r="IZ126" s="172"/>
      <c r="JA126" s="173"/>
      <c r="JB126" s="172"/>
      <c r="JC126" s="172"/>
      <c r="JD126" s="172"/>
      <c r="JE126" s="176"/>
      <c r="JF126" s="177"/>
      <c r="JG126" s="172"/>
      <c r="JH126" s="170"/>
      <c r="JI126" s="171"/>
      <c r="JJ126" s="172"/>
      <c r="JK126" s="172"/>
      <c r="JL126" s="173"/>
      <c r="JM126" s="172"/>
      <c r="JN126" s="172"/>
      <c r="JO126" s="172"/>
      <c r="JP126" s="176"/>
      <c r="JQ126" s="177"/>
      <c r="JR126" s="172"/>
      <c r="JS126" s="170"/>
      <c r="JT126" s="171"/>
      <c r="JU126" s="172"/>
      <c r="JV126" s="172"/>
      <c r="JW126" s="173"/>
      <c r="JX126" s="172"/>
      <c r="JY126" s="172"/>
      <c r="JZ126" s="172"/>
      <c r="KA126" s="176"/>
      <c r="KB126" s="177"/>
      <c r="KC126" s="172"/>
      <c r="KD126" s="170"/>
      <c r="KE126" s="171"/>
      <c r="KF126" s="172"/>
      <c r="KG126" s="172"/>
      <c r="KH126" s="173"/>
      <c r="KI126" s="172"/>
      <c r="KJ126" s="172"/>
      <c r="KK126" s="172"/>
      <c r="KL126" s="176"/>
      <c r="KM126" s="177"/>
      <c r="KN126" s="172"/>
      <c r="KO126" s="170"/>
      <c r="KP126" s="171"/>
      <c r="KQ126" s="172"/>
      <c r="KR126" s="172"/>
      <c r="KS126" s="173"/>
      <c r="KT126" s="172"/>
      <c r="KU126" s="172"/>
      <c r="KV126" s="172"/>
      <c r="KW126" s="176"/>
      <c r="KX126" s="177"/>
      <c r="KY126" s="172"/>
      <c r="KZ126" s="170"/>
      <c r="LA126" s="171"/>
      <c r="LB126" s="172"/>
      <c r="LC126" s="172"/>
      <c r="LD126" s="173"/>
      <c r="LE126" s="172"/>
      <c r="LF126" s="172"/>
      <c r="LG126" s="172"/>
      <c r="LH126" s="176"/>
      <c r="LI126" s="177"/>
      <c r="LJ126" s="172"/>
      <c r="LK126" s="170"/>
      <c r="LL126" s="171"/>
      <c r="LM126" s="172"/>
      <c r="LN126" s="172"/>
      <c r="LO126" s="173"/>
      <c r="LP126" s="172"/>
      <c r="LQ126" s="172"/>
      <c r="LR126" s="172"/>
      <c r="LS126" s="176"/>
      <c r="LT126" s="177"/>
      <c r="LU126" s="172"/>
      <c r="LV126" s="170"/>
      <c r="LW126" s="171"/>
      <c r="LX126" s="172"/>
      <c r="LY126" s="172"/>
      <c r="LZ126" s="173"/>
      <c r="MA126" s="172"/>
      <c r="MB126" s="172"/>
      <c r="MC126" s="172"/>
      <c r="MD126" s="176"/>
      <c r="ME126" s="177"/>
      <c r="MF126" s="172"/>
      <c r="MG126" s="170"/>
      <c r="MH126" s="171"/>
      <c r="MI126" s="172"/>
      <c r="MJ126" s="172"/>
      <c r="MK126" s="173"/>
      <c r="ML126" s="172"/>
      <c r="MM126" s="172"/>
      <c r="MN126" s="172"/>
      <c r="MO126" s="176"/>
      <c r="MP126" s="177"/>
      <c r="MQ126" s="172"/>
      <c r="MR126" s="170"/>
      <c r="MS126" s="171"/>
      <c r="MT126" s="172"/>
      <c r="MU126" s="172"/>
      <c r="MV126" s="173"/>
      <c r="MW126" s="172"/>
      <c r="MX126" s="172"/>
      <c r="MY126" s="172"/>
      <c r="MZ126" s="176"/>
      <c r="NA126" s="177"/>
      <c r="NB126" s="172"/>
      <c r="NC126" s="170"/>
      <c r="ND126" s="171"/>
      <c r="NE126" s="172"/>
      <c r="NF126" s="172"/>
      <c r="NG126" s="173"/>
      <c r="NH126" s="172"/>
      <c r="NI126" s="172"/>
      <c r="NJ126" s="172"/>
      <c r="NK126" s="176"/>
      <c r="NL126" s="177"/>
      <c r="NM126" s="172"/>
      <c r="NN126" s="170"/>
      <c r="NO126" s="171"/>
      <c r="NP126" s="172"/>
      <c r="NQ126" s="172"/>
      <c r="NR126" s="173"/>
      <c r="NS126" s="172"/>
      <c r="NT126" s="172"/>
      <c r="NU126" s="172"/>
      <c r="NV126" s="176"/>
      <c r="NW126" s="177"/>
      <c r="NX126" s="172"/>
      <c r="NY126" s="170"/>
      <c r="NZ126" s="171"/>
      <c r="OA126" s="172"/>
      <c r="OB126" s="172"/>
      <c r="OC126" s="173"/>
      <c r="OD126" s="172"/>
      <c r="OE126" s="172"/>
      <c r="OF126" s="172"/>
      <c r="OG126" s="176"/>
      <c r="OH126" s="177"/>
      <c r="OI126" s="172"/>
      <c r="OJ126" s="170"/>
      <c r="OK126" s="171"/>
      <c r="OL126" s="172"/>
      <c r="OM126" s="172"/>
      <c r="ON126" s="173"/>
      <c r="OO126" s="172"/>
      <c r="OP126" s="172"/>
      <c r="OQ126" s="172"/>
      <c r="OR126" s="176"/>
      <c r="OS126" s="177"/>
      <c r="OT126" s="172"/>
      <c r="OU126" s="170"/>
      <c r="OV126" s="171"/>
      <c r="OW126" s="172"/>
      <c r="OX126" s="172"/>
      <c r="OY126" s="173"/>
      <c r="OZ126" s="172"/>
      <c r="PA126" s="172"/>
      <c r="PB126" s="172"/>
      <c r="PC126" s="176"/>
      <c r="PD126" s="177"/>
      <c r="PE126" s="172"/>
      <c r="PF126" s="170"/>
      <c r="PG126" s="171"/>
      <c r="PH126" s="172"/>
      <c r="PI126" s="172"/>
      <c r="PJ126" s="173"/>
      <c r="PK126" s="172"/>
      <c r="PL126" s="172"/>
      <c r="PM126" s="172"/>
      <c r="PN126" s="176"/>
      <c r="PO126" s="177"/>
      <c r="PP126" s="172"/>
      <c r="PQ126" s="170"/>
      <c r="PR126" s="171"/>
      <c r="PS126" s="172"/>
      <c r="PT126" s="172"/>
      <c r="PU126" s="173"/>
      <c r="PV126" s="172"/>
      <c r="PW126" s="172"/>
      <c r="PX126" s="172"/>
      <c r="PY126" s="176"/>
      <c r="PZ126" s="177"/>
      <c r="QA126" s="172"/>
      <c r="QB126" s="170"/>
      <c r="QC126" s="171"/>
      <c r="QD126" s="172"/>
      <c r="QE126" s="172"/>
      <c r="QF126" s="173"/>
      <c r="QG126" s="172"/>
      <c r="QH126" s="172"/>
      <c r="QI126" s="172"/>
      <c r="QJ126" s="176"/>
      <c r="QK126" s="177"/>
      <c r="QL126" s="172"/>
      <c r="QM126" s="170"/>
      <c r="QN126" s="171"/>
      <c r="QO126" s="172"/>
      <c r="QP126" s="172"/>
      <c r="QQ126" s="173"/>
      <c r="QR126" s="172"/>
      <c r="QS126" s="172"/>
      <c r="QT126" s="172"/>
      <c r="QU126" s="176"/>
      <c r="QV126" s="177"/>
      <c r="QW126" s="172"/>
      <c r="QX126" s="170"/>
      <c r="QY126" s="171"/>
      <c r="QZ126" s="172"/>
      <c r="RA126" s="172"/>
      <c r="RB126" s="173"/>
      <c r="RC126" s="172"/>
      <c r="RD126" s="172"/>
      <c r="RE126" s="172"/>
      <c r="RF126" s="176"/>
      <c r="RG126" s="177"/>
      <c r="RH126" s="172"/>
      <c r="RI126" s="170"/>
      <c r="RJ126" s="171"/>
      <c r="RK126" s="172"/>
      <c r="RL126" s="172"/>
      <c r="RM126" s="173"/>
      <c r="RN126" s="172"/>
      <c r="RO126" s="172"/>
      <c r="RP126" s="172"/>
      <c r="RQ126" s="176"/>
      <c r="RR126" s="177"/>
      <c r="RS126" s="172"/>
      <c r="RT126" s="170"/>
      <c r="RU126" s="171"/>
      <c r="RV126" s="172"/>
      <c r="RW126" s="172"/>
      <c r="RX126" s="173"/>
      <c r="RY126" s="172"/>
      <c r="RZ126" s="172"/>
      <c r="SA126" s="172"/>
      <c r="SB126" s="176"/>
      <c r="SC126" s="177"/>
      <c r="SD126" s="172"/>
      <c r="SE126" s="170"/>
      <c r="SF126" s="171"/>
      <c r="SG126" s="172"/>
      <c r="SH126" s="172"/>
      <c r="SI126" s="173"/>
      <c r="SJ126" s="172"/>
      <c r="SK126" s="172"/>
      <c r="SL126" s="172"/>
      <c r="SM126" s="176"/>
      <c r="SN126" s="177"/>
      <c r="SO126" s="172"/>
      <c r="SP126" s="170"/>
      <c r="SQ126" s="171"/>
      <c r="SR126" s="172"/>
      <c r="SS126" s="172"/>
      <c r="ST126" s="173"/>
      <c r="SU126" s="172"/>
      <c r="SV126" s="172"/>
      <c r="SW126" s="172"/>
      <c r="SX126" s="176"/>
      <c r="SY126" s="177"/>
      <c r="SZ126" s="172"/>
      <c r="TA126" s="170"/>
      <c r="TB126" s="171"/>
      <c r="TC126" s="172"/>
      <c r="TD126" s="172"/>
      <c r="TE126" s="173"/>
      <c r="TF126" s="172"/>
      <c r="TG126" s="172"/>
      <c r="TH126" s="172"/>
      <c r="TI126" s="176"/>
      <c r="TJ126" s="177"/>
      <c r="TK126" s="172"/>
      <c r="TL126" s="170"/>
      <c r="TM126" s="171"/>
      <c r="TN126" s="172"/>
      <c r="TO126" s="172"/>
      <c r="TP126" s="173"/>
      <c r="TQ126" s="172"/>
      <c r="TR126" s="172"/>
      <c r="TS126" s="172"/>
      <c r="TT126" s="176"/>
      <c r="TU126" s="177"/>
      <c r="TV126" s="172"/>
      <c r="TW126" s="170"/>
      <c r="TX126" s="171"/>
      <c r="TY126" s="172"/>
      <c r="TZ126" s="172"/>
      <c r="UA126" s="173"/>
      <c r="UB126" s="172"/>
      <c r="UC126" s="172"/>
      <c r="UD126" s="172"/>
      <c r="UE126" s="176"/>
      <c r="UF126" s="177"/>
      <c r="UG126" s="172"/>
      <c r="UH126" s="170"/>
      <c r="UI126" s="171"/>
      <c r="UJ126" s="172"/>
      <c r="UK126" s="172"/>
      <c r="UL126" s="173"/>
      <c r="UM126" s="172"/>
      <c r="UN126" s="172"/>
      <c r="UO126" s="172"/>
      <c r="UP126" s="176"/>
      <c r="UQ126" s="177"/>
      <c r="UR126" s="172"/>
      <c r="US126" s="170"/>
      <c r="UT126" s="171"/>
      <c r="UU126" s="172"/>
      <c r="UV126" s="172"/>
      <c r="UW126" s="173"/>
      <c r="UX126" s="172"/>
      <c r="UY126" s="172"/>
      <c r="UZ126" s="172"/>
      <c r="VA126" s="176"/>
      <c r="VB126" s="177"/>
      <c r="VC126" s="172"/>
      <c r="VD126" s="170"/>
      <c r="VE126" s="171"/>
      <c r="VF126" s="172"/>
      <c r="VG126" s="172"/>
      <c r="VH126" s="173"/>
      <c r="VI126" s="172"/>
      <c r="VJ126" s="172"/>
      <c r="VK126" s="172"/>
      <c r="VL126" s="176"/>
      <c r="VM126" s="177"/>
      <c r="VN126" s="172"/>
      <c r="VO126" s="170"/>
      <c r="VP126" s="171"/>
      <c r="VQ126" s="172"/>
      <c r="VR126" s="172"/>
      <c r="VS126" s="173"/>
      <c r="VT126" s="172"/>
      <c r="VU126" s="172"/>
      <c r="VV126" s="172"/>
      <c r="VW126" s="176"/>
      <c r="VX126" s="177"/>
      <c r="VY126" s="172"/>
      <c r="VZ126" s="170"/>
      <c r="WA126" s="171"/>
      <c r="WB126" s="172"/>
      <c r="WC126" s="172"/>
      <c r="WD126" s="173"/>
      <c r="WE126" s="172"/>
      <c r="WF126" s="172"/>
      <c r="WG126" s="172"/>
      <c r="WH126" s="176"/>
      <c r="WI126" s="177"/>
      <c r="WJ126" s="172"/>
      <c r="WK126" s="170"/>
      <c r="WL126" s="171"/>
      <c r="WM126" s="172"/>
      <c r="WN126" s="172"/>
      <c r="WO126" s="173"/>
      <c r="WP126" s="172"/>
      <c r="WQ126" s="172"/>
      <c r="WR126" s="172"/>
      <c r="WS126" s="176"/>
      <c r="WT126" s="177"/>
      <c r="WU126" s="172"/>
      <c r="WV126" s="170"/>
      <c r="WW126" s="171"/>
      <c r="WX126" s="172"/>
      <c r="WY126" s="172"/>
      <c r="WZ126" s="173"/>
      <c r="XA126" s="172"/>
      <c r="XB126" s="172"/>
      <c r="XC126" s="172"/>
      <c r="XD126" s="176"/>
      <c r="XE126" s="177"/>
      <c r="XF126" s="172"/>
      <c r="XG126" s="170"/>
      <c r="XH126" s="171"/>
      <c r="XI126" s="172"/>
      <c r="XJ126" s="172"/>
      <c r="XK126" s="173"/>
      <c r="XL126" s="172"/>
      <c r="XM126" s="172"/>
      <c r="XN126" s="172"/>
      <c r="XO126" s="176"/>
      <c r="XP126" s="177"/>
      <c r="XQ126" s="172"/>
      <c r="XR126" s="170"/>
      <c r="XS126" s="171"/>
      <c r="XT126" s="172"/>
      <c r="XU126" s="172"/>
      <c r="XV126" s="173"/>
      <c r="XW126" s="172"/>
      <c r="XX126" s="172"/>
      <c r="XY126" s="172"/>
      <c r="XZ126" s="176"/>
      <c r="YA126" s="177"/>
      <c r="YB126" s="172"/>
      <c r="YC126" s="170"/>
      <c r="YD126" s="171"/>
      <c r="YE126" s="172"/>
      <c r="YF126" s="172"/>
      <c r="YG126" s="173"/>
      <c r="YH126" s="172"/>
      <c r="YI126" s="172"/>
      <c r="YJ126" s="172"/>
      <c r="YK126" s="176"/>
      <c r="YL126" s="177"/>
      <c r="YM126" s="172"/>
      <c r="YN126" s="170"/>
      <c r="YO126" s="171"/>
      <c r="YP126" s="172"/>
      <c r="YQ126" s="172"/>
      <c r="YR126" s="173"/>
      <c r="YS126" s="172"/>
      <c r="YT126" s="172"/>
      <c r="YU126" s="172"/>
      <c r="YV126" s="176"/>
      <c r="YW126" s="177"/>
      <c r="YX126" s="172"/>
      <c r="YY126" s="170"/>
      <c r="YZ126" s="171"/>
      <c r="ZA126" s="172"/>
      <c r="ZB126" s="172"/>
      <c r="ZC126" s="173"/>
      <c r="ZD126" s="172"/>
      <c r="ZE126" s="172"/>
      <c r="ZF126" s="172"/>
      <c r="ZG126" s="176"/>
      <c r="ZH126" s="177"/>
      <c r="ZI126" s="172"/>
      <c r="ZJ126" s="170"/>
      <c r="ZK126" s="171"/>
      <c r="ZL126" s="172"/>
      <c r="ZM126" s="172"/>
      <c r="ZN126" s="173"/>
      <c r="ZO126" s="172"/>
      <c r="ZP126" s="172"/>
      <c r="ZQ126" s="172"/>
      <c r="ZR126" s="176"/>
      <c r="ZS126" s="177"/>
      <c r="ZT126" s="172"/>
      <c r="ZU126" s="170"/>
      <c r="ZV126" s="171"/>
      <c r="ZW126" s="172"/>
      <c r="ZX126" s="172"/>
      <c r="ZY126" s="173"/>
      <c r="ZZ126" s="172"/>
      <c r="AAA126" s="172"/>
      <c r="AAB126" s="172"/>
      <c r="AAC126" s="176"/>
      <c r="AAD126" s="177"/>
      <c r="AAE126" s="172"/>
      <c r="AAF126" s="170"/>
      <c r="AAG126" s="171"/>
      <c r="AAH126" s="172"/>
      <c r="AAI126" s="172"/>
      <c r="AAJ126" s="173"/>
      <c r="AAK126" s="172"/>
      <c r="AAL126" s="172"/>
      <c r="AAM126" s="172"/>
      <c r="AAN126" s="176"/>
      <c r="AAO126" s="177"/>
      <c r="AAP126" s="172"/>
      <c r="AAQ126" s="170"/>
      <c r="AAR126" s="171"/>
      <c r="AAS126" s="172"/>
      <c r="AAT126" s="172"/>
      <c r="AAU126" s="173"/>
      <c r="AAV126" s="172"/>
      <c r="AAW126" s="172"/>
      <c r="AAX126" s="172"/>
      <c r="AAY126" s="176"/>
      <c r="AAZ126" s="177"/>
      <c r="ABA126" s="172"/>
      <c r="ABB126" s="170"/>
      <c r="ABC126" s="171"/>
      <c r="ABD126" s="172"/>
      <c r="ABE126" s="172"/>
      <c r="ABF126" s="173"/>
      <c r="ABG126" s="172"/>
      <c r="ABH126" s="172"/>
      <c r="ABI126" s="172"/>
      <c r="ABJ126" s="176"/>
      <c r="ABK126" s="177"/>
      <c r="ABL126" s="172"/>
      <c r="ABM126" s="170"/>
      <c r="ABN126" s="171"/>
      <c r="ABO126" s="172"/>
      <c r="ABP126" s="172"/>
      <c r="ABQ126" s="173"/>
      <c r="ABR126" s="172"/>
      <c r="ABS126" s="172"/>
      <c r="ABT126" s="172"/>
      <c r="ABU126" s="176"/>
      <c r="ABV126" s="177"/>
      <c r="ABW126" s="172"/>
      <c r="ABX126" s="170"/>
      <c r="ABY126" s="171"/>
      <c r="ABZ126" s="172"/>
      <c r="ACA126" s="172"/>
      <c r="ACB126" s="173"/>
      <c r="ACC126" s="172"/>
      <c r="ACD126" s="172"/>
      <c r="ACE126" s="172"/>
      <c r="ACF126" s="176"/>
      <c r="ACG126" s="177"/>
      <c r="ACH126" s="172"/>
      <c r="ACI126" s="170"/>
      <c r="ACJ126" s="171"/>
      <c r="ACK126" s="172"/>
      <c r="ACL126" s="172"/>
      <c r="ACM126" s="173"/>
      <c r="ACN126" s="172"/>
      <c r="ACO126" s="172"/>
      <c r="ACP126" s="172"/>
      <c r="ACQ126" s="176"/>
      <c r="ACR126" s="177"/>
      <c r="ACS126" s="172"/>
      <c r="ACT126" s="170"/>
      <c r="ACU126" s="171"/>
      <c r="ACV126" s="172"/>
      <c r="ACW126" s="172"/>
      <c r="ACX126" s="173"/>
      <c r="ACY126" s="172"/>
      <c r="ACZ126" s="172"/>
      <c r="ADA126" s="172"/>
      <c r="ADB126" s="176"/>
      <c r="ADC126" s="177"/>
      <c r="ADD126" s="172"/>
      <c r="ADE126" s="170"/>
      <c r="ADF126" s="171"/>
      <c r="ADG126" s="172"/>
      <c r="ADH126" s="172"/>
      <c r="ADI126" s="173"/>
      <c r="ADJ126" s="172"/>
      <c r="ADK126" s="172"/>
      <c r="ADL126" s="172"/>
      <c r="ADM126" s="176"/>
      <c r="ADN126" s="177"/>
      <c r="ADO126" s="172"/>
      <c r="ADP126" s="170"/>
      <c r="ADQ126" s="171"/>
      <c r="ADR126" s="172"/>
      <c r="ADS126" s="172"/>
      <c r="ADT126" s="173"/>
      <c r="ADU126" s="172"/>
      <c r="ADV126" s="172"/>
      <c r="ADW126" s="172"/>
      <c r="ADX126" s="176"/>
      <c r="ADY126" s="177"/>
      <c r="ADZ126" s="172"/>
      <c r="AEA126" s="170"/>
      <c r="AEB126" s="171"/>
      <c r="AEC126" s="172"/>
      <c r="AED126" s="172"/>
      <c r="AEE126" s="173"/>
      <c r="AEF126" s="172"/>
      <c r="AEG126" s="172"/>
      <c r="AEH126" s="172"/>
      <c r="AEI126" s="176"/>
      <c r="AEJ126" s="177"/>
      <c r="AEK126" s="172"/>
      <c r="AEL126" s="170"/>
      <c r="AEM126" s="171"/>
      <c r="AEN126" s="172"/>
      <c r="AEO126" s="172"/>
      <c r="AEP126" s="173"/>
      <c r="AEQ126" s="172"/>
      <c r="AER126" s="172"/>
      <c r="AES126" s="172"/>
      <c r="AET126" s="176"/>
      <c r="AEU126" s="177"/>
      <c r="AEV126" s="172"/>
      <c r="AEW126" s="170"/>
      <c r="AEX126" s="171"/>
      <c r="AEY126" s="172"/>
      <c r="AEZ126" s="172"/>
      <c r="AFA126" s="173"/>
      <c r="AFB126" s="172"/>
      <c r="AFC126" s="172"/>
      <c r="AFD126" s="172"/>
      <c r="AFE126" s="176"/>
      <c r="AFF126" s="177"/>
      <c r="AFG126" s="172"/>
      <c r="AFH126" s="170"/>
      <c r="AFI126" s="171"/>
      <c r="AFJ126" s="172"/>
      <c r="AFK126" s="172"/>
      <c r="AFL126" s="173"/>
      <c r="AFM126" s="172"/>
      <c r="AFN126" s="172"/>
      <c r="AFO126" s="172"/>
      <c r="AFP126" s="176"/>
      <c r="AFQ126" s="177"/>
      <c r="AFR126" s="172"/>
      <c r="AFS126" s="170"/>
      <c r="AFT126" s="171"/>
      <c r="AFU126" s="172"/>
      <c r="AFV126" s="172"/>
      <c r="AFW126" s="173"/>
      <c r="AFX126" s="172"/>
      <c r="AFY126" s="172"/>
      <c r="AFZ126" s="172"/>
      <c r="AGA126" s="176"/>
      <c r="AGB126" s="177"/>
      <c r="AGC126" s="172"/>
      <c r="AGD126" s="170"/>
      <c r="AGE126" s="171"/>
      <c r="AGF126" s="172"/>
      <c r="AGG126" s="172"/>
      <c r="AGH126" s="173"/>
      <c r="AGI126" s="172"/>
      <c r="AGJ126" s="172"/>
      <c r="AGK126" s="172"/>
      <c r="AGL126" s="176"/>
      <c r="AGM126" s="177"/>
      <c r="AGN126" s="172"/>
      <c r="AGO126" s="170"/>
      <c r="AGP126" s="171"/>
      <c r="AGQ126" s="172"/>
      <c r="AGR126" s="172"/>
      <c r="AGS126" s="173"/>
      <c r="AGT126" s="172"/>
      <c r="AGU126" s="172"/>
      <c r="AGV126" s="172"/>
      <c r="AGW126" s="176"/>
      <c r="AGX126" s="177"/>
      <c r="AGY126" s="172"/>
      <c r="AGZ126" s="170"/>
      <c r="AHA126" s="171"/>
      <c r="AHB126" s="172"/>
      <c r="AHC126" s="172"/>
      <c r="AHD126" s="173"/>
      <c r="AHE126" s="172"/>
      <c r="AHF126" s="172"/>
      <c r="AHG126" s="172"/>
      <c r="AHH126" s="176"/>
      <c r="AHI126" s="177"/>
      <c r="AHJ126" s="172"/>
      <c r="AHK126" s="170"/>
      <c r="AHL126" s="171"/>
      <c r="AHM126" s="172"/>
      <c r="AHN126" s="172"/>
      <c r="AHO126" s="173"/>
      <c r="AHP126" s="172"/>
      <c r="AHQ126" s="172"/>
      <c r="AHR126" s="172"/>
      <c r="AHS126" s="176"/>
      <c r="AHT126" s="177"/>
      <c r="AHU126" s="172"/>
      <c r="AHV126" s="170"/>
      <c r="AHW126" s="171"/>
      <c r="AHX126" s="172"/>
      <c r="AHY126" s="172"/>
      <c r="AHZ126" s="173"/>
      <c r="AIA126" s="172"/>
      <c r="AIB126" s="172"/>
      <c r="AIC126" s="172"/>
      <c r="AID126" s="176"/>
      <c r="AIE126" s="177"/>
      <c r="AIF126" s="172"/>
      <c r="AIG126" s="170"/>
      <c r="AIH126" s="171"/>
      <c r="AII126" s="172"/>
      <c r="AIJ126" s="172"/>
      <c r="AIK126" s="173"/>
      <c r="AIL126" s="172"/>
      <c r="AIM126" s="172"/>
      <c r="AIN126" s="172"/>
      <c r="AIO126" s="176"/>
      <c r="AIP126" s="177"/>
      <c r="AIQ126" s="172"/>
      <c r="AIR126" s="170"/>
      <c r="AIS126" s="171"/>
      <c r="AIT126" s="172"/>
      <c r="AIU126" s="172"/>
      <c r="AIV126" s="173"/>
      <c r="AIW126" s="172"/>
      <c r="AIX126" s="172"/>
      <c r="AIY126" s="172"/>
      <c r="AIZ126" s="176"/>
      <c r="AJA126" s="177"/>
      <c r="AJB126" s="172"/>
      <c r="AJC126" s="170"/>
      <c r="AJD126" s="171"/>
      <c r="AJE126" s="172"/>
      <c r="AJF126" s="172"/>
      <c r="AJG126" s="173"/>
      <c r="AJH126" s="172"/>
      <c r="AJI126" s="172"/>
      <c r="AJJ126" s="172"/>
      <c r="AJK126" s="176"/>
      <c r="AJL126" s="177"/>
      <c r="AJM126" s="172"/>
      <c r="AJN126" s="170"/>
      <c r="AJO126" s="171"/>
      <c r="AJP126" s="172"/>
      <c r="AJQ126" s="172"/>
      <c r="AJR126" s="173"/>
      <c r="AJS126" s="172"/>
      <c r="AJT126" s="172"/>
      <c r="AJU126" s="172"/>
      <c r="AJV126" s="176"/>
      <c r="AJW126" s="177"/>
      <c r="AJX126" s="172"/>
      <c r="AJY126" s="170"/>
      <c r="AJZ126" s="171"/>
      <c r="AKA126" s="172"/>
      <c r="AKB126" s="172"/>
      <c r="AKC126" s="173"/>
      <c r="AKD126" s="172"/>
      <c r="AKE126" s="172"/>
      <c r="AKF126" s="172"/>
      <c r="AKG126" s="176"/>
      <c r="AKH126" s="177"/>
      <c r="AKI126" s="172"/>
      <c r="AKJ126" s="170"/>
      <c r="AKK126" s="171"/>
      <c r="AKL126" s="172"/>
      <c r="AKM126" s="172"/>
      <c r="AKN126" s="173"/>
      <c r="AKO126" s="172"/>
      <c r="AKP126" s="172"/>
      <c r="AKQ126" s="172"/>
      <c r="AKR126" s="176"/>
      <c r="AKS126" s="177"/>
      <c r="AKT126" s="172"/>
      <c r="AKU126" s="170"/>
      <c r="AKV126" s="171"/>
      <c r="AKW126" s="172"/>
      <c r="AKX126" s="172"/>
      <c r="AKY126" s="173"/>
      <c r="AKZ126" s="172"/>
      <c r="ALA126" s="172"/>
      <c r="ALB126" s="172"/>
      <c r="ALC126" s="176"/>
      <c r="ALD126" s="177"/>
      <c r="ALE126" s="172"/>
      <c r="ALF126" s="170"/>
      <c r="ALG126" s="171"/>
      <c r="ALH126" s="172"/>
      <c r="ALI126" s="172"/>
      <c r="ALJ126" s="173"/>
      <c r="ALK126" s="172"/>
      <c r="ALL126" s="172"/>
      <c r="ALM126" s="172"/>
      <c r="ALN126" s="176"/>
      <c r="ALO126" s="177"/>
      <c r="ALP126" s="172"/>
      <c r="ALQ126" s="170"/>
      <c r="ALR126" s="171"/>
      <c r="ALS126" s="172"/>
      <c r="ALT126" s="172"/>
      <c r="ALU126" s="173"/>
      <c r="ALV126" s="172"/>
      <c r="ALW126" s="172"/>
      <c r="ALX126" s="172"/>
      <c r="ALY126" s="176"/>
      <c r="ALZ126" s="177"/>
      <c r="AMA126" s="172"/>
      <c r="AMB126" s="170"/>
      <c r="AMC126" s="171"/>
      <c r="AMD126" s="172"/>
      <c r="AME126" s="172"/>
      <c r="AMF126" s="173"/>
      <c r="AMG126" s="172"/>
      <c r="AMH126" s="172"/>
      <c r="AMI126" s="172"/>
      <c r="AMJ126" s="176"/>
      <c r="AMK126" s="177"/>
      <c r="AML126" s="172"/>
      <c r="AMM126" s="170"/>
      <c r="AMN126" s="171"/>
      <c r="AMO126" s="172"/>
      <c r="AMP126" s="172"/>
      <c r="AMQ126" s="173"/>
      <c r="AMR126" s="172"/>
      <c r="AMS126" s="172"/>
      <c r="AMT126" s="172"/>
      <c r="AMU126" s="176"/>
      <c r="AMV126" s="177"/>
      <c r="AMW126" s="172"/>
      <c r="AMX126" s="170"/>
      <c r="AMY126" s="171"/>
      <c r="AMZ126" s="172"/>
      <c r="ANA126" s="172"/>
      <c r="ANB126" s="173"/>
      <c r="ANC126" s="172"/>
      <c r="AND126" s="172"/>
      <c r="ANE126" s="172"/>
      <c r="ANF126" s="176"/>
      <c r="ANG126" s="177"/>
      <c r="ANH126" s="172"/>
      <c r="ANI126" s="170"/>
      <c r="ANJ126" s="171"/>
      <c r="ANK126" s="172"/>
      <c r="ANL126" s="172"/>
      <c r="ANM126" s="173"/>
      <c r="ANN126" s="172"/>
      <c r="ANO126" s="172"/>
      <c r="ANP126" s="172"/>
      <c r="ANQ126" s="176"/>
      <c r="ANR126" s="177"/>
      <c r="ANS126" s="172"/>
      <c r="ANT126" s="170"/>
      <c r="ANU126" s="171"/>
      <c r="ANV126" s="172"/>
      <c r="ANW126" s="172"/>
      <c r="ANX126" s="173"/>
      <c r="ANY126" s="172"/>
      <c r="ANZ126" s="172"/>
      <c r="AOA126" s="172"/>
      <c r="AOB126" s="176"/>
      <c r="AOC126" s="177"/>
      <c r="AOD126" s="172"/>
      <c r="AOE126" s="170"/>
      <c r="AOF126" s="171"/>
      <c r="AOG126" s="172"/>
      <c r="AOH126" s="172"/>
      <c r="AOI126" s="173"/>
      <c r="AOJ126" s="172"/>
      <c r="AOK126" s="172"/>
      <c r="AOL126" s="172"/>
      <c r="AOM126" s="176"/>
      <c r="AON126" s="177"/>
      <c r="AOO126" s="172"/>
      <c r="AOP126" s="170"/>
      <c r="AOQ126" s="171"/>
      <c r="AOR126" s="172"/>
      <c r="AOS126" s="172"/>
      <c r="AOT126" s="173"/>
      <c r="AOU126" s="172"/>
      <c r="AOV126" s="172"/>
      <c r="AOW126" s="172"/>
      <c r="AOX126" s="176"/>
      <c r="AOY126" s="177"/>
      <c r="AOZ126" s="172"/>
      <c r="APA126" s="170"/>
      <c r="APB126" s="171"/>
      <c r="APC126" s="172"/>
      <c r="APD126" s="172"/>
      <c r="APE126" s="173"/>
      <c r="APF126" s="172"/>
      <c r="APG126" s="172"/>
      <c r="APH126" s="172"/>
      <c r="API126" s="176"/>
      <c r="APJ126" s="177"/>
      <c r="APK126" s="172"/>
      <c r="APL126" s="170"/>
      <c r="APM126" s="171"/>
      <c r="APN126" s="172"/>
      <c r="APO126" s="172"/>
      <c r="APP126" s="173"/>
      <c r="APQ126" s="172"/>
      <c r="APR126" s="172"/>
      <c r="APS126" s="172"/>
      <c r="APT126" s="176"/>
      <c r="APU126" s="177"/>
      <c r="APV126" s="172"/>
      <c r="APW126" s="170"/>
      <c r="APX126" s="171"/>
      <c r="APY126" s="172"/>
      <c r="APZ126" s="172"/>
      <c r="AQA126" s="173"/>
      <c r="AQB126" s="172"/>
      <c r="AQC126" s="172"/>
      <c r="AQD126" s="172"/>
      <c r="AQE126" s="176"/>
      <c r="AQF126" s="177"/>
      <c r="AQG126" s="172"/>
      <c r="AQH126" s="170"/>
      <c r="AQI126" s="171"/>
      <c r="AQJ126" s="172"/>
      <c r="AQK126" s="172"/>
      <c r="AQL126" s="173"/>
      <c r="AQM126" s="172"/>
      <c r="AQN126" s="172"/>
      <c r="AQO126" s="172"/>
      <c r="AQP126" s="176"/>
      <c r="AQQ126" s="177"/>
      <c r="AQR126" s="172"/>
      <c r="AQS126" s="170"/>
      <c r="AQT126" s="171"/>
      <c r="AQU126" s="172"/>
      <c r="AQV126" s="172"/>
      <c r="AQW126" s="173"/>
      <c r="AQX126" s="172"/>
      <c r="AQY126" s="172"/>
      <c r="AQZ126" s="172"/>
      <c r="ARA126" s="176"/>
      <c r="ARB126" s="177"/>
      <c r="ARC126" s="172"/>
      <c r="ARD126" s="170"/>
      <c r="ARE126" s="171"/>
      <c r="ARF126" s="172"/>
      <c r="ARG126" s="172"/>
      <c r="ARH126" s="173"/>
      <c r="ARI126" s="172"/>
      <c r="ARJ126" s="172"/>
      <c r="ARK126" s="172"/>
      <c r="ARL126" s="176"/>
      <c r="ARM126" s="177"/>
      <c r="ARN126" s="172"/>
      <c r="ARO126" s="170"/>
      <c r="ARP126" s="171"/>
      <c r="ARQ126" s="172"/>
      <c r="ARR126" s="172"/>
      <c r="ARS126" s="173"/>
      <c r="ART126" s="172"/>
      <c r="ARU126" s="172"/>
      <c r="ARV126" s="172"/>
      <c r="ARW126" s="176"/>
      <c r="ARX126" s="177"/>
      <c r="ARY126" s="172"/>
      <c r="ARZ126" s="170"/>
      <c r="ASA126" s="171"/>
      <c r="ASB126" s="172"/>
      <c r="ASC126" s="172"/>
      <c r="ASD126" s="173"/>
      <c r="ASE126" s="172"/>
      <c r="ASF126" s="172"/>
      <c r="ASG126" s="172"/>
      <c r="ASH126" s="176"/>
      <c r="ASI126" s="177"/>
      <c r="ASJ126" s="172"/>
      <c r="ASK126" s="170"/>
      <c r="ASL126" s="171"/>
      <c r="ASM126" s="172"/>
      <c r="ASN126" s="172"/>
      <c r="ASO126" s="173"/>
      <c r="ASP126" s="172"/>
      <c r="ASQ126" s="172"/>
      <c r="ASR126" s="172"/>
      <c r="ASS126" s="176"/>
      <c r="AST126" s="177"/>
      <c r="ASU126" s="172"/>
      <c r="ASV126" s="170"/>
      <c r="ASW126" s="171"/>
      <c r="ASX126" s="172"/>
      <c r="ASY126" s="172"/>
      <c r="ASZ126" s="173"/>
      <c r="ATA126" s="172"/>
      <c r="ATB126" s="172"/>
      <c r="ATC126" s="172"/>
      <c r="ATD126" s="176"/>
      <c r="ATE126" s="177"/>
      <c r="ATF126" s="172"/>
      <c r="ATG126" s="170"/>
      <c r="ATH126" s="171"/>
      <c r="ATI126" s="172"/>
      <c r="ATJ126" s="172"/>
      <c r="ATK126" s="173"/>
      <c r="ATL126" s="172"/>
      <c r="ATM126" s="172"/>
      <c r="ATN126" s="172"/>
      <c r="ATO126" s="176"/>
      <c r="ATP126" s="177"/>
      <c r="ATQ126" s="172"/>
      <c r="ATR126" s="170"/>
      <c r="ATS126" s="171"/>
      <c r="ATT126" s="172"/>
      <c r="ATU126" s="172"/>
      <c r="ATV126" s="173"/>
      <c r="ATW126" s="172"/>
      <c r="ATX126" s="172"/>
      <c r="ATY126" s="172"/>
      <c r="ATZ126" s="176"/>
      <c r="AUA126" s="177"/>
      <c r="AUB126" s="172"/>
      <c r="AUC126" s="170"/>
      <c r="AUD126" s="171"/>
      <c r="AUE126" s="172"/>
      <c r="AUF126" s="172"/>
      <c r="AUG126" s="173"/>
      <c r="AUH126" s="172"/>
      <c r="AUI126" s="172"/>
      <c r="AUJ126" s="172"/>
      <c r="AUK126" s="176"/>
      <c r="AUL126" s="177"/>
      <c r="AUM126" s="172"/>
      <c r="AUN126" s="170"/>
      <c r="AUO126" s="171"/>
      <c r="AUP126" s="172"/>
      <c r="AUQ126" s="172"/>
      <c r="AUR126" s="173"/>
      <c r="AUS126" s="172"/>
      <c r="AUT126" s="172"/>
      <c r="AUU126" s="172"/>
      <c r="AUV126" s="176"/>
      <c r="AUW126" s="177"/>
      <c r="AUX126" s="172"/>
      <c r="AUY126" s="170"/>
      <c r="AUZ126" s="171"/>
      <c r="AVA126" s="172"/>
      <c r="AVB126" s="172"/>
      <c r="AVC126" s="173"/>
      <c r="AVD126" s="172"/>
      <c r="AVE126" s="172"/>
      <c r="AVF126" s="172"/>
      <c r="AVG126" s="176"/>
      <c r="AVH126" s="177"/>
      <c r="AVI126" s="172"/>
      <c r="AVJ126" s="170"/>
      <c r="AVK126" s="171"/>
      <c r="AVL126" s="172"/>
      <c r="AVM126" s="172"/>
      <c r="AVN126" s="173"/>
      <c r="AVO126" s="172"/>
      <c r="AVP126" s="172"/>
      <c r="AVQ126" s="172"/>
      <c r="AVR126" s="176"/>
      <c r="AVS126" s="177"/>
      <c r="AVT126" s="172"/>
      <c r="AVU126" s="170"/>
      <c r="AVV126" s="171"/>
      <c r="AVW126" s="172"/>
      <c r="AVX126" s="172"/>
      <c r="AVY126" s="173"/>
      <c r="AVZ126" s="172"/>
      <c r="AWA126" s="172"/>
      <c r="AWB126" s="172"/>
      <c r="AWC126" s="176"/>
      <c r="AWD126" s="177"/>
      <c r="AWE126" s="172"/>
      <c r="AWF126" s="170"/>
      <c r="AWG126" s="171"/>
      <c r="AWH126" s="172"/>
      <c r="AWI126" s="172"/>
      <c r="AWJ126" s="173"/>
      <c r="AWK126" s="172"/>
      <c r="AWL126" s="172"/>
      <c r="AWM126" s="172"/>
      <c r="AWN126" s="176"/>
      <c r="AWO126" s="177"/>
      <c r="AWP126" s="172"/>
      <c r="AWQ126" s="170"/>
      <c r="AWR126" s="171"/>
      <c r="AWS126" s="172"/>
      <c r="AWT126" s="172"/>
      <c r="AWU126" s="173"/>
      <c r="AWV126" s="172"/>
      <c r="AWW126" s="172"/>
      <c r="AWX126" s="172"/>
      <c r="AWY126" s="176"/>
      <c r="AWZ126" s="177"/>
      <c r="AXA126" s="172"/>
      <c r="AXB126" s="170"/>
      <c r="AXC126" s="171"/>
      <c r="AXD126" s="172"/>
      <c r="AXE126" s="172"/>
      <c r="AXF126" s="173"/>
      <c r="AXG126" s="172"/>
      <c r="AXH126" s="172"/>
      <c r="AXI126" s="172"/>
      <c r="AXJ126" s="176"/>
      <c r="AXK126" s="177"/>
      <c r="AXL126" s="172"/>
      <c r="AXM126" s="170"/>
      <c r="AXN126" s="171"/>
      <c r="AXO126" s="172"/>
      <c r="AXP126" s="172"/>
      <c r="AXQ126" s="173"/>
      <c r="AXR126" s="172"/>
      <c r="AXS126" s="172"/>
      <c r="AXT126" s="172"/>
      <c r="AXU126" s="176"/>
      <c r="AXV126" s="177"/>
      <c r="AXW126" s="172"/>
      <c r="AXX126" s="170"/>
      <c r="AXY126" s="171"/>
      <c r="AXZ126" s="172"/>
      <c r="AYA126" s="172"/>
      <c r="AYB126" s="173"/>
      <c r="AYC126" s="172"/>
      <c r="AYD126" s="172"/>
      <c r="AYE126" s="172"/>
      <c r="AYF126" s="176"/>
      <c r="AYG126" s="177"/>
      <c r="AYH126" s="172"/>
      <c r="AYI126" s="170"/>
      <c r="AYJ126" s="171"/>
      <c r="AYK126" s="172"/>
      <c r="AYL126" s="172"/>
      <c r="AYM126" s="173"/>
      <c r="AYN126" s="172"/>
      <c r="AYO126" s="172"/>
      <c r="AYP126" s="172"/>
      <c r="AYQ126" s="176"/>
      <c r="AYR126" s="177"/>
      <c r="AYS126" s="172"/>
      <c r="AYT126" s="170"/>
      <c r="AYU126" s="171"/>
      <c r="AYV126" s="172"/>
      <c r="AYW126" s="172"/>
      <c r="AYX126" s="173"/>
      <c r="AYY126" s="172"/>
      <c r="AYZ126" s="172"/>
      <c r="AZA126" s="172"/>
      <c r="AZB126" s="176"/>
      <c r="AZC126" s="177"/>
      <c r="AZD126" s="172"/>
      <c r="AZE126" s="170"/>
      <c r="AZF126" s="171"/>
      <c r="AZG126" s="172"/>
      <c r="AZH126" s="172"/>
      <c r="AZI126" s="173"/>
      <c r="AZJ126" s="172"/>
      <c r="AZK126" s="172"/>
      <c r="AZL126" s="172"/>
      <c r="AZM126" s="176"/>
      <c r="AZN126" s="177"/>
      <c r="AZO126" s="172"/>
      <c r="AZP126" s="170"/>
      <c r="AZQ126" s="171"/>
      <c r="AZR126" s="172"/>
      <c r="AZS126" s="172"/>
      <c r="AZT126" s="173"/>
      <c r="AZU126" s="172"/>
      <c r="AZV126" s="172"/>
      <c r="AZW126" s="172"/>
      <c r="AZX126" s="176"/>
      <c r="AZY126" s="177"/>
      <c r="AZZ126" s="172"/>
      <c r="BAA126" s="170"/>
      <c r="BAB126" s="171"/>
      <c r="BAC126" s="172"/>
      <c r="BAD126" s="172"/>
      <c r="BAE126" s="173"/>
      <c r="BAF126" s="172"/>
      <c r="BAG126" s="172"/>
      <c r="BAH126" s="172"/>
      <c r="BAI126" s="176"/>
      <c r="BAJ126" s="177"/>
      <c r="BAK126" s="172"/>
      <c r="BAL126" s="170"/>
      <c r="BAM126" s="171"/>
      <c r="BAN126" s="172"/>
      <c r="BAO126" s="172"/>
      <c r="BAP126" s="173"/>
      <c r="BAQ126" s="172"/>
      <c r="BAR126" s="172"/>
      <c r="BAS126" s="172"/>
      <c r="BAT126" s="176"/>
      <c r="BAU126" s="177"/>
      <c r="BAV126" s="172"/>
      <c r="BAW126" s="170"/>
      <c r="BAX126" s="171"/>
      <c r="BAY126" s="172"/>
      <c r="BAZ126" s="172"/>
      <c r="BBA126" s="173"/>
      <c r="BBB126" s="172"/>
      <c r="BBC126" s="172"/>
      <c r="BBD126" s="172"/>
      <c r="BBE126" s="176"/>
      <c r="BBF126" s="177"/>
      <c r="BBG126" s="172"/>
      <c r="BBH126" s="170"/>
      <c r="BBI126" s="171"/>
      <c r="BBJ126" s="172"/>
      <c r="BBK126" s="172"/>
      <c r="BBL126" s="173"/>
      <c r="BBM126" s="172"/>
      <c r="BBN126" s="172"/>
      <c r="BBO126" s="172"/>
      <c r="BBP126" s="176"/>
      <c r="BBQ126" s="177"/>
      <c r="BBR126" s="172"/>
      <c r="BBS126" s="170"/>
      <c r="BBT126" s="171"/>
      <c r="BBU126" s="172"/>
      <c r="BBV126" s="172"/>
      <c r="BBW126" s="173"/>
      <c r="BBX126" s="172"/>
      <c r="BBY126" s="172"/>
      <c r="BBZ126" s="172"/>
      <c r="BCA126" s="176"/>
      <c r="BCB126" s="177"/>
      <c r="BCC126" s="172"/>
      <c r="BCD126" s="170"/>
      <c r="BCE126" s="171"/>
      <c r="BCF126" s="172"/>
      <c r="BCG126" s="172"/>
      <c r="BCH126" s="173"/>
      <c r="BCI126" s="172"/>
      <c r="BCJ126" s="172"/>
      <c r="BCK126" s="172"/>
      <c r="BCL126" s="176"/>
      <c r="BCM126" s="177"/>
      <c r="BCN126" s="172"/>
      <c r="BCO126" s="170"/>
      <c r="BCP126" s="171"/>
      <c r="BCQ126" s="172"/>
      <c r="BCR126" s="172"/>
      <c r="BCS126" s="173"/>
      <c r="BCT126" s="172"/>
      <c r="BCU126" s="172"/>
      <c r="BCV126" s="172"/>
      <c r="BCW126" s="176"/>
      <c r="BCX126" s="177"/>
      <c r="BCY126" s="172"/>
      <c r="BCZ126" s="170"/>
      <c r="BDA126" s="171"/>
      <c r="BDB126" s="172"/>
      <c r="BDC126" s="172"/>
      <c r="BDD126" s="173"/>
      <c r="BDE126" s="172"/>
      <c r="BDF126" s="172"/>
      <c r="BDG126" s="172"/>
      <c r="BDH126" s="176"/>
      <c r="BDI126" s="177"/>
      <c r="BDJ126" s="172"/>
      <c r="BDK126" s="170"/>
      <c r="BDL126" s="171"/>
      <c r="BDM126" s="172"/>
      <c r="BDN126" s="172"/>
      <c r="BDO126" s="173"/>
      <c r="BDP126" s="172"/>
      <c r="BDQ126" s="172"/>
      <c r="BDR126" s="172"/>
      <c r="BDS126" s="176"/>
      <c r="BDT126" s="177"/>
      <c r="BDU126" s="172"/>
      <c r="BDV126" s="170"/>
      <c r="BDW126" s="171"/>
      <c r="BDX126" s="172"/>
      <c r="BDY126" s="172"/>
      <c r="BDZ126" s="173"/>
      <c r="BEA126" s="172"/>
      <c r="BEB126" s="172"/>
      <c r="BEC126" s="172"/>
      <c r="BED126" s="176"/>
      <c r="BEE126" s="177"/>
      <c r="BEF126" s="172"/>
      <c r="BEG126" s="170"/>
      <c r="BEH126" s="171"/>
      <c r="BEI126" s="172"/>
      <c r="BEJ126" s="172"/>
      <c r="BEK126" s="173"/>
      <c r="BEL126" s="172"/>
      <c r="BEM126" s="172"/>
      <c r="BEN126" s="172"/>
      <c r="BEO126" s="176"/>
      <c r="BEP126" s="177"/>
      <c r="BEQ126" s="172"/>
      <c r="BER126" s="170"/>
      <c r="BES126" s="171"/>
      <c r="BET126" s="172"/>
      <c r="BEU126" s="172"/>
      <c r="BEV126" s="173"/>
      <c r="BEW126" s="172"/>
      <c r="BEX126" s="172"/>
      <c r="BEY126" s="172"/>
      <c r="BEZ126" s="176"/>
      <c r="BFA126" s="177"/>
      <c r="BFB126" s="172"/>
      <c r="BFC126" s="170"/>
      <c r="BFD126" s="171"/>
      <c r="BFE126" s="172"/>
      <c r="BFF126" s="172"/>
      <c r="BFG126" s="173"/>
      <c r="BFH126" s="172"/>
      <c r="BFI126" s="172"/>
      <c r="BFJ126" s="172"/>
      <c r="BFK126" s="176"/>
      <c r="BFL126" s="177"/>
      <c r="BFM126" s="172"/>
      <c r="BFN126" s="170"/>
      <c r="BFO126" s="171"/>
      <c r="BFP126" s="172"/>
      <c r="BFQ126" s="172"/>
      <c r="BFR126" s="173"/>
      <c r="BFS126" s="172"/>
      <c r="BFT126" s="172"/>
      <c r="BFU126" s="172"/>
      <c r="BFV126" s="176"/>
      <c r="BFW126" s="177"/>
      <c r="BFX126" s="172"/>
      <c r="BFY126" s="170"/>
      <c r="BFZ126" s="171"/>
      <c r="BGA126" s="172"/>
      <c r="BGB126" s="172"/>
      <c r="BGC126" s="173"/>
      <c r="BGD126" s="172"/>
      <c r="BGE126" s="172"/>
      <c r="BGF126" s="172"/>
      <c r="BGG126" s="176"/>
      <c r="BGH126" s="177"/>
      <c r="BGI126" s="172"/>
      <c r="BGJ126" s="170"/>
      <c r="BGK126" s="171"/>
      <c r="BGL126" s="172"/>
      <c r="BGM126" s="172"/>
      <c r="BGN126" s="173"/>
      <c r="BGO126" s="172"/>
      <c r="BGP126" s="172"/>
      <c r="BGQ126" s="172"/>
      <c r="BGR126" s="176"/>
      <c r="BGS126" s="177"/>
      <c r="BGT126" s="172"/>
      <c r="BGU126" s="170"/>
      <c r="BGV126" s="171"/>
      <c r="BGW126" s="172"/>
      <c r="BGX126" s="172"/>
      <c r="BGY126" s="173"/>
      <c r="BGZ126" s="172"/>
      <c r="BHA126" s="172"/>
      <c r="BHB126" s="172"/>
      <c r="BHC126" s="176"/>
      <c r="BHD126" s="177"/>
      <c r="BHE126" s="172"/>
      <c r="BHF126" s="170"/>
      <c r="BHG126" s="171"/>
      <c r="BHH126" s="172"/>
      <c r="BHI126" s="172"/>
      <c r="BHJ126" s="173"/>
      <c r="BHK126" s="172"/>
      <c r="BHL126" s="172"/>
      <c r="BHM126" s="172"/>
      <c r="BHN126" s="176"/>
      <c r="BHO126" s="177"/>
      <c r="BHP126" s="172"/>
      <c r="BHQ126" s="170"/>
      <c r="BHR126" s="171"/>
      <c r="BHS126" s="172"/>
      <c r="BHT126" s="172"/>
      <c r="BHU126" s="173"/>
      <c r="BHV126" s="172"/>
      <c r="BHW126" s="172"/>
      <c r="BHX126" s="172"/>
      <c r="BHY126" s="176"/>
      <c r="BHZ126" s="177"/>
      <c r="BIA126" s="172"/>
      <c r="BIB126" s="170"/>
      <c r="BIC126" s="171"/>
      <c r="BID126" s="172"/>
      <c r="BIE126" s="172"/>
      <c r="BIF126" s="173"/>
      <c r="BIG126" s="172"/>
      <c r="BIH126" s="172"/>
      <c r="BII126" s="172"/>
      <c r="BIJ126" s="176"/>
      <c r="BIK126" s="177"/>
      <c r="BIL126" s="172"/>
      <c r="BIM126" s="170"/>
      <c r="BIN126" s="171"/>
      <c r="BIO126" s="172"/>
      <c r="BIP126" s="172"/>
      <c r="BIQ126" s="173"/>
      <c r="BIR126" s="172"/>
      <c r="BIS126" s="172"/>
      <c r="BIT126" s="172"/>
      <c r="BIU126" s="176"/>
      <c r="BIV126" s="177"/>
      <c r="BIW126" s="172"/>
      <c r="BIX126" s="170"/>
      <c r="BIY126" s="171"/>
      <c r="BIZ126" s="172"/>
      <c r="BJA126" s="172"/>
      <c r="BJB126" s="173"/>
      <c r="BJC126" s="172"/>
      <c r="BJD126" s="172"/>
      <c r="BJE126" s="172"/>
      <c r="BJF126" s="176"/>
      <c r="BJG126" s="177"/>
      <c r="BJH126" s="172"/>
      <c r="BJI126" s="170"/>
      <c r="BJJ126" s="171"/>
      <c r="BJK126" s="172"/>
      <c r="BJL126" s="172"/>
      <c r="BJM126" s="173"/>
      <c r="BJN126" s="172"/>
      <c r="BJO126" s="172"/>
      <c r="BJP126" s="172"/>
      <c r="BJQ126" s="176"/>
      <c r="BJR126" s="177"/>
      <c r="BJS126" s="172"/>
      <c r="BJT126" s="170"/>
      <c r="BJU126" s="171"/>
      <c r="BJV126" s="172"/>
      <c r="BJW126" s="172"/>
      <c r="BJX126" s="173"/>
      <c r="BJY126" s="172"/>
      <c r="BJZ126" s="172"/>
      <c r="BKA126" s="172"/>
      <c r="BKB126" s="176"/>
      <c r="BKC126" s="177"/>
      <c r="BKD126" s="172"/>
      <c r="BKE126" s="170"/>
      <c r="BKF126" s="171"/>
      <c r="BKG126" s="172"/>
      <c r="BKH126" s="172"/>
      <c r="BKI126" s="173"/>
      <c r="BKJ126" s="172"/>
      <c r="BKK126" s="172"/>
      <c r="BKL126" s="172"/>
      <c r="BKM126" s="176"/>
      <c r="BKN126" s="177"/>
      <c r="BKO126" s="172"/>
      <c r="BKP126" s="170"/>
      <c r="BKQ126" s="171"/>
      <c r="BKR126" s="172"/>
      <c r="BKS126" s="172"/>
      <c r="BKT126" s="173"/>
      <c r="BKU126" s="172"/>
      <c r="BKV126" s="172"/>
      <c r="BKW126" s="172"/>
      <c r="BKX126" s="176"/>
      <c r="BKY126" s="177"/>
      <c r="BKZ126" s="172"/>
      <c r="BLA126" s="170"/>
      <c r="BLB126" s="171"/>
      <c r="BLC126" s="172"/>
      <c r="BLD126" s="172"/>
      <c r="BLE126" s="173"/>
      <c r="BLF126" s="172"/>
      <c r="BLG126" s="172"/>
      <c r="BLH126" s="172"/>
      <c r="BLI126" s="176"/>
      <c r="BLJ126" s="177"/>
      <c r="BLK126" s="172"/>
      <c r="BLL126" s="170"/>
      <c r="BLM126" s="171"/>
      <c r="BLN126" s="172"/>
      <c r="BLO126" s="172"/>
      <c r="BLP126" s="173"/>
      <c r="BLQ126" s="172"/>
      <c r="BLR126" s="172"/>
      <c r="BLS126" s="172"/>
      <c r="BLT126" s="176"/>
      <c r="BLU126" s="177"/>
      <c r="BLV126" s="172"/>
      <c r="BLW126" s="170"/>
      <c r="BLX126" s="171"/>
      <c r="BLY126" s="172"/>
      <c r="BLZ126" s="172"/>
      <c r="BMA126" s="173"/>
      <c r="BMB126" s="172"/>
      <c r="BMC126" s="172"/>
      <c r="BMD126" s="172"/>
      <c r="BME126" s="176"/>
      <c r="BMF126" s="177"/>
      <c r="BMG126" s="172"/>
      <c r="BMH126" s="170"/>
      <c r="BMI126" s="171"/>
      <c r="BMJ126" s="172"/>
      <c r="BMK126" s="172"/>
      <c r="BML126" s="173"/>
      <c r="BMM126" s="172"/>
      <c r="BMN126" s="172"/>
      <c r="BMO126" s="172"/>
      <c r="BMP126" s="176"/>
      <c r="BMQ126" s="177"/>
      <c r="BMR126" s="172"/>
      <c r="BMS126" s="170"/>
      <c r="BMT126" s="171"/>
      <c r="BMU126" s="172"/>
      <c r="BMV126" s="172"/>
      <c r="BMW126" s="173"/>
      <c r="BMX126" s="172"/>
      <c r="BMY126" s="172"/>
      <c r="BMZ126" s="172"/>
      <c r="BNA126" s="176"/>
      <c r="BNB126" s="177"/>
      <c r="BNC126" s="172"/>
      <c r="BND126" s="170"/>
      <c r="BNE126" s="171"/>
      <c r="BNF126" s="172"/>
      <c r="BNG126" s="172"/>
      <c r="BNH126" s="173"/>
      <c r="BNI126" s="172"/>
      <c r="BNJ126" s="172"/>
      <c r="BNK126" s="172"/>
      <c r="BNL126" s="176"/>
      <c r="BNM126" s="177"/>
      <c r="BNN126" s="172"/>
      <c r="BNO126" s="170"/>
      <c r="BNP126" s="171"/>
      <c r="BNQ126" s="172"/>
      <c r="BNR126" s="172"/>
      <c r="BNS126" s="173"/>
      <c r="BNT126" s="172"/>
      <c r="BNU126" s="172"/>
      <c r="BNV126" s="172"/>
      <c r="BNW126" s="176"/>
      <c r="BNX126" s="177"/>
      <c r="BNY126" s="172"/>
      <c r="BNZ126" s="170"/>
      <c r="BOA126" s="171"/>
      <c r="BOB126" s="172"/>
      <c r="BOC126" s="172"/>
      <c r="BOD126" s="173"/>
      <c r="BOE126" s="172"/>
      <c r="BOF126" s="172"/>
      <c r="BOG126" s="172"/>
      <c r="BOH126" s="176"/>
      <c r="BOI126" s="177"/>
      <c r="BOJ126" s="172"/>
      <c r="BOK126" s="170"/>
      <c r="BOL126" s="171"/>
      <c r="BOM126" s="172"/>
      <c r="BON126" s="172"/>
      <c r="BOO126" s="173"/>
      <c r="BOP126" s="172"/>
      <c r="BOQ126" s="172"/>
      <c r="BOR126" s="172"/>
      <c r="BOS126" s="176"/>
      <c r="BOT126" s="177"/>
      <c r="BOU126" s="172"/>
      <c r="BOV126" s="170"/>
      <c r="BOW126" s="171"/>
      <c r="BOX126" s="172"/>
      <c r="BOY126" s="172"/>
      <c r="BOZ126" s="173"/>
      <c r="BPA126" s="172"/>
      <c r="BPB126" s="172"/>
      <c r="BPC126" s="172"/>
      <c r="BPD126" s="176"/>
      <c r="BPE126" s="177"/>
      <c r="BPF126" s="172"/>
      <c r="BPG126" s="170"/>
      <c r="BPH126" s="171"/>
      <c r="BPI126" s="172"/>
      <c r="BPJ126" s="172"/>
      <c r="BPK126" s="173"/>
      <c r="BPL126" s="172"/>
      <c r="BPM126" s="172"/>
      <c r="BPN126" s="172"/>
      <c r="BPO126" s="176"/>
      <c r="BPP126" s="177"/>
      <c r="BPQ126" s="172"/>
      <c r="BPR126" s="170"/>
      <c r="BPS126" s="171"/>
      <c r="BPT126" s="172"/>
      <c r="BPU126" s="172"/>
      <c r="BPV126" s="173"/>
      <c r="BPW126" s="172"/>
      <c r="BPX126" s="172"/>
      <c r="BPY126" s="172"/>
      <c r="BPZ126" s="176"/>
      <c r="BQA126" s="177"/>
      <c r="BQB126" s="172"/>
      <c r="BQC126" s="170"/>
      <c r="BQD126" s="171"/>
      <c r="BQE126" s="172"/>
      <c r="BQF126" s="172"/>
      <c r="BQG126" s="173"/>
      <c r="BQH126" s="172"/>
      <c r="BQI126" s="172"/>
      <c r="BQJ126" s="172"/>
      <c r="BQK126" s="176"/>
      <c r="BQL126" s="177"/>
      <c r="BQM126" s="172"/>
      <c r="BQN126" s="170"/>
      <c r="BQO126" s="171"/>
      <c r="BQP126" s="172"/>
      <c r="BQQ126" s="172"/>
      <c r="BQR126" s="173"/>
      <c r="BQS126" s="172"/>
      <c r="BQT126" s="172"/>
      <c r="BQU126" s="172"/>
      <c r="BQV126" s="176"/>
      <c r="BQW126" s="177"/>
      <c r="BQX126" s="172"/>
      <c r="BQY126" s="170"/>
      <c r="BQZ126" s="171"/>
      <c r="BRA126" s="172"/>
      <c r="BRB126" s="172"/>
      <c r="BRC126" s="173"/>
      <c r="BRD126" s="172"/>
      <c r="BRE126" s="172"/>
      <c r="BRF126" s="172"/>
      <c r="BRG126" s="176"/>
      <c r="BRH126" s="177"/>
      <c r="BRI126" s="172"/>
      <c r="BRJ126" s="170"/>
      <c r="BRK126" s="171"/>
      <c r="BRL126" s="172"/>
      <c r="BRM126" s="172"/>
      <c r="BRN126" s="173"/>
      <c r="BRO126" s="172"/>
      <c r="BRP126" s="172"/>
      <c r="BRQ126" s="172"/>
      <c r="BRR126" s="176"/>
      <c r="BRS126" s="177"/>
      <c r="BRT126" s="172"/>
      <c r="BRU126" s="170"/>
      <c r="BRV126" s="171"/>
      <c r="BRW126" s="172"/>
      <c r="BRX126" s="172"/>
      <c r="BRY126" s="173"/>
      <c r="BRZ126" s="172"/>
      <c r="BSA126" s="172"/>
      <c r="BSB126" s="172"/>
      <c r="BSC126" s="176"/>
      <c r="BSD126" s="177"/>
      <c r="BSE126" s="172"/>
      <c r="BSF126" s="170"/>
      <c r="BSG126" s="171"/>
      <c r="BSH126" s="172"/>
      <c r="BSI126" s="172"/>
      <c r="BSJ126" s="173"/>
      <c r="BSK126" s="172"/>
      <c r="BSL126" s="172"/>
      <c r="BSM126" s="172"/>
      <c r="BSN126" s="176"/>
      <c r="BSO126" s="177"/>
      <c r="BSP126" s="172"/>
      <c r="BSQ126" s="170"/>
      <c r="BSR126" s="171"/>
      <c r="BSS126" s="172"/>
      <c r="BST126" s="172"/>
      <c r="BSU126" s="173"/>
      <c r="BSV126" s="172"/>
      <c r="BSW126" s="172"/>
      <c r="BSX126" s="172"/>
      <c r="BSY126" s="176"/>
      <c r="BSZ126" s="177"/>
      <c r="BTA126" s="172"/>
      <c r="BTB126" s="170"/>
      <c r="BTC126" s="171"/>
      <c r="BTD126" s="172"/>
      <c r="BTE126" s="172"/>
      <c r="BTF126" s="173"/>
      <c r="BTG126" s="172"/>
      <c r="BTH126" s="172"/>
      <c r="BTI126" s="172"/>
      <c r="BTJ126" s="176"/>
      <c r="BTK126" s="177"/>
      <c r="BTL126" s="172"/>
      <c r="BTM126" s="170"/>
      <c r="BTN126" s="171"/>
      <c r="BTO126" s="172"/>
      <c r="BTP126" s="172"/>
      <c r="BTQ126" s="173"/>
      <c r="BTR126" s="172"/>
      <c r="BTS126" s="172"/>
      <c r="BTT126" s="172"/>
      <c r="BTU126" s="176"/>
      <c r="BTV126" s="177"/>
      <c r="BTW126" s="172"/>
      <c r="BTX126" s="170"/>
      <c r="BTY126" s="171"/>
      <c r="BTZ126" s="172"/>
      <c r="BUA126" s="172"/>
      <c r="BUB126" s="173"/>
      <c r="BUC126" s="172"/>
      <c r="BUD126" s="172"/>
      <c r="BUE126" s="172"/>
      <c r="BUF126" s="176"/>
      <c r="BUG126" s="177"/>
      <c r="BUH126" s="172"/>
      <c r="BUI126" s="170"/>
      <c r="BUJ126" s="171"/>
      <c r="BUK126" s="172"/>
      <c r="BUL126" s="172"/>
      <c r="BUM126" s="173"/>
      <c r="BUN126" s="172"/>
      <c r="BUO126" s="172"/>
      <c r="BUP126" s="172"/>
      <c r="BUQ126" s="176"/>
      <c r="BUR126" s="177"/>
      <c r="BUS126" s="172"/>
      <c r="BUT126" s="170"/>
      <c r="BUU126" s="171"/>
      <c r="BUV126" s="172"/>
      <c r="BUW126" s="172"/>
      <c r="BUX126" s="173"/>
      <c r="BUY126" s="172"/>
      <c r="BUZ126" s="172"/>
      <c r="BVA126" s="172"/>
      <c r="BVB126" s="176"/>
      <c r="BVC126" s="177"/>
      <c r="BVD126" s="172"/>
      <c r="BVE126" s="170"/>
      <c r="BVF126" s="171"/>
      <c r="BVG126" s="172"/>
      <c r="BVH126" s="172"/>
      <c r="BVI126" s="173"/>
      <c r="BVJ126" s="172"/>
      <c r="BVK126" s="172"/>
      <c r="BVL126" s="172"/>
      <c r="BVM126" s="176"/>
      <c r="BVN126" s="177"/>
      <c r="BVO126" s="172"/>
      <c r="BVP126" s="170"/>
      <c r="BVQ126" s="171"/>
      <c r="BVR126" s="172"/>
      <c r="BVS126" s="172"/>
      <c r="BVT126" s="173"/>
      <c r="BVU126" s="172"/>
      <c r="BVV126" s="172"/>
      <c r="BVW126" s="172"/>
      <c r="BVX126" s="176"/>
      <c r="BVY126" s="177"/>
      <c r="BVZ126" s="172"/>
      <c r="BWA126" s="170"/>
      <c r="BWB126" s="171"/>
      <c r="BWC126" s="172"/>
      <c r="BWD126" s="172"/>
      <c r="BWE126" s="173"/>
      <c r="BWF126" s="172"/>
      <c r="BWG126" s="172"/>
      <c r="BWH126" s="172"/>
      <c r="BWI126" s="176"/>
      <c r="BWJ126" s="177"/>
      <c r="BWK126" s="172"/>
      <c r="BWL126" s="170"/>
      <c r="BWM126" s="171"/>
      <c r="BWN126" s="172"/>
      <c r="BWO126" s="172"/>
      <c r="BWP126" s="173"/>
      <c r="BWQ126" s="172"/>
      <c r="BWR126" s="172"/>
      <c r="BWS126" s="172"/>
      <c r="BWT126" s="176"/>
      <c r="BWU126" s="177"/>
      <c r="BWV126" s="172"/>
      <c r="BWW126" s="170"/>
      <c r="BWX126" s="171"/>
      <c r="BWY126" s="172"/>
      <c r="BWZ126" s="172"/>
      <c r="BXA126" s="173"/>
      <c r="BXB126" s="172"/>
      <c r="BXC126" s="172"/>
      <c r="BXD126" s="172"/>
      <c r="BXE126" s="176"/>
      <c r="BXF126" s="177"/>
      <c r="BXG126" s="172"/>
      <c r="BXH126" s="170"/>
      <c r="BXI126" s="171"/>
      <c r="BXJ126" s="172"/>
      <c r="BXK126" s="172"/>
      <c r="BXL126" s="173"/>
      <c r="BXM126" s="172"/>
      <c r="BXN126" s="172"/>
      <c r="BXO126" s="172"/>
      <c r="BXP126" s="176"/>
      <c r="BXQ126" s="177"/>
      <c r="BXR126" s="172"/>
      <c r="BXS126" s="170"/>
      <c r="BXT126" s="171"/>
      <c r="BXU126" s="172"/>
      <c r="BXV126" s="172"/>
      <c r="BXW126" s="173"/>
      <c r="BXX126" s="172"/>
      <c r="BXY126" s="172"/>
      <c r="BXZ126" s="172"/>
      <c r="BYA126" s="176"/>
      <c r="BYB126" s="177"/>
      <c r="BYC126" s="172"/>
      <c r="BYD126" s="170"/>
      <c r="BYE126" s="171"/>
      <c r="BYF126" s="172"/>
      <c r="BYG126" s="172"/>
      <c r="BYH126" s="173"/>
      <c r="BYI126" s="172"/>
      <c r="BYJ126" s="172"/>
      <c r="BYK126" s="172"/>
      <c r="BYL126" s="176"/>
      <c r="BYM126" s="177"/>
      <c r="BYN126" s="172"/>
      <c r="BYO126" s="170"/>
      <c r="BYP126" s="171"/>
      <c r="BYQ126" s="172"/>
      <c r="BYR126" s="172"/>
      <c r="BYS126" s="173"/>
      <c r="BYT126" s="172"/>
      <c r="BYU126" s="172"/>
      <c r="BYV126" s="172"/>
      <c r="BYW126" s="176"/>
      <c r="BYX126" s="177"/>
      <c r="BYY126" s="172"/>
      <c r="BYZ126" s="170"/>
      <c r="BZA126" s="171"/>
      <c r="BZB126" s="172"/>
      <c r="BZC126" s="172"/>
      <c r="BZD126" s="173"/>
      <c r="BZE126" s="172"/>
      <c r="BZF126" s="172"/>
      <c r="BZG126" s="172"/>
      <c r="BZH126" s="176"/>
      <c r="BZI126" s="177"/>
      <c r="BZJ126" s="172"/>
      <c r="BZK126" s="170"/>
      <c r="BZL126" s="171"/>
      <c r="BZM126" s="172"/>
      <c r="BZN126" s="172"/>
      <c r="BZO126" s="173"/>
      <c r="BZP126" s="172"/>
      <c r="BZQ126" s="172"/>
      <c r="BZR126" s="172"/>
      <c r="BZS126" s="176"/>
      <c r="BZT126" s="177"/>
      <c r="BZU126" s="172"/>
      <c r="BZV126" s="170"/>
      <c r="BZW126" s="171"/>
      <c r="BZX126" s="172"/>
      <c r="BZY126" s="172"/>
      <c r="BZZ126" s="173"/>
      <c r="CAA126" s="172"/>
      <c r="CAB126" s="172"/>
      <c r="CAC126" s="172"/>
      <c r="CAD126" s="176"/>
      <c r="CAE126" s="177"/>
      <c r="CAF126" s="172"/>
      <c r="CAG126" s="170"/>
      <c r="CAH126" s="171"/>
      <c r="CAI126" s="172"/>
      <c r="CAJ126" s="172"/>
      <c r="CAK126" s="173"/>
      <c r="CAL126" s="172"/>
      <c r="CAM126" s="172"/>
      <c r="CAN126" s="172"/>
      <c r="CAO126" s="176"/>
      <c r="CAP126" s="177"/>
      <c r="CAQ126" s="172"/>
      <c r="CAR126" s="170"/>
      <c r="CAS126" s="171"/>
      <c r="CAT126" s="172"/>
      <c r="CAU126" s="172"/>
      <c r="CAV126" s="173"/>
      <c r="CAW126" s="172"/>
      <c r="CAX126" s="172"/>
      <c r="CAY126" s="172"/>
      <c r="CAZ126" s="176"/>
      <c r="CBA126" s="177"/>
      <c r="CBB126" s="172"/>
      <c r="CBC126" s="170"/>
      <c r="CBD126" s="171"/>
      <c r="CBE126" s="172"/>
      <c r="CBF126" s="172"/>
      <c r="CBG126" s="173"/>
      <c r="CBH126" s="172"/>
      <c r="CBI126" s="172"/>
      <c r="CBJ126" s="172"/>
      <c r="CBK126" s="176"/>
      <c r="CBL126" s="177"/>
      <c r="CBM126" s="172"/>
      <c r="CBN126" s="170"/>
      <c r="CBO126" s="171"/>
      <c r="CBP126" s="172"/>
      <c r="CBQ126" s="172"/>
      <c r="CBR126" s="173"/>
      <c r="CBS126" s="172"/>
      <c r="CBT126" s="172"/>
      <c r="CBU126" s="172"/>
      <c r="CBV126" s="176"/>
      <c r="CBW126" s="177"/>
      <c r="CBX126" s="172"/>
      <c r="CBY126" s="170"/>
      <c r="CBZ126" s="171"/>
      <c r="CCA126" s="172"/>
      <c r="CCB126" s="172"/>
      <c r="CCC126" s="173"/>
      <c r="CCD126" s="172"/>
      <c r="CCE126" s="172"/>
      <c r="CCF126" s="172"/>
      <c r="CCG126" s="176"/>
      <c r="CCH126" s="177"/>
      <c r="CCI126" s="172"/>
      <c r="CCJ126" s="170"/>
      <c r="CCK126" s="171"/>
      <c r="CCL126" s="172"/>
      <c r="CCM126" s="172"/>
      <c r="CCN126" s="173"/>
      <c r="CCO126" s="172"/>
      <c r="CCP126" s="172"/>
      <c r="CCQ126" s="172"/>
      <c r="CCR126" s="176"/>
      <c r="CCS126" s="177"/>
      <c r="CCT126" s="172"/>
      <c r="CCU126" s="170"/>
      <c r="CCV126" s="171"/>
      <c r="CCW126" s="172"/>
      <c r="CCX126" s="172"/>
      <c r="CCY126" s="173"/>
      <c r="CCZ126" s="172"/>
      <c r="CDA126" s="172"/>
      <c r="CDB126" s="172"/>
      <c r="CDC126" s="176"/>
      <c r="CDD126" s="177"/>
      <c r="CDE126" s="172"/>
      <c r="CDF126" s="170"/>
      <c r="CDG126" s="171"/>
      <c r="CDH126" s="172"/>
      <c r="CDI126" s="172"/>
      <c r="CDJ126" s="173"/>
      <c r="CDK126" s="172"/>
      <c r="CDL126" s="172"/>
      <c r="CDM126" s="172"/>
      <c r="CDN126" s="176"/>
      <c r="CDO126" s="177"/>
      <c r="CDP126" s="172"/>
      <c r="CDQ126" s="170"/>
      <c r="CDR126" s="171"/>
      <c r="CDS126" s="172"/>
      <c r="CDT126" s="172"/>
      <c r="CDU126" s="173"/>
      <c r="CDV126" s="172"/>
      <c r="CDW126" s="172"/>
      <c r="CDX126" s="172"/>
      <c r="CDY126" s="176"/>
      <c r="CDZ126" s="177"/>
      <c r="CEA126" s="172"/>
      <c r="CEB126" s="170"/>
      <c r="CEC126" s="171"/>
      <c r="CED126" s="172"/>
      <c r="CEE126" s="172"/>
      <c r="CEF126" s="173"/>
      <c r="CEG126" s="172"/>
      <c r="CEH126" s="172"/>
      <c r="CEI126" s="172"/>
      <c r="CEJ126" s="176"/>
      <c r="CEK126" s="177"/>
      <c r="CEL126" s="172"/>
      <c r="CEM126" s="170"/>
      <c r="CEN126" s="171"/>
      <c r="CEO126" s="172"/>
      <c r="CEP126" s="172"/>
      <c r="CEQ126" s="173"/>
      <c r="CER126" s="172"/>
      <c r="CES126" s="172"/>
      <c r="CET126" s="172"/>
      <c r="CEU126" s="176"/>
      <c r="CEV126" s="177"/>
      <c r="CEW126" s="172"/>
      <c r="CEX126" s="170"/>
      <c r="CEY126" s="171"/>
      <c r="CEZ126" s="172"/>
      <c r="CFA126" s="172"/>
      <c r="CFB126" s="173"/>
      <c r="CFC126" s="172"/>
      <c r="CFD126" s="172"/>
      <c r="CFE126" s="172"/>
      <c r="CFF126" s="176"/>
      <c r="CFG126" s="177"/>
      <c r="CFH126" s="172"/>
      <c r="CFI126" s="170"/>
      <c r="CFJ126" s="171"/>
      <c r="CFK126" s="172"/>
      <c r="CFL126" s="172"/>
      <c r="CFM126" s="173"/>
      <c r="CFN126" s="172"/>
      <c r="CFO126" s="172"/>
      <c r="CFP126" s="172"/>
      <c r="CFQ126" s="176"/>
      <c r="CFR126" s="177"/>
      <c r="CFS126" s="172"/>
      <c r="CFT126" s="170"/>
      <c r="CFU126" s="171"/>
      <c r="CFV126" s="172"/>
      <c r="CFW126" s="172"/>
      <c r="CFX126" s="173"/>
      <c r="CFY126" s="172"/>
      <c r="CFZ126" s="172"/>
      <c r="CGA126" s="172"/>
      <c r="CGB126" s="176"/>
      <c r="CGC126" s="177"/>
      <c r="CGD126" s="172"/>
      <c r="CGE126" s="170"/>
      <c r="CGF126" s="171"/>
      <c r="CGG126" s="172"/>
      <c r="CGH126" s="172"/>
      <c r="CGI126" s="173"/>
      <c r="CGJ126" s="172"/>
      <c r="CGK126" s="172"/>
      <c r="CGL126" s="172"/>
      <c r="CGM126" s="176"/>
      <c r="CGN126" s="177"/>
      <c r="CGO126" s="172"/>
      <c r="CGP126" s="170"/>
      <c r="CGQ126" s="171"/>
      <c r="CGR126" s="172"/>
      <c r="CGS126" s="172"/>
      <c r="CGT126" s="173"/>
      <c r="CGU126" s="172"/>
      <c r="CGV126" s="172"/>
      <c r="CGW126" s="172"/>
      <c r="CGX126" s="176"/>
      <c r="CGY126" s="177"/>
      <c r="CGZ126" s="172"/>
      <c r="CHA126" s="170"/>
      <c r="CHB126" s="171"/>
      <c r="CHC126" s="172"/>
      <c r="CHD126" s="172"/>
      <c r="CHE126" s="173"/>
      <c r="CHF126" s="172"/>
      <c r="CHG126" s="172"/>
      <c r="CHH126" s="172"/>
      <c r="CHI126" s="176"/>
      <c r="CHJ126" s="177"/>
      <c r="CHK126" s="172"/>
      <c r="CHL126" s="170"/>
      <c r="CHM126" s="171"/>
      <c r="CHN126" s="172"/>
      <c r="CHO126" s="172"/>
      <c r="CHP126" s="173"/>
      <c r="CHQ126" s="172"/>
      <c r="CHR126" s="172"/>
      <c r="CHS126" s="172"/>
      <c r="CHT126" s="176"/>
      <c r="CHU126" s="177"/>
      <c r="CHV126" s="172"/>
      <c r="CHW126" s="170"/>
      <c r="CHX126" s="171"/>
      <c r="CHY126" s="172"/>
      <c r="CHZ126" s="172"/>
      <c r="CIA126" s="173"/>
      <c r="CIB126" s="172"/>
      <c r="CIC126" s="172"/>
      <c r="CID126" s="172"/>
      <c r="CIE126" s="176"/>
      <c r="CIF126" s="177"/>
      <c r="CIG126" s="172"/>
      <c r="CIH126" s="170"/>
      <c r="CII126" s="171"/>
      <c r="CIJ126" s="172"/>
      <c r="CIK126" s="172"/>
      <c r="CIL126" s="173"/>
      <c r="CIM126" s="172"/>
      <c r="CIN126" s="172"/>
      <c r="CIO126" s="172"/>
      <c r="CIP126" s="176"/>
      <c r="CIQ126" s="177"/>
      <c r="CIR126" s="172"/>
      <c r="CIS126" s="170"/>
      <c r="CIT126" s="171"/>
      <c r="CIU126" s="172"/>
      <c r="CIV126" s="172"/>
      <c r="CIW126" s="173"/>
      <c r="CIX126" s="172"/>
      <c r="CIY126" s="172"/>
      <c r="CIZ126" s="172"/>
      <c r="CJA126" s="176"/>
      <c r="CJB126" s="177"/>
      <c r="CJC126" s="172"/>
      <c r="CJD126" s="170"/>
      <c r="CJE126" s="171"/>
      <c r="CJF126" s="172"/>
      <c r="CJG126" s="172"/>
      <c r="CJH126" s="173"/>
      <c r="CJI126" s="172"/>
      <c r="CJJ126" s="172"/>
      <c r="CJK126" s="172"/>
      <c r="CJL126" s="176"/>
      <c r="CJM126" s="177"/>
      <c r="CJN126" s="172"/>
      <c r="CJO126" s="170"/>
      <c r="CJP126" s="171"/>
      <c r="CJQ126" s="172"/>
      <c r="CJR126" s="172"/>
      <c r="CJS126" s="173"/>
      <c r="CJT126" s="172"/>
      <c r="CJU126" s="172"/>
      <c r="CJV126" s="172"/>
      <c r="CJW126" s="176"/>
      <c r="CJX126" s="177"/>
      <c r="CJY126" s="172"/>
      <c r="CJZ126" s="170"/>
      <c r="CKA126" s="171"/>
      <c r="CKB126" s="172"/>
      <c r="CKC126" s="172"/>
      <c r="CKD126" s="173"/>
      <c r="CKE126" s="172"/>
      <c r="CKF126" s="172"/>
      <c r="CKG126" s="172"/>
      <c r="CKH126" s="176"/>
      <c r="CKI126" s="177"/>
      <c r="CKJ126" s="172"/>
      <c r="CKK126" s="170"/>
      <c r="CKL126" s="171"/>
      <c r="CKM126" s="172"/>
      <c r="CKN126" s="172"/>
      <c r="CKO126" s="173"/>
      <c r="CKP126" s="172"/>
      <c r="CKQ126" s="172"/>
      <c r="CKR126" s="172"/>
      <c r="CKS126" s="176"/>
      <c r="CKT126" s="177"/>
      <c r="CKU126" s="172"/>
      <c r="CKV126" s="170"/>
      <c r="CKW126" s="171"/>
      <c r="CKX126" s="172"/>
      <c r="CKY126" s="172"/>
      <c r="CKZ126" s="173"/>
      <c r="CLA126" s="172"/>
      <c r="CLB126" s="172"/>
      <c r="CLC126" s="172"/>
      <c r="CLD126" s="176"/>
      <c r="CLE126" s="177"/>
      <c r="CLF126" s="172"/>
      <c r="CLG126" s="170"/>
      <c r="CLH126" s="171"/>
      <c r="CLI126" s="172"/>
      <c r="CLJ126" s="172"/>
      <c r="CLK126" s="173"/>
      <c r="CLL126" s="172"/>
      <c r="CLM126" s="172"/>
      <c r="CLN126" s="172"/>
      <c r="CLO126" s="176"/>
      <c r="CLP126" s="177"/>
      <c r="CLQ126" s="172"/>
      <c r="CLR126" s="170"/>
      <c r="CLS126" s="171"/>
      <c r="CLT126" s="172"/>
      <c r="CLU126" s="172"/>
      <c r="CLV126" s="173"/>
      <c r="CLW126" s="172"/>
      <c r="CLX126" s="172"/>
      <c r="CLY126" s="172"/>
      <c r="CLZ126" s="176"/>
      <c r="CMA126" s="177"/>
      <c r="CMB126" s="172"/>
      <c r="CMC126" s="170"/>
      <c r="CMD126" s="171"/>
      <c r="CME126" s="172"/>
      <c r="CMF126" s="172"/>
      <c r="CMG126" s="173"/>
      <c r="CMH126" s="172"/>
      <c r="CMI126" s="172"/>
      <c r="CMJ126" s="172"/>
      <c r="CMK126" s="176"/>
      <c r="CML126" s="177"/>
      <c r="CMM126" s="172"/>
      <c r="CMN126" s="170"/>
      <c r="CMO126" s="171"/>
      <c r="CMP126" s="172"/>
      <c r="CMQ126" s="172"/>
      <c r="CMR126" s="173"/>
      <c r="CMS126" s="172"/>
      <c r="CMT126" s="172"/>
      <c r="CMU126" s="172"/>
      <c r="CMV126" s="176"/>
      <c r="CMW126" s="177"/>
      <c r="CMX126" s="172"/>
      <c r="CMY126" s="170"/>
      <c r="CMZ126" s="171"/>
      <c r="CNA126" s="172"/>
      <c r="CNB126" s="172"/>
      <c r="CNC126" s="173"/>
      <c r="CND126" s="172"/>
      <c r="CNE126" s="172"/>
      <c r="CNF126" s="172"/>
      <c r="CNG126" s="176"/>
      <c r="CNH126" s="177"/>
      <c r="CNI126" s="172"/>
      <c r="CNJ126" s="170"/>
      <c r="CNK126" s="171"/>
      <c r="CNL126" s="172"/>
      <c r="CNM126" s="172"/>
      <c r="CNN126" s="173"/>
      <c r="CNO126" s="172"/>
      <c r="CNP126" s="172"/>
      <c r="CNQ126" s="172"/>
      <c r="CNR126" s="176"/>
      <c r="CNS126" s="177"/>
      <c r="CNT126" s="172"/>
      <c r="CNU126" s="170"/>
      <c r="CNV126" s="171"/>
      <c r="CNW126" s="172"/>
      <c r="CNX126" s="172"/>
      <c r="CNY126" s="173"/>
      <c r="CNZ126" s="172"/>
      <c r="COA126" s="172"/>
      <c r="COB126" s="172"/>
      <c r="COC126" s="176"/>
      <c r="COD126" s="177"/>
      <c r="COE126" s="172"/>
      <c r="COF126" s="170"/>
      <c r="COG126" s="171"/>
      <c r="COH126" s="172"/>
      <c r="COI126" s="172"/>
      <c r="COJ126" s="173"/>
      <c r="COK126" s="172"/>
      <c r="COL126" s="172"/>
      <c r="COM126" s="172"/>
      <c r="CON126" s="176"/>
      <c r="COO126" s="177"/>
      <c r="COP126" s="172"/>
      <c r="COQ126" s="170"/>
      <c r="COR126" s="171"/>
      <c r="COS126" s="172"/>
      <c r="COT126" s="172"/>
      <c r="COU126" s="173"/>
      <c r="COV126" s="172"/>
      <c r="COW126" s="172"/>
      <c r="COX126" s="172"/>
      <c r="COY126" s="176"/>
      <c r="COZ126" s="177"/>
      <c r="CPA126" s="172"/>
      <c r="CPB126" s="170"/>
      <c r="CPC126" s="171"/>
      <c r="CPD126" s="172"/>
      <c r="CPE126" s="172"/>
      <c r="CPF126" s="173"/>
      <c r="CPG126" s="172"/>
      <c r="CPH126" s="172"/>
      <c r="CPI126" s="172"/>
      <c r="CPJ126" s="176"/>
      <c r="CPK126" s="177"/>
      <c r="CPL126" s="172"/>
      <c r="CPM126" s="170"/>
      <c r="CPN126" s="171"/>
      <c r="CPO126" s="172"/>
      <c r="CPP126" s="172"/>
      <c r="CPQ126" s="173"/>
      <c r="CPR126" s="172"/>
      <c r="CPS126" s="172"/>
      <c r="CPT126" s="172"/>
      <c r="CPU126" s="176"/>
      <c r="CPV126" s="177"/>
      <c r="CPW126" s="172"/>
      <c r="CPX126" s="170"/>
      <c r="CPY126" s="171"/>
      <c r="CPZ126" s="172"/>
      <c r="CQA126" s="172"/>
      <c r="CQB126" s="173"/>
      <c r="CQC126" s="172"/>
      <c r="CQD126" s="172"/>
      <c r="CQE126" s="172"/>
      <c r="CQF126" s="176"/>
      <c r="CQG126" s="177"/>
      <c r="CQH126" s="172"/>
      <c r="CQI126" s="170"/>
      <c r="CQJ126" s="171"/>
      <c r="CQK126" s="172"/>
      <c r="CQL126" s="172"/>
      <c r="CQM126" s="173"/>
      <c r="CQN126" s="172"/>
      <c r="CQO126" s="172"/>
      <c r="CQP126" s="172"/>
      <c r="CQQ126" s="176"/>
      <c r="CQR126" s="177"/>
      <c r="CQS126" s="172"/>
      <c r="CQT126" s="170"/>
      <c r="CQU126" s="171"/>
      <c r="CQV126" s="172"/>
      <c r="CQW126" s="172"/>
      <c r="CQX126" s="173"/>
      <c r="CQY126" s="172"/>
      <c r="CQZ126" s="172"/>
      <c r="CRA126" s="172"/>
      <c r="CRB126" s="176"/>
      <c r="CRC126" s="177"/>
      <c r="CRD126" s="172"/>
      <c r="CRE126" s="170"/>
      <c r="CRF126" s="171"/>
      <c r="CRG126" s="172"/>
      <c r="CRH126" s="172"/>
      <c r="CRI126" s="173"/>
      <c r="CRJ126" s="172"/>
      <c r="CRK126" s="172"/>
      <c r="CRL126" s="172"/>
      <c r="CRM126" s="176"/>
      <c r="CRN126" s="177"/>
      <c r="CRO126" s="172"/>
      <c r="CRP126" s="170"/>
      <c r="CRQ126" s="171"/>
      <c r="CRR126" s="172"/>
      <c r="CRS126" s="172"/>
      <c r="CRT126" s="173"/>
      <c r="CRU126" s="172"/>
      <c r="CRV126" s="172"/>
      <c r="CRW126" s="172"/>
      <c r="CRX126" s="176"/>
      <c r="CRY126" s="177"/>
      <c r="CRZ126" s="172"/>
      <c r="CSA126" s="170"/>
      <c r="CSB126" s="171"/>
      <c r="CSC126" s="172"/>
      <c r="CSD126" s="172"/>
      <c r="CSE126" s="173"/>
      <c r="CSF126" s="172"/>
      <c r="CSG126" s="172"/>
      <c r="CSH126" s="172"/>
      <c r="CSI126" s="176"/>
      <c r="CSJ126" s="177"/>
      <c r="CSK126" s="172"/>
      <c r="CSL126" s="170"/>
      <c r="CSM126" s="171"/>
      <c r="CSN126" s="172"/>
      <c r="CSO126" s="172"/>
      <c r="CSP126" s="173"/>
      <c r="CSQ126" s="172"/>
      <c r="CSR126" s="172"/>
      <c r="CSS126" s="172"/>
      <c r="CST126" s="176"/>
      <c r="CSU126" s="177"/>
      <c r="CSV126" s="172"/>
      <c r="CSW126" s="170"/>
      <c r="CSX126" s="171"/>
      <c r="CSY126" s="172"/>
      <c r="CSZ126" s="172"/>
      <c r="CTA126" s="173"/>
      <c r="CTB126" s="172"/>
      <c r="CTC126" s="172"/>
      <c r="CTD126" s="172"/>
      <c r="CTE126" s="176"/>
      <c r="CTF126" s="177"/>
      <c r="CTG126" s="172"/>
      <c r="CTH126" s="170"/>
      <c r="CTI126" s="171"/>
      <c r="CTJ126" s="172"/>
      <c r="CTK126" s="172"/>
      <c r="CTL126" s="173"/>
      <c r="CTM126" s="172"/>
      <c r="CTN126" s="172"/>
      <c r="CTO126" s="172"/>
      <c r="CTP126" s="176"/>
      <c r="CTQ126" s="177"/>
      <c r="CTR126" s="172"/>
      <c r="CTS126" s="170"/>
      <c r="CTT126" s="171"/>
      <c r="CTU126" s="172"/>
      <c r="CTV126" s="172"/>
      <c r="CTW126" s="173"/>
      <c r="CTX126" s="172"/>
      <c r="CTY126" s="172"/>
      <c r="CTZ126" s="172"/>
      <c r="CUA126" s="176"/>
      <c r="CUB126" s="177"/>
      <c r="CUC126" s="172"/>
      <c r="CUD126" s="170"/>
      <c r="CUE126" s="171"/>
      <c r="CUF126" s="172"/>
      <c r="CUG126" s="172"/>
      <c r="CUH126" s="173"/>
      <c r="CUI126" s="172"/>
      <c r="CUJ126" s="172"/>
      <c r="CUK126" s="172"/>
      <c r="CUL126" s="176"/>
      <c r="CUM126" s="177"/>
      <c r="CUN126" s="172"/>
      <c r="CUO126" s="170"/>
      <c r="CUP126" s="171"/>
      <c r="CUQ126" s="172"/>
      <c r="CUR126" s="172"/>
      <c r="CUS126" s="173"/>
      <c r="CUT126" s="172"/>
      <c r="CUU126" s="172"/>
      <c r="CUV126" s="172"/>
      <c r="CUW126" s="176"/>
      <c r="CUX126" s="177"/>
      <c r="CUY126" s="172"/>
      <c r="CUZ126" s="170"/>
      <c r="CVA126" s="171"/>
      <c r="CVB126" s="172"/>
      <c r="CVC126" s="172"/>
      <c r="CVD126" s="173"/>
      <c r="CVE126" s="172"/>
      <c r="CVF126" s="172"/>
      <c r="CVG126" s="172"/>
      <c r="CVH126" s="176"/>
      <c r="CVI126" s="177"/>
      <c r="CVJ126" s="172"/>
      <c r="CVK126" s="170"/>
      <c r="CVL126" s="171"/>
      <c r="CVM126" s="172"/>
      <c r="CVN126" s="172"/>
      <c r="CVO126" s="173"/>
      <c r="CVP126" s="172"/>
      <c r="CVQ126" s="172"/>
      <c r="CVR126" s="172"/>
      <c r="CVS126" s="176"/>
      <c r="CVT126" s="177"/>
      <c r="CVU126" s="172"/>
      <c r="CVV126" s="170"/>
      <c r="CVW126" s="171"/>
      <c r="CVX126" s="172"/>
      <c r="CVY126" s="172"/>
      <c r="CVZ126" s="173"/>
      <c r="CWA126" s="172"/>
      <c r="CWB126" s="172"/>
      <c r="CWC126" s="172"/>
      <c r="CWD126" s="176"/>
      <c r="CWE126" s="177"/>
      <c r="CWF126" s="172"/>
      <c r="CWG126" s="170"/>
      <c r="CWH126" s="171"/>
      <c r="CWI126" s="172"/>
      <c r="CWJ126" s="172"/>
      <c r="CWK126" s="173"/>
      <c r="CWL126" s="172"/>
      <c r="CWM126" s="172"/>
      <c r="CWN126" s="172"/>
      <c r="CWO126" s="176"/>
      <c r="CWP126" s="177"/>
      <c r="CWQ126" s="172"/>
      <c r="CWR126" s="170"/>
      <c r="CWS126" s="171"/>
      <c r="CWT126" s="172"/>
      <c r="CWU126" s="172"/>
      <c r="CWV126" s="173"/>
      <c r="CWW126" s="172"/>
      <c r="CWX126" s="172"/>
      <c r="CWY126" s="172"/>
      <c r="CWZ126" s="176"/>
      <c r="CXA126" s="177"/>
      <c r="CXB126" s="172"/>
      <c r="CXC126" s="170"/>
      <c r="CXD126" s="171"/>
      <c r="CXE126" s="172"/>
      <c r="CXF126" s="172"/>
      <c r="CXG126" s="173"/>
      <c r="CXH126" s="172"/>
      <c r="CXI126" s="172"/>
      <c r="CXJ126" s="172"/>
      <c r="CXK126" s="176"/>
      <c r="CXL126" s="177"/>
      <c r="CXM126" s="172"/>
      <c r="CXN126" s="170"/>
      <c r="CXO126" s="171"/>
      <c r="CXP126" s="172"/>
      <c r="CXQ126" s="172"/>
      <c r="CXR126" s="173"/>
      <c r="CXS126" s="172"/>
      <c r="CXT126" s="172"/>
      <c r="CXU126" s="172"/>
      <c r="CXV126" s="176"/>
      <c r="CXW126" s="177"/>
      <c r="CXX126" s="172"/>
      <c r="CXY126" s="170"/>
      <c r="CXZ126" s="171"/>
      <c r="CYA126" s="172"/>
      <c r="CYB126" s="172"/>
      <c r="CYC126" s="173"/>
      <c r="CYD126" s="172"/>
      <c r="CYE126" s="172"/>
      <c r="CYF126" s="172"/>
      <c r="CYG126" s="176"/>
      <c r="CYH126" s="177"/>
      <c r="CYI126" s="172"/>
      <c r="CYJ126" s="170"/>
      <c r="CYK126" s="171"/>
      <c r="CYL126" s="172"/>
      <c r="CYM126" s="172"/>
      <c r="CYN126" s="173"/>
      <c r="CYO126" s="172"/>
      <c r="CYP126" s="172"/>
      <c r="CYQ126" s="172"/>
      <c r="CYR126" s="176"/>
      <c r="CYS126" s="177"/>
      <c r="CYT126" s="172"/>
      <c r="CYU126" s="170"/>
      <c r="CYV126" s="171"/>
      <c r="CYW126" s="172"/>
      <c r="CYX126" s="172"/>
      <c r="CYY126" s="173"/>
      <c r="CYZ126" s="172"/>
      <c r="CZA126" s="172"/>
      <c r="CZB126" s="172"/>
      <c r="CZC126" s="176"/>
      <c r="CZD126" s="177"/>
      <c r="CZE126" s="172"/>
      <c r="CZF126" s="170"/>
      <c r="CZG126" s="171"/>
      <c r="CZH126" s="172"/>
      <c r="CZI126" s="172"/>
      <c r="CZJ126" s="173"/>
      <c r="CZK126" s="172"/>
      <c r="CZL126" s="172"/>
      <c r="CZM126" s="172"/>
      <c r="CZN126" s="176"/>
      <c r="CZO126" s="177"/>
      <c r="CZP126" s="172"/>
      <c r="CZQ126" s="170"/>
      <c r="CZR126" s="171"/>
      <c r="CZS126" s="172"/>
      <c r="CZT126" s="172"/>
      <c r="CZU126" s="173"/>
      <c r="CZV126" s="172"/>
      <c r="CZW126" s="172"/>
      <c r="CZX126" s="172"/>
      <c r="CZY126" s="176"/>
      <c r="CZZ126" s="177"/>
      <c r="DAA126" s="172"/>
      <c r="DAB126" s="170"/>
      <c r="DAC126" s="171"/>
      <c r="DAD126" s="172"/>
      <c r="DAE126" s="172"/>
      <c r="DAF126" s="173"/>
      <c r="DAG126" s="172"/>
      <c r="DAH126" s="172"/>
      <c r="DAI126" s="172"/>
      <c r="DAJ126" s="176"/>
      <c r="DAK126" s="177"/>
      <c r="DAL126" s="172"/>
      <c r="DAM126" s="170"/>
      <c r="DAN126" s="171"/>
      <c r="DAO126" s="172"/>
      <c r="DAP126" s="172"/>
      <c r="DAQ126" s="173"/>
      <c r="DAR126" s="172"/>
      <c r="DAS126" s="172"/>
      <c r="DAT126" s="172"/>
      <c r="DAU126" s="176"/>
      <c r="DAV126" s="177"/>
      <c r="DAW126" s="172"/>
      <c r="DAX126" s="170"/>
      <c r="DAY126" s="171"/>
      <c r="DAZ126" s="172"/>
      <c r="DBA126" s="172"/>
      <c r="DBB126" s="173"/>
      <c r="DBC126" s="172"/>
      <c r="DBD126" s="172"/>
      <c r="DBE126" s="172"/>
      <c r="DBF126" s="176"/>
      <c r="DBG126" s="177"/>
      <c r="DBH126" s="172"/>
      <c r="DBI126" s="170"/>
      <c r="DBJ126" s="171"/>
      <c r="DBK126" s="172"/>
      <c r="DBL126" s="172"/>
      <c r="DBM126" s="173"/>
      <c r="DBN126" s="172"/>
      <c r="DBO126" s="172"/>
      <c r="DBP126" s="172"/>
      <c r="DBQ126" s="176"/>
      <c r="DBR126" s="177"/>
      <c r="DBS126" s="172"/>
      <c r="DBT126" s="170"/>
      <c r="DBU126" s="171"/>
      <c r="DBV126" s="172"/>
      <c r="DBW126" s="172"/>
      <c r="DBX126" s="173"/>
      <c r="DBY126" s="172"/>
      <c r="DBZ126" s="172"/>
      <c r="DCA126" s="172"/>
      <c r="DCB126" s="176"/>
      <c r="DCC126" s="177"/>
      <c r="DCD126" s="172"/>
      <c r="DCE126" s="170"/>
      <c r="DCF126" s="171"/>
      <c r="DCG126" s="172"/>
      <c r="DCH126" s="172"/>
      <c r="DCI126" s="173"/>
      <c r="DCJ126" s="172"/>
      <c r="DCK126" s="172"/>
      <c r="DCL126" s="172"/>
      <c r="DCM126" s="176"/>
      <c r="DCN126" s="177"/>
      <c r="DCO126" s="172"/>
      <c r="DCP126" s="170"/>
      <c r="DCQ126" s="171"/>
      <c r="DCR126" s="172"/>
      <c r="DCS126" s="172"/>
      <c r="DCT126" s="173"/>
      <c r="DCU126" s="172"/>
      <c r="DCV126" s="172"/>
      <c r="DCW126" s="172"/>
      <c r="DCX126" s="176"/>
      <c r="DCY126" s="177"/>
      <c r="DCZ126" s="172"/>
      <c r="DDA126" s="170"/>
      <c r="DDB126" s="171"/>
      <c r="DDC126" s="172"/>
      <c r="DDD126" s="172"/>
      <c r="DDE126" s="173"/>
      <c r="DDF126" s="172"/>
      <c r="DDG126" s="172"/>
      <c r="DDH126" s="172"/>
      <c r="DDI126" s="176"/>
      <c r="DDJ126" s="177"/>
      <c r="DDK126" s="172"/>
      <c r="DDL126" s="170"/>
      <c r="DDM126" s="171"/>
      <c r="DDN126" s="172"/>
      <c r="DDO126" s="172"/>
      <c r="DDP126" s="173"/>
      <c r="DDQ126" s="172"/>
      <c r="DDR126" s="172"/>
      <c r="DDS126" s="172"/>
      <c r="DDT126" s="176"/>
      <c r="DDU126" s="177"/>
      <c r="DDV126" s="172"/>
      <c r="DDW126" s="170"/>
      <c r="DDX126" s="171"/>
      <c r="DDY126" s="172"/>
      <c r="DDZ126" s="172"/>
      <c r="DEA126" s="173"/>
      <c r="DEB126" s="172"/>
      <c r="DEC126" s="172"/>
      <c r="DED126" s="172"/>
      <c r="DEE126" s="176"/>
      <c r="DEF126" s="177"/>
      <c r="DEG126" s="172"/>
      <c r="DEH126" s="170"/>
      <c r="DEI126" s="171"/>
      <c r="DEJ126" s="172"/>
      <c r="DEK126" s="172"/>
      <c r="DEL126" s="173"/>
      <c r="DEM126" s="172"/>
      <c r="DEN126" s="172"/>
      <c r="DEO126" s="172"/>
      <c r="DEP126" s="176"/>
      <c r="DEQ126" s="177"/>
      <c r="DER126" s="172"/>
      <c r="DES126" s="170"/>
      <c r="DET126" s="171"/>
      <c r="DEU126" s="172"/>
      <c r="DEV126" s="172"/>
      <c r="DEW126" s="173"/>
      <c r="DEX126" s="172"/>
      <c r="DEY126" s="172"/>
      <c r="DEZ126" s="172"/>
      <c r="DFA126" s="176"/>
      <c r="DFB126" s="177"/>
      <c r="DFC126" s="172"/>
      <c r="DFD126" s="170"/>
      <c r="DFE126" s="171"/>
      <c r="DFF126" s="172"/>
      <c r="DFG126" s="172"/>
      <c r="DFH126" s="173"/>
      <c r="DFI126" s="172"/>
      <c r="DFJ126" s="172"/>
      <c r="DFK126" s="172"/>
      <c r="DFL126" s="176"/>
      <c r="DFM126" s="177"/>
      <c r="DFN126" s="172"/>
      <c r="DFO126" s="170"/>
      <c r="DFP126" s="171"/>
      <c r="DFQ126" s="172"/>
      <c r="DFR126" s="172"/>
      <c r="DFS126" s="173"/>
      <c r="DFT126" s="172"/>
      <c r="DFU126" s="172"/>
      <c r="DFV126" s="172"/>
      <c r="DFW126" s="176"/>
      <c r="DFX126" s="177"/>
      <c r="DFY126" s="172"/>
      <c r="DFZ126" s="170"/>
      <c r="DGA126" s="171"/>
      <c r="DGB126" s="172"/>
      <c r="DGC126" s="172"/>
      <c r="DGD126" s="173"/>
      <c r="DGE126" s="172"/>
      <c r="DGF126" s="172"/>
      <c r="DGG126" s="172"/>
      <c r="DGH126" s="176"/>
      <c r="DGI126" s="177"/>
      <c r="DGJ126" s="172"/>
      <c r="DGK126" s="170"/>
      <c r="DGL126" s="171"/>
      <c r="DGM126" s="172"/>
      <c r="DGN126" s="172"/>
      <c r="DGO126" s="173"/>
      <c r="DGP126" s="172"/>
      <c r="DGQ126" s="172"/>
      <c r="DGR126" s="172"/>
      <c r="DGS126" s="176"/>
      <c r="DGT126" s="177"/>
      <c r="DGU126" s="172"/>
      <c r="DGV126" s="170"/>
      <c r="DGW126" s="171"/>
      <c r="DGX126" s="172"/>
      <c r="DGY126" s="172"/>
      <c r="DGZ126" s="173"/>
      <c r="DHA126" s="172"/>
      <c r="DHB126" s="172"/>
      <c r="DHC126" s="172"/>
      <c r="DHD126" s="176"/>
      <c r="DHE126" s="177"/>
      <c r="DHF126" s="172"/>
      <c r="DHG126" s="170"/>
      <c r="DHH126" s="171"/>
      <c r="DHI126" s="172"/>
      <c r="DHJ126" s="172"/>
      <c r="DHK126" s="173"/>
      <c r="DHL126" s="172"/>
      <c r="DHM126" s="172"/>
      <c r="DHN126" s="172"/>
      <c r="DHO126" s="176"/>
      <c r="DHP126" s="177"/>
      <c r="DHQ126" s="172"/>
      <c r="DHR126" s="170"/>
      <c r="DHS126" s="171"/>
      <c r="DHT126" s="172"/>
      <c r="DHU126" s="172"/>
      <c r="DHV126" s="173"/>
      <c r="DHW126" s="172"/>
      <c r="DHX126" s="172"/>
      <c r="DHY126" s="172"/>
      <c r="DHZ126" s="176"/>
      <c r="DIA126" s="177"/>
      <c r="DIB126" s="172"/>
      <c r="DIC126" s="170"/>
      <c r="DID126" s="171"/>
      <c r="DIE126" s="172"/>
      <c r="DIF126" s="172"/>
      <c r="DIG126" s="173"/>
      <c r="DIH126" s="172"/>
      <c r="DII126" s="172"/>
      <c r="DIJ126" s="172"/>
      <c r="DIK126" s="176"/>
      <c r="DIL126" s="177"/>
      <c r="DIM126" s="172"/>
      <c r="DIN126" s="170"/>
      <c r="DIO126" s="171"/>
      <c r="DIP126" s="172"/>
      <c r="DIQ126" s="172"/>
      <c r="DIR126" s="173"/>
      <c r="DIS126" s="172"/>
      <c r="DIT126" s="172"/>
      <c r="DIU126" s="172"/>
      <c r="DIV126" s="176"/>
      <c r="DIW126" s="177"/>
      <c r="DIX126" s="172"/>
      <c r="DIY126" s="170"/>
      <c r="DIZ126" s="171"/>
      <c r="DJA126" s="172"/>
      <c r="DJB126" s="172"/>
      <c r="DJC126" s="173"/>
      <c r="DJD126" s="172"/>
      <c r="DJE126" s="172"/>
      <c r="DJF126" s="172"/>
      <c r="DJG126" s="176"/>
      <c r="DJH126" s="177"/>
      <c r="DJI126" s="172"/>
      <c r="DJJ126" s="170"/>
      <c r="DJK126" s="171"/>
      <c r="DJL126" s="172"/>
      <c r="DJM126" s="172"/>
      <c r="DJN126" s="173"/>
      <c r="DJO126" s="172"/>
      <c r="DJP126" s="172"/>
      <c r="DJQ126" s="172"/>
      <c r="DJR126" s="176"/>
      <c r="DJS126" s="177"/>
      <c r="DJT126" s="172"/>
      <c r="DJU126" s="170"/>
      <c r="DJV126" s="171"/>
      <c r="DJW126" s="172"/>
      <c r="DJX126" s="172"/>
      <c r="DJY126" s="173"/>
      <c r="DJZ126" s="172"/>
      <c r="DKA126" s="172"/>
      <c r="DKB126" s="172"/>
      <c r="DKC126" s="176"/>
      <c r="DKD126" s="177"/>
      <c r="DKE126" s="172"/>
      <c r="DKF126" s="170"/>
      <c r="DKG126" s="171"/>
      <c r="DKH126" s="172"/>
      <c r="DKI126" s="172"/>
      <c r="DKJ126" s="173"/>
      <c r="DKK126" s="172"/>
      <c r="DKL126" s="172"/>
      <c r="DKM126" s="172"/>
      <c r="DKN126" s="176"/>
      <c r="DKO126" s="177"/>
      <c r="DKP126" s="172"/>
      <c r="DKQ126" s="170"/>
      <c r="DKR126" s="171"/>
      <c r="DKS126" s="172"/>
      <c r="DKT126" s="172"/>
      <c r="DKU126" s="173"/>
      <c r="DKV126" s="172"/>
      <c r="DKW126" s="172"/>
      <c r="DKX126" s="172"/>
      <c r="DKY126" s="176"/>
      <c r="DKZ126" s="177"/>
      <c r="DLA126" s="172"/>
      <c r="DLB126" s="170"/>
      <c r="DLC126" s="171"/>
      <c r="DLD126" s="172"/>
      <c r="DLE126" s="172"/>
      <c r="DLF126" s="173"/>
      <c r="DLG126" s="172"/>
      <c r="DLH126" s="172"/>
      <c r="DLI126" s="172"/>
      <c r="DLJ126" s="176"/>
      <c r="DLK126" s="177"/>
      <c r="DLL126" s="172"/>
      <c r="DLM126" s="170"/>
      <c r="DLN126" s="171"/>
      <c r="DLO126" s="172"/>
      <c r="DLP126" s="172"/>
      <c r="DLQ126" s="173"/>
      <c r="DLR126" s="172"/>
      <c r="DLS126" s="172"/>
      <c r="DLT126" s="172"/>
      <c r="DLU126" s="176"/>
      <c r="DLV126" s="177"/>
      <c r="DLW126" s="172"/>
      <c r="DLX126" s="170"/>
      <c r="DLY126" s="171"/>
      <c r="DLZ126" s="172"/>
      <c r="DMA126" s="172"/>
      <c r="DMB126" s="173"/>
      <c r="DMC126" s="172"/>
      <c r="DMD126" s="172"/>
      <c r="DME126" s="172"/>
      <c r="DMF126" s="176"/>
      <c r="DMG126" s="177"/>
      <c r="DMH126" s="172"/>
      <c r="DMI126" s="170"/>
      <c r="DMJ126" s="171"/>
      <c r="DMK126" s="172"/>
      <c r="DML126" s="172"/>
      <c r="DMM126" s="173"/>
      <c r="DMN126" s="172"/>
      <c r="DMO126" s="172"/>
      <c r="DMP126" s="172"/>
      <c r="DMQ126" s="176"/>
      <c r="DMR126" s="177"/>
      <c r="DMS126" s="172"/>
      <c r="DMT126" s="170"/>
      <c r="DMU126" s="171"/>
      <c r="DMV126" s="172"/>
      <c r="DMW126" s="172"/>
      <c r="DMX126" s="173"/>
      <c r="DMY126" s="172"/>
      <c r="DMZ126" s="172"/>
      <c r="DNA126" s="172"/>
      <c r="DNB126" s="176"/>
      <c r="DNC126" s="177"/>
      <c r="DND126" s="172"/>
      <c r="DNE126" s="170"/>
      <c r="DNF126" s="171"/>
      <c r="DNG126" s="172"/>
      <c r="DNH126" s="172"/>
      <c r="DNI126" s="173"/>
      <c r="DNJ126" s="172"/>
      <c r="DNK126" s="172"/>
      <c r="DNL126" s="172"/>
      <c r="DNM126" s="176"/>
      <c r="DNN126" s="177"/>
      <c r="DNO126" s="172"/>
      <c r="DNP126" s="170"/>
      <c r="DNQ126" s="171"/>
      <c r="DNR126" s="172"/>
      <c r="DNS126" s="172"/>
      <c r="DNT126" s="173"/>
      <c r="DNU126" s="172"/>
      <c r="DNV126" s="172"/>
      <c r="DNW126" s="172"/>
      <c r="DNX126" s="176"/>
      <c r="DNY126" s="177"/>
      <c r="DNZ126" s="172"/>
      <c r="DOA126" s="170"/>
      <c r="DOB126" s="171"/>
      <c r="DOC126" s="172"/>
      <c r="DOD126" s="172"/>
      <c r="DOE126" s="173"/>
      <c r="DOF126" s="172"/>
      <c r="DOG126" s="172"/>
      <c r="DOH126" s="172"/>
      <c r="DOI126" s="176"/>
      <c r="DOJ126" s="177"/>
      <c r="DOK126" s="172"/>
      <c r="DOL126" s="170"/>
      <c r="DOM126" s="171"/>
      <c r="DON126" s="172"/>
      <c r="DOO126" s="172"/>
      <c r="DOP126" s="173"/>
      <c r="DOQ126" s="172"/>
      <c r="DOR126" s="172"/>
      <c r="DOS126" s="172"/>
      <c r="DOT126" s="176"/>
      <c r="DOU126" s="177"/>
      <c r="DOV126" s="172"/>
      <c r="DOW126" s="170"/>
      <c r="DOX126" s="171"/>
      <c r="DOY126" s="172"/>
      <c r="DOZ126" s="172"/>
      <c r="DPA126" s="173"/>
      <c r="DPB126" s="172"/>
      <c r="DPC126" s="172"/>
      <c r="DPD126" s="172"/>
      <c r="DPE126" s="176"/>
      <c r="DPF126" s="177"/>
      <c r="DPG126" s="172"/>
      <c r="DPH126" s="170"/>
      <c r="DPI126" s="171"/>
      <c r="DPJ126" s="172"/>
      <c r="DPK126" s="172"/>
      <c r="DPL126" s="173"/>
      <c r="DPM126" s="172"/>
      <c r="DPN126" s="172"/>
      <c r="DPO126" s="172"/>
      <c r="DPP126" s="176"/>
      <c r="DPQ126" s="177"/>
      <c r="DPR126" s="172"/>
      <c r="DPS126" s="170"/>
      <c r="DPT126" s="171"/>
      <c r="DPU126" s="172"/>
      <c r="DPV126" s="172"/>
      <c r="DPW126" s="173"/>
      <c r="DPX126" s="172"/>
      <c r="DPY126" s="172"/>
      <c r="DPZ126" s="172"/>
      <c r="DQA126" s="176"/>
      <c r="DQB126" s="177"/>
      <c r="DQC126" s="172"/>
      <c r="DQD126" s="170"/>
      <c r="DQE126" s="171"/>
      <c r="DQF126" s="172"/>
      <c r="DQG126" s="172"/>
      <c r="DQH126" s="173"/>
      <c r="DQI126" s="172"/>
      <c r="DQJ126" s="172"/>
      <c r="DQK126" s="172"/>
      <c r="DQL126" s="176"/>
      <c r="DQM126" s="177"/>
      <c r="DQN126" s="172"/>
      <c r="DQO126" s="170"/>
      <c r="DQP126" s="171"/>
      <c r="DQQ126" s="172"/>
      <c r="DQR126" s="172"/>
      <c r="DQS126" s="173"/>
      <c r="DQT126" s="172"/>
      <c r="DQU126" s="172"/>
      <c r="DQV126" s="172"/>
      <c r="DQW126" s="176"/>
      <c r="DQX126" s="177"/>
      <c r="DQY126" s="172"/>
      <c r="DQZ126" s="170"/>
      <c r="DRA126" s="171"/>
      <c r="DRB126" s="172"/>
      <c r="DRC126" s="172"/>
      <c r="DRD126" s="173"/>
      <c r="DRE126" s="172"/>
      <c r="DRF126" s="172"/>
      <c r="DRG126" s="172"/>
      <c r="DRH126" s="176"/>
      <c r="DRI126" s="177"/>
      <c r="DRJ126" s="172"/>
      <c r="DRK126" s="170"/>
      <c r="DRL126" s="171"/>
      <c r="DRM126" s="172"/>
      <c r="DRN126" s="172"/>
      <c r="DRO126" s="173"/>
      <c r="DRP126" s="172"/>
      <c r="DRQ126" s="172"/>
      <c r="DRR126" s="172"/>
      <c r="DRS126" s="176"/>
      <c r="DRT126" s="177"/>
      <c r="DRU126" s="172"/>
      <c r="DRV126" s="170"/>
      <c r="DRW126" s="171"/>
      <c r="DRX126" s="172"/>
      <c r="DRY126" s="172"/>
      <c r="DRZ126" s="173"/>
      <c r="DSA126" s="172"/>
      <c r="DSB126" s="172"/>
      <c r="DSC126" s="172"/>
      <c r="DSD126" s="176"/>
      <c r="DSE126" s="177"/>
      <c r="DSF126" s="172"/>
      <c r="DSG126" s="170"/>
      <c r="DSH126" s="171"/>
      <c r="DSI126" s="172"/>
      <c r="DSJ126" s="172"/>
      <c r="DSK126" s="173"/>
      <c r="DSL126" s="172"/>
      <c r="DSM126" s="172"/>
      <c r="DSN126" s="172"/>
      <c r="DSO126" s="176"/>
      <c r="DSP126" s="177"/>
      <c r="DSQ126" s="172"/>
      <c r="DSR126" s="170"/>
      <c r="DSS126" s="171"/>
      <c r="DST126" s="172"/>
      <c r="DSU126" s="172"/>
      <c r="DSV126" s="173"/>
      <c r="DSW126" s="172"/>
      <c r="DSX126" s="172"/>
      <c r="DSY126" s="172"/>
      <c r="DSZ126" s="176"/>
      <c r="DTA126" s="177"/>
      <c r="DTB126" s="172"/>
      <c r="DTC126" s="170"/>
      <c r="DTD126" s="171"/>
      <c r="DTE126" s="172"/>
      <c r="DTF126" s="172"/>
      <c r="DTG126" s="173"/>
      <c r="DTH126" s="172"/>
      <c r="DTI126" s="172"/>
      <c r="DTJ126" s="172"/>
      <c r="DTK126" s="176"/>
      <c r="DTL126" s="177"/>
      <c r="DTM126" s="172"/>
      <c r="DTN126" s="170"/>
      <c r="DTO126" s="171"/>
      <c r="DTP126" s="172"/>
      <c r="DTQ126" s="172"/>
      <c r="DTR126" s="173"/>
      <c r="DTS126" s="172"/>
      <c r="DTT126" s="172"/>
      <c r="DTU126" s="172"/>
      <c r="DTV126" s="176"/>
      <c r="DTW126" s="177"/>
      <c r="DTX126" s="172"/>
      <c r="DTY126" s="170"/>
      <c r="DTZ126" s="171"/>
      <c r="DUA126" s="172"/>
      <c r="DUB126" s="172"/>
      <c r="DUC126" s="173"/>
      <c r="DUD126" s="172"/>
      <c r="DUE126" s="172"/>
      <c r="DUF126" s="172"/>
      <c r="DUG126" s="176"/>
      <c r="DUH126" s="177"/>
      <c r="DUI126" s="172"/>
      <c r="DUJ126" s="170"/>
      <c r="DUK126" s="171"/>
      <c r="DUL126" s="172"/>
      <c r="DUM126" s="172"/>
      <c r="DUN126" s="173"/>
      <c r="DUO126" s="172"/>
      <c r="DUP126" s="172"/>
      <c r="DUQ126" s="172"/>
      <c r="DUR126" s="176"/>
      <c r="DUS126" s="177"/>
      <c r="DUT126" s="172"/>
      <c r="DUU126" s="170"/>
      <c r="DUV126" s="171"/>
      <c r="DUW126" s="172"/>
      <c r="DUX126" s="172"/>
      <c r="DUY126" s="173"/>
      <c r="DUZ126" s="172"/>
      <c r="DVA126" s="172"/>
      <c r="DVB126" s="172"/>
      <c r="DVC126" s="176"/>
      <c r="DVD126" s="177"/>
      <c r="DVE126" s="172"/>
      <c r="DVF126" s="170"/>
      <c r="DVG126" s="171"/>
      <c r="DVH126" s="172"/>
      <c r="DVI126" s="172"/>
      <c r="DVJ126" s="173"/>
      <c r="DVK126" s="172"/>
      <c r="DVL126" s="172"/>
      <c r="DVM126" s="172"/>
      <c r="DVN126" s="176"/>
      <c r="DVO126" s="177"/>
      <c r="DVP126" s="172"/>
      <c r="DVQ126" s="170"/>
      <c r="DVR126" s="171"/>
      <c r="DVS126" s="172"/>
      <c r="DVT126" s="172"/>
      <c r="DVU126" s="173"/>
      <c r="DVV126" s="172"/>
      <c r="DVW126" s="172"/>
      <c r="DVX126" s="172"/>
      <c r="DVY126" s="176"/>
      <c r="DVZ126" s="177"/>
      <c r="DWA126" s="172"/>
      <c r="DWB126" s="170"/>
      <c r="DWC126" s="171"/>
      <c r="DWD126" s="172"/>
      <c r="DWE126" s="172"/>
      <c r="DWF126" s="173"/>
      <c r="DWG126" s="172"/>
      <c r="DWH126" s="172"/>
      <c r="DWI126" s="172"/>
      <c r="DWJ126" s="176"/>
      <c r="DWK126" s="177"/>
      <c r="DWL126" s="172"/>
      <c r="DWM126" s="170"/>
      <c r="DWN126" s="171"/>
      <c r="DWO126" s="172"/>
      <c r="DWP126" s="172"/>
      <c r="DWQ126" s="173"/>
      <c r="DWR126" s="172"/>
      <c r="DWS126" s="172"/>
      <c r="DWT126" s="172"/>
      <c r="DWU126" s="176"/>
      <c r="DWV126" s="177"/>
      <c r="DWW126" s="172"/>
      <c r="DWX126" s="170"/>
      <c r="DWY126" s="171"/>
      <c r="DWZ126" s="172"/>
      <c r="DXA126" s="172"/>
      <c r="DXB126" s="173"/>
      <c r="DXC126" s="172"/>
      <c r="DXD126" s="172"/>
      <c r="DXE126" s="172"/>
      <c r="DXF126" s="176"/>
      <c r="DXG126" s="177"/>
      <c r="DXH126" s="172"/>
      <c r="DXI126" s="170"/>
      <c r="DXJ126" s="171"/>
      <c r="DXK126" s="172"/>
      <c r="DXL126" s="172"/>
      <c r="DXM126" s="173"/>
      <c r="DXN126" s="172"/>
      <c r="DXO126" s="172"/>
      <c r="DXP126" s="172"/>
      <c r="DXQ126" s="176"/>
      <c r="DXR126" s="177"/>
      <c r="DXS126" s="172"/>
      <c r="DXT126" s="170"/>
      <c r="DXU126" s="171"/>
      <c r="DXV126" s="172"/>
      <c r="DXW126" s="172"/>
      <c r="DXX126" s="173"/>
      <c r="DXY126" s="172"/>
      <c r="DXZ126" s="172"/>
      <c r="DYA126" s="172"/>
      <c r="DYB126" s="176"/>
      <c r="DYC126" s="177"/>
      <c r="DYD126" s="172"/>
      <c r="DYE126" s="170"/>
      <c r="DYF126" s="171"/>
      <c r="DYG126" s="172"/>
      <c r="DYH126" s="172"/>
      <c r="DYI126" s="173"/>
      <c r="DYJ126" s="172"/>
      <c r="DYK126" s="172"/>
      <c r="DYL126" s="172"/>
      <c r="DYM126" s="176"/>
      <c r="DYN126" s="177"/>
      <c r="DYO126" s="172"/>
      <c r="DYP126" s="170"/>
      <c r="DYQ126" s="171"/>
      <c r="DYR126" s="172"/>
      <c r="DYS126" s="172"/>
      <c r="DYT126" s="173"/>
      <c r="DYU126" s="172"/>
      <c r="DYV126" s="172"/>
      <c r="DYW126" s="172"/>
      <c r="DYX126" s="176"/>
      <c r="DYY126" s="177"/>
      <c r="DYZ126" s="172"/>
      <c r="DZA126" s="170"/>
      <c r="DZB126" s="171"/>
      <c r="DZC126" s="172"/>
      <c r="DZD126" s="172"/>
      <c r="DZE126" s="173"/>
      <c r="DZF126" s="172"/>
      <c r="DZG126" s="172"/>
      <c r="DZH126" s="172"/>
      <c r="DZI126" s="176"/>
      <c r="DZJ126" s="177"/>
      <c r="DZK126" s="172"/>
      <c r="DZL126" s="170"/>
      <c r="DZM126" s="171"/>
      <c r="DZN126" s="172"/>
      <c r="DZO126" s="172"/>
      <c r="DZP126" s="173"/>
      <c r="DZQ126" s="172"/>
      <c r="DZR126" s="172"/>
      <c r="DZS126" s="172"/>
      <c r="DZT126" s="176"/>
      <c r="DZU126" s="177"/>
      <c r="DZV126" s="172"/>
      <c r="DZW126" s="170"/>
      <c r="DZX126" s="171"/>
      <c r="DZY126" s="172"/>
      <c r="DZZ126" s="172"/>
      <c r="EAA126" s="173"/>
      <c r="EAB126" s="172"/>
      <c r="EAC126" s="172"/>
      <c r="EAD126" s="172"/>
      <c r="EAE126" s="176"/>
      <c r="EAF126" s="177"/>
      <c r="EAG126" s="172"/>
      <c r="EAH126" s="170"/>
      <c r="EAI126" s="171"/>
      <c r="EAJ126" s="172"/>
      <c r="EAK126" s="172"/>
      <c r="EAL126" s="173"/>
      <c r="EAM126" s="172"/>
      <c r="EAN126" s="172"/>
      <c r="EAO126" s="172"/>
      <c r="EAP126" s="176"/>
      <c r="EAQ126" s="177"/>
      <c r="EAR126" s="172"/>
      <c r="EAS126" s="170"/>
      <c r="EAT126" s="171"/>
      <c r="EAU126" s="172"/>
      <c r="EAV126" s="172"/>
      <c r="EAW126" s="173"/>
      <c r="EAX126" s="172"/>
      <c r="EAY126" s="172"/>
      <c r="EAZ126" s="172"/>
      <c r="EBA126" s="176"/>
      <c r="EBB126" s="177"/>
      <c r="EBC126" s="172"/>
      <c r="EBD126" s="170"/>
      <c r="EBE126" s="171"/>
      <c r="EBF126" s="172"/>
      <c r="EBG126" s="172"/>
      <c r="EBH126" s="173"/>
      <c r="EBI126" s="172"/>
      <c r="EBJ126" s="172"/>
      <c r="EBK126" s="172"/>
      <c r="EBL126" s="176"/>
      <c r="EBM126" s="177"/>
      <c r="EBN126" s="172"/>
      <c r="EBO126" s="170"/>
      <c r="EBP126" s="171"/>
      <c r="EBQ126" s="172"/>
      <c r="EBR126" s="172"/>
      <c r="EBS126" s="173"/>
      <c r="EBT126" s="172"/>
      <c r="EBU126" s="172"/>
      <c r="EBV126" s="172"/>
      <c r="EBW126" s="176"/>
      <c r="EBX126" s="177"/>
      <c r="EBY126" s="172"/>
      <c r="EBZ126" s="170"/>
      <c r="ECA126" s="171"/>
      <c r="ECB126" s="172"/>
      <c r="ECC126" s="172"/>
      <c r="ECD126" s="173"/>
      <c r="ECE126" s="172"/>
      <c r="ECF126" s="172"/>
      <c r="ECG126" s="172"/>
      <c r="ECH126" s="176"/>
      <c r="ECI126" s="177"/>
      <c r="ECJ126" s="172"/>
      <c r="ECK126" s="170"/>
      <c r="ECL126" s="171"/>
      <c r="ECM126" s="172"/>
      <c r="ECN126" s="172"/>
      <c r="ECO126" s="173"/>
      <c r="ECP126" s="172"/>
      <c r="ECQ126" s="172"/>
      <c r="ECR126" s="172"/>
      <c r="ECS126" s="176"/>
      <c r="ECT126" s="177"/>
      <c r="ECU126" s="172"/>
      <c r="ECV126" s="170"/>
      <c r="ECW126" s="171"/>
      <c r="ECX126" s="172"/>
      <c r="ECY126" s="172"/>
      <c r="ECZ126" s="173"/>
      <c r="EDA126" s="172"/>
      <c r="EDB126" s="172"/>
      <c r="EDC126" s="172"/>
      <c r="EDD126" s="176"/>
      <c r="EDE126" s="177"/>
      <c r="EDF126" s="172"/>
      <c r="EDG126" s="170"/>
      <c r="EDH126" s="171"/>
      <c r="EDI126" s="172"/>
      <c r="EDJ126" s="172"/>
      <c r="EDK126" s="173"/>
      <c r="EDL126" s="172"/>
      <c r="EDM126" s="172"/>
      <c r="EDN126" s="172"/>
      <c r="EDO126" s="176"/>
      <c r="EDP126" s="177"/>
      <c r="EDQ126" s="172"/>
      <c r="EDR126" s="170"/>
      <c r="EDS126" s="171"/>
      <c r="EDT126" s="172"/>
      <c r="EDU126" s="172"/>
      <c r="EDV126" s="173"/>
      <c r="EDW126" s="172"/>
      <c r="EDX126" s="172"/>
      <c r="EDY126" s="172"/>
      <c r="EDZ126" s="176"/>
      <c r="EEA126" s="177"/>
      <c r="EEB126" s="172"/>
      <c r="EEC126" s="170"/>
      <c r="EED126" s="171"/>
      <c r="EEE126" s="172"/>
      <c r="EEF126" s="172"/>
      <c r="EEG126" s="173"/>
      <c r="EEH126" s="172"/>
      <c r="EEI126" s="172"/>
      <c r="EEJ126" s="172"/>
      <c r="EEK126" s="176"/>
      <c r="EEL126" s="177"/>
      <c r="EEM126" s="172"/>
      <c r="EEN126" s="170"/>
      <c r="EEO126" s="171"/>
      <c r="EEP126" s="172"/>
      <c r="EEQ126" s="172"/>
      <c r="EER126" s="173"/>
      <c r="EES126" s="172"/>
      <c r="EET126" s="172"/>
      <c r="EEU126" s="172"/>
      <c r="EEV126" s="176"/>
      <c r="EEW126" s="177"/>
      <c r="EEX126" s="172"/>
      <c r="EEY126" s="170"/>
      <c r="EEZ126" s="171"/>
      <c r="EFA126" s="172"/>
      <c r="EFB126" s="172"/>
      <c r="EFC126" s="173"/>
      <c r="EFD126" s="172"/>
      <c r="EFE126" s="172"/>
      <c r="EFF126" s="172"/>
      <c r="EFG126" s="176"/>
      <c r="EFH126" s="177"/>
      <c r="EFI126" s="172"/>
      <c r="EFJ126" s="170"/>
      <c r="EFK126" s="171"/>
      <c r="EFL126" s="172"/>
      <c r="EFM126" s="172"/>
      <c r="EFN126" s="173"/>
      <c r="EFO126" s="172"/>
      <c r="EFP126" s="172"/>
      <c r="EFQ126" s="172"/>
      <c r="EFR126" s="176"/>
      <c r="EFS126" s="177"/>
      <c r="EFT126" s="172"/>
      <c r="EFU126" s="170"/>
      <c r="EFV126" s="171"/>
      <c r="EFW126" s="172"/>
      <c r="EFX126" s="172"/>
      <c r="EFY126" s="173"/>
      <c r="EFZ126" s="172"/>
      <c r="EGA126" s="172"/>
      <c r="EGB126" s="172"/>
      <c r="EGC126" s="176"/>
      <c r="EGD126" s="177"/>
      <c r="EGE126" s="172"/>
      <c r="EGF126" s="170"/>
      <c r="EGG126" s="171"/>
      <c r="EGH126" s="172"/>
      <c r="EGI126" s="172"/>
      <c r="EGJ126" s="173"/>
      <c r="EGK126" s="172"/>
      <c r="EGL126" s="172"/>
      <c r="EGM126" s="172"/>
      <c r="EGN126" s="176"/>
      <c r="EGO126" s="177"/>
      <c r="EGP126" s="172"/>
      <c r="EGQ126" s="170"/>
      <c r="EGR126" s="171"/>
      <c r="EGS126" s="172"/>
      <c r="EGT126" s="172"/>
      <c r="EGU126" s="173"/>
      <c r="EGV126" s="172"/>
      <c r="EGW126" s="172"/>
      <c r="EGX126" s="172"/>
      <c r="EGY126" s="176"/>
      <c r="EGZ126" s="177"/>
      <c r="EHA126" s="172"/>
      <c r="EHB126" s="170"/>
      <c r="EHC126" s="171"/>
      <c r="EHD126" s="172"/>
      <c r="EHE126" s="172"/>
      <c r="EHF126" s="173"/>
      <c r="EHG126" s="172"/>
      <c r="EHH126" s="172"/>
      <c r="EHI126" s="172"/>
      <c r="EHJ126" s="176"/>
      <c r="EHK126" s="177"/>
      <c r="EHL126" s="172"/>
      <c r="EHM126" s="170"/>
      <c r="EHN126" s="171"/>
      <c r="EHO126" s="172"/>
      <c r="EHP126" s="172"/>
      <c r="EHQ126" s="173"/>
      <c r="EHR126" s="172"/>
      <c r="EHS126" s="172"/>
      <c r="EHT126" s="172"/>
      <c r="EHU126" s="176"/>
      <c r="EHV126" s="177"/>
      <c r="EHW126" s="172"/>
      <c r="EHX126" s="170"/>
      <c r="EHY126" s="171"/>
      <c r="EHZ126" s="172"/>
      <c r="EIA126" s="172"/>
      <c r="EIB126" s="173"/>
      <c r="EIC126" s="172"/>
      <c r="EID126" s="172"/>
      <c r="EIE126" s="172"/>
      <c r="EIF126" s="176"/>
      <c r="EIG126" s="177"/>
      <c r="EIH126" s="172"/>
      <c r="EII126" s="170"/>
      <c r="EIJ126" s="171"/>
      <c r="EIK126" s="172"/>
      <c r="EIL126" s="172"/>
      <c r="EIM126" s="173"/>
      <c r="EIN126" s="172"/>
      <c r="EIO126" s="172"/>
      <c r="EIP126" s="172"/>
      <c r="EIQ126" s="176"/>
      <c r="EIR126" s="177"/>
      <c r="EIS126" s="172"/>
      <c r="EIT126" s="170"/>
      <c r="EIU126" s="171"/>
      <c r="EIV126" s="172"/>
      <c r="EIW126" s="172"/>
      <c r="EIX126" s="173"/>
      <c r="EIY126" s="172"/>
      <c r="EIZ126" s="172"/>
      <c r="EJA126" s="172"/>
      <c r="EJB126" s="176"/>
      <c r="EJC126" s="177"/>
      <c r="EJD126" s="172"/>
      <c r="EJE126" s="170"/>
      <c r="EJF126" s="171"/>
      <c r="EJG126" s="172"/>
      <c r="EJH126" s="172"/>
      <c r="EJI126" s="173"/>
      <c r="EJJ126" s="172"/>
      <c r="EJK126" s="172"/>
      <c r="EJL126" s="172"/>
      <c r="EJM126" s="176"/>
      <c r="EJN126" s="177"/>
      <c r="EJO126" s="172"/>
      <c r="EJP126" s="170"/>
      <c r="EJQ126" s="171"/>
      <c r="EJR126" s="172"/>
      <c r="EJS126" s="172"/>
      <c r="EJT126" s="173"/>
      <c r="EJU126" s="172"/>
      <c r="EJV126" s="172"/>
      <c r="EJW126" s="172"/>
      <c r="EJX126" s="176"/>
      <c r="EJY126" s="177"/>
      <c r="EJZ126" s="172"/>
      <c r="EKA126" s="170"/>
      <c r="EKB126" s="171"/>
      <c r="EKC126" s="172"/>
      <c r="EKD126" s="172"/>
      <c r="EKE126" s="173"/>
      <c r="EKF126" s="172"/>
      <c r="EKG126" s="172"/>
      <c r="EKH126" s="172"/>
      <c r="EKI126" s="176"/>
      <c r="EKJ126" s="177"/>
      <c r="EKK126" s="172"/>
      <c r="EKL126" s="170"/>
      <c r="EKM126" s="171"/>
      <c r="EKN126" s="172"/>
      <c r="EKO126" s="172"/>
      <c r="EKP126" s="173"/>
      <c r="EKQ126" s="172"/>
      <c r="EKR126" s="172"/>
      <c r="EKS126" s="172"/>
      <c r="EKT126" s="176"/>
      <c r="EKU126" s="177"/>
      <c r="EKV126" s="172"/>
      <c r="EKW126" s="170"/>
      <c r="EKX126" s="171"/>
      <c r="EKY126" s="172"/>
      <c r="EKZ126" s="172"/>
      <c r="ELA126" s="173"/>
      <c r="ELB126" s="172"/>
      <c r="ELC126" s="172"/>
      <c r="ELD126" s="172"/>
      <c r="ELE126" s="176"/>
      <c r="ELF126" s="177"/>
      <c r="ELG126" s="172"/>
      <c r="ELH126" s="170"/>
      <c r="ELI126" s="171"/>
      <c r="ELJ126" s="172"/>
      <c r="ELK126" s="172"/>
      <c r="ELL126" s="173"/>
      <c r="ELM126" s="172"/>
      <c r="ELN126" s="172"/>
      <c r="ELO126" s="172"/>
      <c r="ELP126" s="176"/>
      <c r="ELQ126" s="177"/>
      <c r="ELR126" s="172"/>
      <c r="ELS126" s="170"/>
      <c r="ELT126" s="171"/>
      <c r="ELU126" s="172"/>
      <c r="ELV126" s="172"/>
      <c r="ELW126" s="173"/>
      <c r="ELX126" s="172"/>
      <c r="ELY126" s="172"/>
      <c r="ELZ126" s="172"/>
      <c r="EMA126" s="176"/>
      <c r="EMB126" s="177"/>
      <c r="EMC126" s="172"/>
      <c r="EMD126" s="170"/>
      <c r="EME126" s="171"/>
      <c r="EMF126" s="172"/>
      <c r="EMG126" s="172"/>
      <c r="EMH126" s="173"/>
      <c r="EMI126" s="172"/>
      <c r="EMJ126" s="172"/>
      <c r="EMK126" s="172"/>
      <c r="EML126" s="176"/>
      <c r="EMM126" s="177"/>
      <c r="EMN126" s="172"/>
      <c r="EMO126" s="170"/>
      <c r="EMP126" s="171"/>
      <c r="EMQ126" s="172"/>
      <c r="EMR126" s="172"/>
      <c r="EMS126" s="173"/>
      <c r="EMT126" s="172"/>
      <c r="EMU126" s="172"/>
      <c r="EMV126" s="172"/>
      <c r="EMW126" s="176"/>
      <c r="EMX126" s="177"/>
      <c r="EMY126" s="172"/>
      <c r="EMZ126" s="170"/>
      <c r="ENA126" s="171"/>
      <c r="ENB126" s="172"/>
      <c r="ENC126" s="172"/>
      <c r="END126" s="173"/>
      <c r="ENE126" s="172"/>
      <c r="ENF126" s="172"/>
      <c r="ENG126" s="172"/>
      <c r="ENH126" s="176"/>
      <c r="ENI126" s="177"/>
      <c r="ENJ126" s="172"/>
      <c r="ENK126" s="170"/>
      <c r="ENL126" s="171"/>
      <c r="ENM126" s="172"/>
      <c r="ENN126" s="172"/>
      <c r="ENO126" s="173"/>
      <c r="ENP126" s="172"/>
      <c r="ENQ126" s="172"/>
      <c r="ENR126" s="172"/>
      <c r="ENS126" s="176"/>
      <c r="ENT126" s="177"/>
      <c r="ENU126" s="172"/>
      <c r="ENV126" s="170"/>
      <c r="ENW126" s="171"/>
      <c r="ENX126" s="172"/>
      <c r="ENY126" s="172"/>
      <c r="ENZ126" s="173"/>
      <c r="EOA126" s="172"/>
      <c r="EOB126" s="172"/>
      <c r="EOC126" s="172"/>
      <c r="EOD126" s="176"/>
      <c r="EOE126" s="177"/>
      <c r="EOF126" s="172"/>
      <c r="EOG126" s="170"/>
      <c r="EOH126" s="171"/>
      <c r="EOI126" s="172"/>
      <c r="EOJ126" s="172"/>
      <c r="EOK126" s="173"/>
      <c r="EOL126" s="172"/>
      <c r="EOM126" s="172"/>
      <c r="EON126" s="172"/>
      <c r="EOO126" s="176"/>
      <c r="EOP126" s="177"/>
      <c r="EOQ126" s="172"/>
      <c r="EOR126" s="170"/>
      <c r="EOS126" s="171"/>
      <c r="EOT126" s="172"/>
      <c r="EOU126" s="172"/>
      <c r="EOV126" s="173"/>
      <c r="EOW126" s="172"/>
      <c r="EOX126" s="172"/>
      <c r="EOY126" s="172"/>
      <c r="EOZ126" s="176"/>
      <c r="EPA126" s="177"/>
      <c r="EPB126" s="172"/>
      <c r="EPC126" s="170"/>
      <c r="EPD126" s="171"/>
      <c r="EPE126" s="172"/>
      <c r="EPF126" s="172"/>
      <c r="EPG126" s="173"/>
      <c r="EPH126" s="172"/>
      <c r="EPI126" s="172"/>
      <c r="EPJ126" s="172"/>
      <c r="EPK126" s="176"/>
      <c r="EPL126" s="177"/>
      <c r="EPM126" s="172"/>
      <c r="EPN126" s="170"/>
      <c r="EPO126" s="171"/>
      <c r="EPP126" s="172"/>
      <c r="EPQ126" s="172"/>
      <c r="EPR126" s="173"/>
      <c r="EPS126" s="172"/>
      <c r="EPT126" s="172"/>
      <c r="EPU126" s="172"/>
      <c r="EPV126" s="176"/>
      <c r="EPW126" s="177"/>
      <c r="EPX126" s="172"/>
      <c r="EPY126" s="170"/>
      <c r="EPZ126" s="171"/>
      <c r="EQA126" s="172"/>
      <c r="EQB126" s="172"/>
      <c r="EQC126" s="173"/>
      <c r="EQD126" s="172"/>
      <c r="EQE126" s="172"/>
      <c r="EQF126" s="172"/>
      <c r="EQG126" s="176"/>
      <c r="EQH126" s="177"/>
      <c r="EQI126" s="172"/>
      <c r="EQJ126" s="170"/>
      <c r="EQK126" s="171"/>
      <c r="EQL126" s="172"/>
      <c r="EQM126" s="172"/>
      <c r="EQN126" s="173"/>
      <c r="EQO126" s="172"/>
      <c r="EQP126" s="172"/>
      <c r="EQQ126" s="172"/>
      <c r="EQR126" s="176"/>
      <c r="EQS126" s="177"/>
      <c r="EQT126" s="172"/>
      <c r="EQU126" s="170"/>
      <c r="EQV126" s="171"/>
      <c r="EQW126" s="172"/>
      <c r="EQX126" s="172"/>
      <c r="EQY126" s="173"/>
      <c r="EQZ126" s="172"/>
      <c r="ERA126" s="172"/>
      <c r="ERB126" s="172"/>
      <c r="ERC126" s="176"/>
      <c r="ERD126" s="177"/>
      <c r="ERE126" s="172"/>
      <c r="ERF126" s="170"/>
      <c r="ERG126" s="171"/>
      <c r="ERH126" s="172"/>
      <c r="ERI126" s="172"/>
      <c r="ERJ126" s="173"/>
      <c r="ERK126" s="172"/>
      <c r="ERL126" s="172"/>
      <c r="ERM126" s="172"/>
      <c r="ERN126" s="176"/>
      <c r="ERO126" s="177"/>
      <c r="ERP126" s="172"/>
      <c r="ERQ126" s="170"/>
      <c r="ERR126" s="171"/>
      <c r="ERS126" s="172"/>
      <c r="ERT126" s="172"/>
      <c r="ERU126" s="173"/>
      <c r="ERV126" s="172"/>
      <c r="ERW126" s="172"/>
      <c r="ERX126" s="172"/>
      <c r="ERY126" s="176"/>
      <c r="ERZ126" s="177"/>
      <c r="ESA126" s="172"/>
      <c r="ESB126" s="170"/>
      <c r="ESC126" s="171"/>
      <c r="ESD126" s="172"/>
      <c r="ESE126" s="172"/>
      <c r="ESF126" s="173"/>
      <c r="ESG126" s="172"/>
      <c r="ESH126" s="172"/>
      <c r="ESI126" s="172"/>
      <c r="ESJ126" s="176"/>
      <c r="ESK126" s="177"/>
      <c r="ESL126" s="172"/>
      <c r="ESM126" s="170"/>
      <c r="ESN126" s="171"/>
      <c r="ESO126" s="172"/>
      <c r="ESP126" s="172"/>
      <c r="ESQ126" s="173"/>
      <c r="ESR126" s="172"/>
      <c r="ESS126" s="172"/>
      <c r="EST126" s="172"/>
      <c r="ESU126" s="176"/>
      <c r="ESV126" s="177"/>
      <c r="ESW126" s="172"/>
      <c r="ESX126" s="170"/>
      <c r="ESY126" s="171"/>
      <c r="ESZ126" s="172"/>
      <c r="ETA126" s="172"/>
      <c r="ETB126" s="173"/>
      <c r="ETC126" s="172"/>
      <c r="ETD126" s="172"/>
      <c r="ETE126" s="172"/>
      <c r="ETF126" s="176"/>
      <c r="ETG126" s="177"/>
      <c r="ETH126" s="172"/>
      <c r="ETI126" s="170"/>
      <c r="ETJ126" s="171"/>
      <c r="ETK126" s="172"/>
      <c r="ETL126" s="172"/>
      <c r="ETM126" s="173"/>
      <c r="ETN126" s="172"/>
      <c r="ETO126" s="172"/>
      <c r="ETP126" s="172"/>
      <c r="ETQ126" s="176"/>
      <c r="ETR126" s="177"/>
      <c r="ETS126" s="172"/>
      <c r="ETT126" s="170"/>
      <c r="ETU126" s="171"/>
      <c r="ETV126" s="172"/>
      <c r="ETW126" s="172"/>
      <c r="ETX126" s="173"/>
      <c r="ETY126" s="172"/>
      <c r="ETZ126" s="172"/>
      <c r="EUA126" s="172"/>
      <c r="EUB126" s="176"/>
      <c r="EUC126" s="177"/>
      <c r="EUD126" s="172"/>
      <c r="EUE126" s="170"/>
      <c r="EUF126" s="171"/>
      <c r="EUG126" s="172"/>
      <c r="EUH126" s="172"/>
      <c r="EUI126" s="173"/>
      <c r="EUJ126" s="172"/>
      <c r="EUK126" s="172"/>
      <c r="EUL126" s="172"/>
      <c r="EUM126" s="176"/>
      <c r="EUN126" s="177"/>
      <c r="EUO126" s="172"/>
      <c r="EUP126" s="170"/>
      <c r="EUQ126" s="171"/>
      <c r="EUR126" s="172"/>
      <c r="EUS126" s="172"/>
      <c r="EUT126" s="173"/>
      <c r="EUU126" s="172"/>
      <c r="EUV126" s="172"/>
      <c r="EUW126" s="172"/>
      <c r="EUX126" s="176"/>
      <c r="EUY126" s="177"/>
      <c r="EUZ126" s="172"/>
      <c r="EVA126" s="170"/>
      <c r="EVB126" s="171"/>
      <c r="EVC126" s="172"/>
      <c r="EVD126" s="172"/>
      <c r="EVE126" s="173"/>
      <c r="EVF126" s="172"/>
      <c r="EVG126" s="172"/>
      <c r="EVH126" s="172"/>
      <c r="EVI126" s="176"/>
      <c r="EVJ126" s="177"/>
      <c r="EVK126" s="172"/>
      <c r="EVL126" s="170"/>
      <c r="EVM126" s="171"/>
      <c r="EVN126" s="172"/>
      <c r="EVO126" s="172"/>
      <c r="EVP126" s="173"/>
      <c r="EVQ126" s="172"/>
      <c r="EVR126" s="172"/>
      <c r="EVS126" s="172"/>
      <c r="EVT126" s="176"/>
      <c r="EVU126" s="177"/>
      <c r="EVV126" s="172"/>
      <c r="EVW126" s="170"/>
      <c r="EVX126" s="171"/>
      <c r="EVY126" s="172"/>
      <c r="EVZ126" s="172"/>
      <c r="EWA126" s="173"/>
      <c r="EWB126" s="172"/>
      <c r="EWC126" s="172"/>
      <c r="EWD126" s="172"/>
      <c r="EWE126" s="176"/>
      <c r="EWF126" s="177"/>
      <c r="EWG126" s="172"/>
      <c r="EWH126" s="170"/>
      <c r="EWI126" s="171"/>
      <c r="EWJ126" s="172"/>
      <c r="EWK126" s="172"/>
      <c r="EWL126" s="173"/>
      <c r="EWM126" s="172"/>
      <c r="EWN126" s="172"/>
      <c r="EWO126" s="172"/>
      <c r="EWP126" s="176"/>
      <c r="EWQ126" s="177"/>
      <c r="EWR126" s="172"/>
      <c r="EWS126" s="170"/>
      <c r="EWT126" s="171"/>
      <c r="EWU126" s="172"/>
      <c r="EWV126" s="172"/>
      <c r="EWW126" s="173"/>
      <c r="EWX126" s="172"/>
      <c r="EWY126" s="172"/>
      <c r="EWZ126" s="172"/>
      <c r="EXA126" s="176"/>
      <c r="EXB126" s="177"/>
      <c r="EXC126" s="172"/>
      <c r="EXD126" s="170"/>
      <c r="EXE126" s="171"/>
      <c r="EXF126" s="172"/>
      <c r="EXG126" s="172"/>
      <c r="EXH126" s="173"/>
      <c r="EXI126" s="172"/>
      <c r="EXJ126" s="172"/>
      <c r="EXK126" s="172"/>
      <c r="EXL126" s="176"/>
      <c r="EXM126" s="177"/>
      <c r="EXN126" s="172"/>
      <c r="EXO126" s="170"/>
      <c r="EXP126" s="171"/>
      <c r="EXQ126" s="172"/>
      <c r="EXR126" s="172"/>
      <c r="EXS126" s="173"/>
      <c r="EXT126" s="172"/>
      <c r="EXU126" s="172"/>
      <c r="EXV126" s="172"/>
      <c r="EXW126" s="176"/>
      <c r="EXX126" s="177"/>
      <c r="EXY126" s="172"/>
      <c r="EXZ126" s="170"/>
      <c r="EYA126" s="171"/>
      <c r="EYB126" s="172"/>
      <c r="EYC126" s="172"/>
      <c r="EYD126" s="173"/>
      <c r="EYE126" s="172"/>
      <c r="EYF126" s="172"/>
      <c r="EYG126" s="172"/>
      <c r="EYH126" s="176"/>
      <c r="EYI126" s="177"/>
      <c r="EYJ126" s="172"/>
      <c r="EYK126" s="170"/>
      <c r="EYL126" s="171"/>
      <c r="EYM126" s="172"/>
      <c r="EYN126" s="172"/>
      <c r="EYO126" s="173"/>
      <c r="EYP126" s="172"/>
      <c r="EYQ126" s="172"/>
      <c r="EYR126" s="172"/>
      <c r="EYS126" s="176"/>
      <c r="EYT126" s="177"/>
      <c r="EYU126" s="172"/>
      <c r="EYV126" s="170"/>
      <c r="EYW126" s="171"/>
      <c r="EYX126" s="172"/>
      <c r="EYY126" s="172"/>
      <c r="EYZ126" s="173"/>
      <c r="EZA126" s="172"/>
      <c r="EZB126" s="172"/>
      <c r="EZC126" s="172"/>
      <c r="EZD126" s="176"/>
      <c r="EZE126" s="177"/>
      <c r="EZF126" s="172"/>
      <c r="EZG126" s="170"/>
      <c r="EZH126" s="171"/>
      <c r="EZI126" s="172"/>
      <c r="EZJ126" s="172"/>
      <c r="EZK126" s="173"/>
      <c r="EZL126" s="172"/>
      <c r="EZM126" s="172"/>
      <c r="EZN126" s="172"/>
      <c r="EZO126" s="176"/>
      <c r="EZP126" s="177"/>
      <c r="EZQ126" s="172"/>
      <c r="EZR126" s="170"/>
      <c r="EZS126" s="171"/>
      <c r="EZT126" s="172"/>
      <c r="EZU126" s="172"/>
      <c r="EZV126" s="173"/>
      <c r="EZW126" s="172"/>
      <c r="EZX126" s="172"/>
      <c r="EZY126" s="172"/>
      <c r="EZZ126" s="176"/>
      <c r="FAA126" s="177"/>
      <c r="FAB126" s="172"/>
      <c r="FAC126" s="170"/>
      <c r="FAD126" s="171"/>
      <c r="FAE126" s="172"/>
      <c r="FAF126" s="172"/>
      <c r="FAG126" s="173"/>
      <c r="FAH126" s="172"/>
      <c r="FAI126" s="172"/>
      <c r="FAJ126" s="172"/>
      <c r="FAK126" s="176"/>
      <c r="FAL126" s="177"/>
      <c r="FAM126" s="172"/>
      <c r="FAN126" s="170"/>
      <c r="FAO126" s="171"/>
      <c r="FAP126" s="172"/>
      <c r="FAQ126" s="172"/>
      <c r="FAR126" s="173"/>
      <c r="FAS126" s="172"/>
      <c r="FAT126" s="172"/>
      <c r="FAU126" s="172"/>
      <c r="FAV126" s="176"/>
      <c r="FAW126" s="177"/>
      <c r="FAX126" s="172"/>
      <c r="FAY126" s="170"/>
      <c r="FAZ126" s="171"/>
      <c r="FBA126" s="172"/>
      <c r="FBB126" s="172"/>
      <c r="FBC126" s="173"/>
      <c r="FBD126" s="172"/>
      <c r="FBE126" s="172"/>
      <c r="FBF126" s="172"/>
      <c r="FBG126" s="176"/>
      <c r="FBH126" s="177"/>
      <c r="FBI126" s="172"/>
      <c r="FBJ126" s="170"/>
      <c r="FBK126" s="171"/>
      <c r="FBL126" s="172"/>
      <c r="FBM126" s="172"/>
      <c r="FBN126" s="173"/>
      <c r="FBO126" s="172"/>
      <c r="FBP126" s="172"/>
      <c r="FBQ126" s="172"/>
      <c r="FBR126" s="176"/>
      <c r="FBS126" s="177"/>
      <c r="FBT126" s="172"/>
      <c r="FBU126" s="170"/>
      <c r="FBV126" s="171"/>
      <c r="FBW126" s="172"/>
      <c r="FBX126" s="172"/>
      <c r="FBY126" s="173"/>
      <c r="FBZ126" s="172"/>
      <c r="FCA126" s="172"/>
      <c r="FCB126" s="172"/>
      <c r="FCC126" s="176"/>
      <c r="FCD126" s="177"/>
      <c r="FCE126" s="172"/>
      <c r="FCF126" s="170"/>
      <c r="FCG126" s="171"/>
      <c r="FCH126" s="172"/>
      <c r="FCI126" s="172"/>
      <c r="FCJ126" s="173"/>
      <c r="FCK126" s="172"/>
      <c r="FCL126" s="172"/>
      <c r="FCM126" s="172"/>
      <c r="FCN126" s="176"/>
      <c r="FCO126" s="177"/>
      <c r="FCP126" s="172"/>
      <c r="FCQ126" s="170"/>
      <c r="FCR126" s="171"/>
      <c r="FCS126" s="172"/>
      <c r="FCT126" s="172"/>
      <c r="FCU126" s="173"/>
      <c r="FCV126" s="172"/>
      <c r="FCW126" s="172"/>
      <c r="FCX126" s="172"/>
      <c r="FCY126" s="176"/>
      <c r="FCZ126" s="177"/>
      <c r="FDA126" s="172"/>
      <c r="FDB126" s="170"/>
      <c r="FDC126" s="171"/>
      <c r="FDD126" s="172"/>
      <c r="FDE126" s="172"/>
      <c r="FDF126" s="173"/>
      <c r="FDG126" s="172"/>
      <c r="FDH126" s="172"/>
      <c r="FDI126" s="172"/>
      <c r="FDJ126" s="176"/>
      <c r="FDK126" s="177"/>
      <c r="FDL126" s="172"/>
      <c r="FDM126" s="170"/>
      <c r="FDN126" s="171"/>
      <c r="FDO126" s="172"/>
      <c r="FDP126" s="172"/>
      <c r="FDQ126" s="173"/>
      <c r="FDR126" s="172"/>
      <c r="FDS126" s="172"/>
      <c r="FDT126" s="172"/>
      <c r="FDU126" s="176"/>
      <c r="FDV126" s="177"/>
      <c r="FDW126" s="172"/>
      <c r="FDX126" s="170"/>
      <c r="FDY126" s="171"/>
      <c r="FDZ126" s="172"/>
      <c r="FEA126" s="172"/>
      <c r="FEB126" s="173"/>
      <c r="FEC126" s="172"/>
      <c r="FED126" s="172"/>
      <c r="FEE126" s="172"/>
      <c r="FEF126" s="176"/>
      <c r="FEG126" s="177"/>
      <c r="FEH126" s="172"/>
      <c r="FEI126" s="170"/>
      <c r="FEJ126" s="171"/>
      <c r="FEK126" s="172"/>
      <c r="FEL126" s="172"/>
      <c r="FEM126" s="173"/>
      <c r="FEN126" s="172"/>
      <c r="FEO126" s="172"/>
      <c r="FEP126" s="172"/>
      <c r="FEQ126" s="176"/>
      <c r="FER126" s="177"/>
      <c r="FES126" s="172"/>
      <c r="FET126" s="170"/>
      <c r="FEU126" s="171"/>
      <c r="FEV126" s="172"/>
      <c r="FEW126" s="172"/>
      <c r="FEX126" s="173"/>
      <c r="FEY126" s="172"/>
      <c r="FEZ126" s="172"/>
      <c r="FFA126" s="172"/>
      <c r="FFB126" s="176"/>
      <c r="FFC126" s="177"/>
      <c r="FFD126" s="172"/>
      <c r="FFE126" s="170"/>
      <c r="FFF126" s="171"/>
      <c r="FFG126" s="172"/>
      <c r="FFH126" s="172"/>
      <c r="FFI126" s="173"/>
      <c r="FFJ126" s="172"/>
      <c r="FFK126" s="172"/>
      <c r="FFL126" s="172"/>
      <c r="FFM126" s="176"/>
      <c r="FFN126" s="177"/>
      <c r="FFO126" s="172"/>
      <c r="FFP126" s="170"/>
      <c r="FFQ126" s="171"/>
      <c r="FFR126" s="172"/>
      <c r="FFS126" s="172"/>
      <c r="FFT126" s="173"/>
      <c r="FFU126" s="172"/>
      <c r="FFV126" s="172"/>
      <c r="FFW126" s="172"/>
      <c r="FFX126" s="176"/>
      <c r="FFY126" s="177"/>
      <c r="FFZ126" s="172"/>
      <c r="FGA126" s="170"/>
      <c r="FGB126" s="171"/>
      <c r="FGC126" s="172"/>
      <c r="FGD126" s="172"/>
      <c r="FGE126" s="173"/>
      <c r="FGF126" s="172"/>
      <c r="FGG126" s="172"/>
      <c r="FGH126" s="172"/>
      <c r="FGI126" s="176"/>
      <c r="FGJ126" s="177"/>
      <c r="FGK126" s="172"/>
      <c r="FGL126" s="170"/>
      <c r="FGM126" s="171"/>
      <c r="FGN126" s="172"/>
      <c r="FGO126" s="172"/>
      <c r="FGP126" s="173"/>
      <c r="FGQ126" s="172"/>
      <c r="FGR126" s="172"/>
      <c r="FGS126" s="172"/>
      <c r="FGT126" s="176"/>
      <c r="FGU126" s="177"/>
      <c r="FGV126" s="172"/>
      <c r="FGW126" s="170"/>
      <c r="FGX126" s="171"/>
      <c r="FGY126" s="172"/>
      <c r="FGZ126" s="172"/>
      <c r="FHA126" s="173"/>
      <c r="FHB126" s="172"/>
      <c r="FHC126" s="172"/>
      <c r="FHD126" s="172"/>
      <c r="FHE126" s="176"/>
      <c r="FHF126" s="177"/>
      <c r="FHG126" s="172"/>
      <c r="FHH126" s="170"/>
      <c r="FHI126" s="171"/>
      <c r="FHJ126" s="172"/>
      <c r="FHK126" s="172"/>
      <c r="FHL126" s="173"/>
      <c r="FHM126" s="172"/>
      <c r="FHN126" s="172"/>
      <c r="FHO126" s="172"/>
      <c r="FHP126" s="176"/>
      <c r="FHQ126" s="177"/>
      <c r="FHR126" s="172"/>
      <c r="FHS126" s="170"/>
      <c r="FHT126" s="171"/>
      <c r="FHU126" s="172"/>
      <c r="FHV126" s="172"/>
      <c r="FHW126" s="173"/>
      <c r="FHX126" s="172"/>
      <c r="FHY126" s="172"/>
      <c r="FHZ126" s="172"/>
      <c r="FIA126" s="176"/>
      <c r="FIB126" s="177"/>
      <c r="FIC126" s="172"/>
      <c r="FID126" s="170"/>
      <c r="FIE126" s="171"/>
      <c r="FIF126" s="172"/>
      <c r="FIG126" s="172"/>
      <c r="FIH126" s="173"/>
      <c r="FII126" s="172"/>
      <c r="FIJ126" s="172"/>
      <c r="FIK126" s="172"/>
      <c r="FIL126" s="176"/>
      <c r="FIM126" s="177"/>
      <c r="FIN126" s="172"/>
      <c r="FIO126" s="170"/>
      <c r="FIP126" s="171"/>
      <c r="FIQ126" s="172"/>
      <c r="FIR126" s="172"/>
      <c r="FIS126" s="173"/>
      <c r="FIT126" s="172"/>
      <c r="FIU126" s="172"/>
      <c r="FIV126" s="172"/>
      <c r="FIW126" s="176"/>
      <c r="FIX126" s="177"/>
      <c r="FIY126" s="172"/>
      <c r="FIZ126" s="170"/>
      <c r="FJA126" s="171"/>
      <c r="FJB126" s="172"/>
      <c r="FJC126" s="172"/>
      <c r="FJD126" s="173"/>
      <c r="FJE126" s="172"/>
      <c r="FJF126" s="172"/>
      <c r="FJG126" s="172"/>
      <c r="FJH126" s="176"/>
      <c r="FJI126" s="177"/>
      <c r="FJJ126" s="172"/>
      <c r="FJK126" s="170"/>
      <c r="FJL126" s="171"/>
      <c r="FJM126" s="172"/>
      <c r="FJN126" s="172"/>
      <c r="FJO126" s="173"/>
      <c r="FJP126" s="172"/>
      <c r="FJQ126" s="172"/>
      <c r="FJR126" s="172"/>
      <c r="FJS126" s="176"/>
      <c r="FJT126" s="177"/>
      <c r="FJU126" s="172"/>
      <c r="FJV126" s="170"/>
      <c r="FJW126" s="171"/>
      <c r="FJX126" s="172"/>
      <c r="FJY126" s="172"/>
      <c r="FJZ126" s="173"/>
      <c r="FKA126" s="172"/>
      <c r="FKB126" s="172"/>
      <c r="FKC126" s="172"/>
      <c r="FKD126" s="176"/>
      <c r="FKE126" s="177"/>
      <c r="FKF126" s="172"/>
      <c r="FKG126" s="170"/>
      <c r="FKH126" s="171"/>
      <c r="FKI126" s="172"/>
      <c r="FKJ126" s="172"/>
      <c r="FKK126" s="173"/>
      <c r="FKL126" s="172"/>
      <c r="FKM126" s="172"/>
      <c r="FKN126" s="172"/>
      <c r="FKO126" s="176"/>
      <c r="FKP126" s="177"/>
      <c r="FKQ126" s="172"/>
      <c r="FKR126" s="170"/>
      <c r="FKS126" s="171"/>
      <c r="FKT126" s="172"/>
      <c r="FKU126" s="172"/>
      <c r="FKV126" s="173"/>
      <c r="FKW126" s="172"/>
      <c r="FKX126" s="172"/>
      <c r="FKY126" s="172"/>
      <c r="FKZ126" s="176"/>
      <c r="FLA126" s="177"/>
      <c r="FLB126" s="172"/>
      <c r="FLC126" s="170"/>
      <c r="FLD126" s="171"/>
      <c r="FLE126" s="172"/>
      <c r="FLF126" s="172"/>
      <c r="FLG126" s="173"/>
      <c r="FLH126" s="172"/>
      <c r="FLI126" s="172"/>
      <c r="FLJ126" s="172"/>
      <c r="FLK126" s="176"/>
      <c r="FLL126" s="177"/>
      <c r="FLM126" s="172"/>
      <c r="FLN126" s="170"/>
      <c r="FLO126" s="171"/>
      <c r="FLP126" s="172"/>
      <c r="FLQ126" s="172"/>
      <c r="FLR126" s="173"/>
      <c r="FLS126" s="172"/>
      <c r="FLT126" s="172"/>
      <c r="FLU126" s="172"/>
      <c r="FLV126" s="176"/>
      <c r="FLW126" s="177"/>
      <c r="FLX126" s="172"/>
      <c r="FLY126" s="170"/>
      <c r="FLZ126" s="171"/>
      <c r="FMA126" s="172"/>
      <c r="FMB126" s="172"/>
      <c r="FMC126" s="173"/>
      <c r="FMD126" s="172"/>
      <c r="FME126" s="172"/>
      <c r="FMF126" s="172"/>
      <c r="FMG126" s="176"/>
      <c r="FMH126" s="177"/>
      <c r="FMI126" s="172"/>
      <c r="FMJ126" s="170"/>
      <c r="FMK126" s="171"/>
      <c r="FML126" s="172"/>
      <c r="FMM126" s="172"/>
      <c r="FMN126" s="173"/>
      <c r="FMO126" s="172"/>
      <c r="FMP126" s="172"/>
      <c r="FMQ126" s="172"/>
      <c r="FMR126" s="176"/>
      <c r="FMS126" s="177"/>
      <c r="FMT126" s="172"/>
      <c r="FMU126" s="170"/>
      <c r="FMV126" s="171"/>
      <c r="FMW126" s="172"/>
      <c r="FMX126" s="172"/>
      <c r="FMY126" s="173"/>
      <c r="FMZ126" s="172"/>
      <c r="FNA126" s="172"/>
      <c r="FNB126" s="172"/>
      <c r="FNC126" s="176"/>
      <c r="FND126" s="177"/>
      <c r="FNE126" s="172"/>
      <c r="FNF126" s="170"/>
      <c r="FNG126" s="171"/>
      <c r="FNH126" s="172"/>
      <c r="FNI126" s="172"/>
      <c r="FNJ126" s="173"/>
      <c r="FNK126" s="172"/>
      <c r="FNL126" s="172"/>
      <c r="FNM126" s="172"/>
      <c r="FNN126" s="176"/>
      <c r="FNO126" s="177"/>
      <c r="FNP126" s="172"/>
      <c r="FNQ126" s="170"/>
      <c r="FNR126" s="171"/>
      <c r="FNS126" s="172"/>
      <c r="FNT126" s="172"/>
      <c r="FNU126" s="173"/>
      <c r="FNV126" s="172"/>
      <c r="FNW126" s="172"/>
      <c r="FNX126" s="172"/>
      <c r="FNY126" s="176"/>
      <c r="FNZ126" s="177"/>
      <c r="FOA126" s="172"/>
      <c r="FOB126" s="170"/>
      <c r="FOC126" s="171"/>
      <c r="FOD126" s="172"/>
      <c r="FOE126" s="172"/>
      <c r="FOF126" s="173"/>
      <c r="FOG126" s="172"/>
      <c r="FOH126" s="172"/>
      <c r="FOI126" s="172"/>
      <c r="FOJ126" s="176"/>
      <c r="FOK126" s="177"/>
      <c r="FOL126" s="172"/>
      <c r="FOM126" s="170"/>
      <c r="FON126" s="171"/>
      <c r="FOO126" s="172"/>
      <c r="FOP126" s="172"/>
      <c r="FOQ126" s="173"/>
      <c r="FOR126" s="172"/>
      <c r="FOS126" s="172"/>
      <c r="FOT126" s="172"/>
      <c r="FOU126" s="176"/>
      <c r="FOV126" s="177"/>
      <c r="FOW126" s="172"/>
      <c r="FOX126" s="170"/>
      <c r="FOY126" s="171"/>
      <c r="FOZ126" s="172"/>
      <c r="FPA126" s="172"/>
      <c r="FPB126" s="173"/>
      <c r="FPC126" s="172"/>
      <c r="FPD126" s="172"/>
      <c r="FPE126" s="172"/>
      <c r="FPF126" s="176"/>
      <c r="FPG126" s="177"/>
      <c r="FPH126" s="172"/>
      <c r="FPI126" s="170"/>
      <c r="FPJ126" s="171"/>
      <c r="FPK126" s="172"/>
      <c r="FPL126" s="172"/>
      <c r="FPM126" s="173"/>
      <c r="FPN126" s="172"/>
      <c r="FPO126" s="172"/>
      <c r="FPP126" s="172"/>
      <c r="FPQ126" s="176"/>
      <c r="FPR126" s="177"/>
      <c r="FPS126" s="172"/>
      <c r="FPT126" s="170"/>
      <c r="FPU126" s="171"/>
      <c r="FPV126" s="172"/>
      <c r="FPW126" s="172"/>
      <c r="FPX126" s="173"/>
      <c r="FPY126" s="172"/>
      <c r="FPZ126" s="172"/>
      <c r="FQA126" s="172"/>
      <c r="FQB126" s="176"/>
      <c r="FQC126" s="177"/>
      <c r="FQD126" s="172"/>
      <c r="FQE126" s="170"/>
      <c r="FQF126" s="171"/>
      <c r="FQG126" s="172"/>
      <c r="FQH126" s="172"/>
      <c r="FQI126" s="173"/>
      <c r="FQJ126" s="172"/>
      <c r="FQK126" s="172"/>
      <c r="FQL126" s="172"/>
      <c r="FQM126" s="176"/>
      <c r="FQN126" s="177"/>
      <c r="FQO126" s="172"/>
      <c r="FQP126" s="170"/>
      <c r="FQQ126" s="171"/>
      <c r="FQR126" s="172"/>
      <c r="FQS126" s="172"/>
      <c r="FQT126" s="173"/>
      <c r="FQU126" s="172"/>
      <c r="FQV126" s="172"/>
      <c r="FQW126" s="172"/>
      <c r="FQX126" s="176"/>
      <c r="FQY126" s="177"/>
      <c r="FQZ126" s="172"/>
      <c r="FRA126" s="170"/>
      <c r="FRB126" s="171"/>
      <c r="FRC126" s="172"/>
      <c r="FRD126" s="172"/>
      <c r="FRE126" s="173"/>
      <c r="FRF126" s="172"/>
      <c r="FRG126" s="172"/>
      <c r="FRH126" s="172"/>
      <c r="FRI126" s="176"/>
      <c r="FRJ126" s="177"/>
      <c r="FRK126" s="172"/>
      <c r="FRL126" s="170"/>
      <c r="FRM126" s="171"/>
      <c r="FRN126" s="172"/>
      <c r="FRO126" s="172"/>
      <c r="FRP126" s="173"/>
      <c r="FRQ126" s="172"/>
      <c r="FRR126" s="172"/>
      <c r="FRS126" s="172"/>
      <c r="FRT126" s="176"/>
      <c r="FRU126" s="177"/>
      <c r="FRV126" s="172"/>
      <c r="FRW126" s="170"/>
      <c r="FRX126" s="171"/>
      <c r="FRY126" s="172"/>
      <c r="FRZ126" s="172"/>
      <c r="FSA126" s="173"/>
      <c r="FSB126" s="172"/>
      <c r="FSC126" s="172"/>
      <c r="FSD126" s="172"/>
      <c r="FSE126" s="176"/>
      <c r="FSF126" s="177"/>
      <c r="FSG126" s="172"/>
      <c r="FSH126" s="170"/>
      <c r="FSI126" s="171"/>
      <c r="FSJ126" s="172"/>
      <c r="FSK126" s="172"/>
      <c r="FSL126" s="173"/>
      <c r="FSM126" s="172"/>
      <c r="FSN126" s="172"/>
      <c r="FSO126" s="172"/>
      <c r="FSP126" s="176"/>
      <c r="FSQ126" s="177"/>
      <c r="FSR126" s="172"/>
      <c r="FSS126" s="170"/>
      <c r="FST126" s="171"/>
      <c r="FSU126" s="172"/>
      <c r="FSV126" s="172"/>
      <c r="FSW126" s="173"/>
      <c r="FSX126" s="172"/>
      <c r="FSY126" s="172"/>
      <c r="FSZ126" s="172"/>
      <c r="FTA126" s="176"/>
      <c r="FTB126" s="177"/>
      <c r="FTC126" s="172"/>
      <c r="FTD126" s="170"/>
      <c r="FTE126" s="171"/>
      <c r="FTF126" s="172"/>
      <c r="FTG126" s="172"/>
      <c r="FTH126" s="173"/>
      <c r="FTI126" s="172"/>
      <c r="FTJ126" s="172"/>
      <c r="FTK126" s="172"/>
      <c r="FTL126" s="176"/>
      <c r="FTM126" s="177"/>
      <c r="FTN126" s="172"/>
      <c r="FTO126" s="170"/>
      <c r="FTP126" s="171"/>
      <c r="FTQ126" s="172"/>
      <c r="FTR126" s="172"/>
      <c r="FTS126" s="173"/>
      <c r="FTT126" s="172"/>
      <c r="FTU126" s="172"/>
      <c r="FTV126" s="172"/>
      <c r="FTW126" s="176"/>
      <c r="FTX126" s="177"/>
      <c r="FTY126" s="172"/>
      <c r="FTZ126" s="170"/>
      <c r="FUA126" s="171"/>
      <c r="FUB126" s="172"/>
      <c r="FUC126" s="172"/>
      <c r="FUD126" s="173"/>
      <c r="FUE126" s="172"/>
      <c r="FUF126" s="172"/>
      <c r="FUG126" s="172"/>
      <c r="FUH126" s="176"/>
      <c r="FUI126" s="177"/>
      <c r="FUJ126" s="172"/>
      <c r="FUK126" s="170"/>
      <c r="FUL126" s="171"/>
      <c r="FUM126" s="172"/>
      <c r="FUN126" s="172"/>
      <c r="FUO126" s="173"/>
      <c r="FUP126" s="172"/>
      <c r="FUQ126" s="172"/>
      <c r="FUR126" s="172"/>
      <c r="FUS126" s="176"/>
      <c r="FUT126" s="177"/>
      <c r="FUU126" s="172"/>
      <c r="FUV126" s="170"/>
      <c r="FUW126" s="171"/>
      <c r="FUX126" s="172"/>
      <c r="FUY126" s="172"/>
      <c r="FUZ126" s="173"/>
      <c r="FVA126" s="172"/>
      <c r="FVB126" s="172"/>
      <c r="FVC126" s="172"/>
      <c r="FVD126" s="176"/>
      <c r="FVE126" s="177"/>
      <c r="FVF126" s="172"/>
      <c r="FVG126" s="170"/>
      <c r="FVH126" s="171"/>
      <c r="FVI126" s="172"/>
      <c r="FVJ126" s="172"/>
      <c r="FVK126" s="173"/>
      <c r="FVL126" s="172"/>
      <c r="FVM126" s="172"/>
      <c r="FVN126" s="172"/>
      <c r="FVO126" s="176"/>
      <c r="FVP126" s="177"/>
      <c r="FVQ126" s="172"/>
      <c r="FVR126" s="170"/>
      <c r="FVS126" s="171"/>
      <c r="FVT126" s="172"/>
      <c r="FVU126" s="172"/>
      <c r="FVV126" s="173"/>
      <c r="FVW126" s="172"/>
      <c r="FVX126" s="172"/>
      <c r="FVY126" s="172"/>
      <c r="FVZ126" s="176"/>
      <c r="FWA126" s="177"/>
      <c r="FWB126" s="172"/>
      <c r="FWC126" s="170"/>
      <c r="FWD126" s="171"/>
      <c r="FWE126" s="172"/>
      <c r="FWF126" s="172"/>
      <c r="FWG126" s="173"/>
      <c r="FWH126" s="172"/>
      <c r="FWI126" s="172"/>
      <c r="FWJ126" s="172"/>
      <c r="FWK126" s="176"/>
      <c r="FWL126" s="177"/>
      <c r="FWM126" s="172"/>
      <c r="FWN126" s="170"/>
      <c r="FWO126" s="171"/>
      <c r="FWP126" s="172"/>
      <c r="FWQ126" s="172"/>
      <c r="FWR126" s="173"/>
      <c r="FWS126" s="172"/>
      <c r="FWT126" s="172"/>
      <c r="FWU126" s="172"/>
      <c r="FWV126" s="176"/>
      <c r="FWW126" s="177"/>
      <c r="FWX126" s="172"/>
      <c r="FWY126" s="170"/>
      <c r="FWZ126" s="171"/>
      <c r="FXA126" s="172"/>
      <c r="FXB126" s="172"/>
      <c r="FXC126" s="173"/>
      <c r="FXD126" s="172"/>
      <c r="FXE126" s="172"/>
      <c r="FXF126" s="172"/>
      <c r="FXG126" s="176"/>
      <c r="FXH126" s="177"/>
      <c r="FXI126" s="172"/>
      <c r="FXJ126" s="170"/>
      <c r="FXK126" s="171"/>
      <c r="FXL126" s="172"/>
      <c r="FXM126" s="172"/>
      <c r="FXN126" s="173"/>
      <c r="FXO126" s="172"/>
      <c r="FXP126" s="172"/>
      <c r="FXQ126" s="172"/>
      <c r="FXR126" s="176"/>
      <c r="FXS126" s="177"/>
      <c r="FXT126" s="172"/>
      <c r="FXU126" s="170"/>
      <c r="FXV126" s="171"/>
      <c r="FXW126" s="172"/>
      <c r="FXX126" s="172"/>
      <c r="FXY126" s="173"/>
      <c r="FXZ126" s="172"/>
      <c r="FYA126" s="172"/>
      <c r="FYB126" s="172"/>
      <c r="FYC126" s="176"/>
      <c r="FYD126" s="177"/>
      <c r="FYE126" s="172"/>
      <c r="FYF126" s="170"/>
      <c r="FYG126" s="171"/>
      <c r="FYH126" s="172"/>
      <c r="FYI126" s="172"/>
      <c r="FYJ126" s="173"/>
      <c r="FYK126" s="172"/>
      <c r="FYL126" s="172"/>
      <c r="FYM126" s="172"/>
      <c r="FYN126" s="176"/>
      <c r="FYO126" s="177"/>
      <c r="FYP126" s="172"/>
      <c r="FYQ126" s="170"/>
      <c r="FYR126" s="171"/>
      <c r="FYS126" s="172"/>
      <c r="FYT126" s="172"/>
      <c r="FYU126" s="173"/>
      <c r="FYV126" s="172"/>
      <c r="FYW126" s="172"/>
      <c r="FYX126" s="172"/>
      <c r="FYY126" s="176"/>
      <c r="FYZ126" s="177"/>
      <c r="FZA126" s="172"/>
      <c r="FZB126" s="170"/>
      <c r="FZC126" s="171"/>
      <c r="FZD126" s="172"/>
      <c r="FZE126" s="172"/>
      <c r="FZF126" s="173"/>
      <c r="FZG126" s="172"/>
      <c r="FZH126" s="172"/>
      <c r="FZI126" s="172"/>
      <c r="FZJ126" s="176"/>
      <c r="FZK126" s="177"/>
      <c r="FZL126" s="172"/>
      <c r="FZM126" s="170"/>
      <c r="FZN126" s="171"/>
      <c r="FZO126" s="172"/>
      <c r="FZP126" s="172"/>
      <c r="FZQ126" s="173"/>
      <c r="FZR126" s="172"/>
      <c r="FZS126" s="172"/>
      <c r="FZT126" s="172"/>
      <c r="FZU126" s="176"/>
      <c r="FZV126" s="177"/>
      <c r="FZW126" s="172"/>
      <c r="FZX126" s="170"/>
      <c r="FZY126" s="171"/>
      <c r="FZZ126" s="172"/>
      <c r="GAA126" s="172"/>
      <c r="GAB126" s="173"/>
      <c r="GAC126" s="172"/>
      <c r="GAD126" s="172"/>
      <c r="GAE126" s="172"/>
      <c r="GAF126" s="176"/>
      <c r="GAG126" s="177"/>
      <c r="GAH126" s="172"/>
      <c r="GAI126" s="170"/>
      <c r="GAJ126" s="171"/>
      <c r="GAK126" s="172"/>
      <c r="GAL126" s="172"/>
      <c r="GAM126" s="173"/>
      <c r="GAN126" s="172"/>
      <c r="GAO126" s="172"/>
      <c r="GAP126" s="172"/>
      <c r="GAQ126" s="176"/>
      <c r="GAR126" s="177"/>
      <c r="GAS126" s="172"/>
      <c r="GAT126" s="170"/>
      <c r="GAU126" s="171"/>
      <c r="GAV126" s="172"/>
      <c r="GAW126" s="172"/>
      <c r="GAX126" s="173"/>
      <c r="GAY126" s="172"/>
      <c r="GAZ126" s="172"/>
      <c r="GBA126" s="172"/>
      <c r="GBB126" s="176"/>
      <c r="GBC126" s="177"/>
      <c r="GBD126" s="172"/>
      <c r="GBE126" s="170"/>
      <c r="GBF126" s="171"/>
      <c r="GBG126" s="172"/>
      <c r="GBH126" s="172"/>
      <c r="GBI126" s="173"/>
      <c r="GBJ126" s="172"/>
      <c r="GBK126" s="172"/>
      <c r="GBL126" s="172"/>
      <c r="GBM126" s="176"/>
      <c r="GBN126" s="177"/>
      <c r="GBO126" s="172"/>
      <c r="GBP126" s="170"/>
      <c r="GBQ126" s="171"/>
      <c r="GBR126" s="172"/>
      <c r="GBS126" s="172"/>
      <c r="GBT126" s="173"/>
      <c r="GBU126" s="172"/>
      <c r="GBV126" s="172"/>
      <c r="GBW126" s="172"/>
      <c r="GBX126" s="176"/>
      <c r="GBY126" s="177"/>
      <c r="GBZ126" s="172"/>
      <c r="GCA126" s="170"/>
      <c r="GCB126" s="171"/>
      <c r="GCC126" s="172"/>
      <c r="GCD126" s="172"/>
      <c r="GCE126" s="173"/>
      <c r="GCF126" s="172"/>
      <c r="GCG126" s="172"/>
      <c r="GCH126" s="172"/>
      <c r="GCI126" s="176"/>
      <c r="GCJ126" s="177"/>
      <c r="GCK126" s="172"/>
      <c r="GCL126" s="170"/>
      <c r="GCM126" s="171"/>
      <c r="GCN126" s="172"/>
      <c r="GCO126" s="172"/>
      <c r="GCP126" s="173"/>
      <c r="GCQ126" s="172"/>
      <c r="GCR126" s="172"/>
      <c r="GCS126" s="172"/>
      <c r="GCT126" s="176"/>
      <c r="GCU126" s="177"/>
      <c r="GCV126" s="172"/>
      <c r="GCW126" s="170"/>
      <c r="GCX126" s="171"/>
      <c r="GCY126" s="172"/>
      <c r="GCZ126" s="172"/>
      <c r="GDA126" s="173"/>
      <c r="GDB126" s="172"/>
      <c r="GDC126" s="172"/>
      <c r="GDD126" s="172"/>
      <c r="GDE126" s="176"/>
      <c r="GDF126" s="177"/>
      <c r="GDG126" s="172"/>
      <c r="GDH126" s="170"/>
      <c r="GDI126" s="171"/>
      <c r="GDJ126" s="172"/>
      <c r="GDK126" s="172"/>
      <c r="GDL126" s="173"/>
      <c r="GDM126" s="172"/>
      <c r="GDN126" s="172"/>
      <c r="GDO126" s="172"/>
      <c r="GDP126" s="176"/>
      <c r="GDQ126" s="177"/>
      <c r="GDR126" s="172"/>
      <c r="GDS126" s="170"/>
      <c r="GDT126" s="171"/>
      <c r="GDU126" s="172"/>
      <c r="GDV126" s="172"/>
      <c r="GDW126" s="173"/>
      <c r="GDX126" s="172"/>
      <c r="GDY126" s="172"/>
      <c r="GDZ126" s="172"/>
      <c r="GEA126" s="176"/>
      <c r="GEB126" s="177"/>
      <c r="GEC126" s="172"/>
      <c r="GED126" s="170"/>
      <c r="GEE126" s="171"/>
      <c r="GEF126" s="172"/>
      <c r="GEG126" s="172"/>
      <c r="GEH126" s="173"/>
      <c r="GEI126" s="172"/>
      <c r="GEJ126" s="172"/>
      <c r="GEK126" s="172"/>
      <c r="GEL126" s="176"/>
      <c r="GEM126" s="177"/>
      <c r="GEN126" s="172"/>
      <c r="GEO126" s="170"/>
      <c r="GEP126" s="171"/>
      <c r="GEQ126" s="172"/>
      <c r="GER126" s="172"/>
      <c r="GES126" s="173"/>
      <c r="GET126" s="172"/>
      <c r="GEU126" s="172"/>
      <c r="GEV126" s="172"/>
      <c r="GEW126" s="176"/>
      <c r="GEX126" s="177"/>
      <c r="GEY126" s="172"/>
      <c r="GEZ126" s="170"/>
      <c r="GFA126" s="171"/>
      <c r="GFB126" s="172"/>
      <c r="GFC126" s="172"/>
      <c r="GFD126" s="173"/>
      <c r="GFE126" s="172"/>
      <c r="GFF126" s="172"/>
      <c r="GFG126" s="172"/>
      <c r="GFH126" s="176"/>
      <c r="GFI126" s="177"/>
      <c r="GFJ126" s="172"/>
      <c r="GFK126" s="170"/>
      <c r="GFL126" s="171"/>
      <c r="GFM126" s="172"/>
      <c r="GFN126" s="172"/>
      <c r="GFO126" s="173"/>
      <c r="GFP126" s="172"/>
      <c r="GFQ126" s="172"/>
      <c r="GFR126" s="172"/>
      <c r="GFS126" s="176"/>
      <c r="GFT126" s="177"/>
      <c r="GFU126" s="172"/>
      <c r="GFV126" s="170"/>
      <c r="GFW126" s="171"/>
      <c r="GFX126" s="172"/>
      <c r="GFY126" s="172"/>
      <c r="GFZ126" s="173"/>
      <c r="GGA126" s="172"/>
      <c r="GGB126" s="172"/>
      <c r="GGC126" s="172"/>
      <c r="GGD126" s="176"/>
      <c r="GGE126" s="177"/>
      <c r="GGF126" s="172"/>
      <c r="GGG126" s="170"/>
      <c r="GGH126" s="171"/>
      <c r="GGI126" s="172"/>
      <c r="GGJ126" s="172"/>
      <c r="GGK126" s="173"/>
      <c r="GGL126" s="172"/>
      <c r="GGM126" s="172"/>
      <c r="GGN126" s="172"/>
      <c r="GGO126" s="176"/>
      <c r="GGP126" s="177"/>
      <c r="GGQ126" s="172"/>
      <c r="GGR126" s="170"/>
      <c r="GGS126" s="171"/>
      <c r="GGT126" s="172"/>
      <c r="GGU126" s="172"/>
      <c r="GGV126" s="173"/>
      <c r="GGW126" s="172"/>
      <c r="GGX126" s="172"/>
      <c r="GGY126" s="172"/>
      <c r="GGZ126" s="176"/>
      <c r="GHA126" s="177"/>
      <c r="GHB126" s="172"/>
      <c r="GHC126" s="170"/>
      <c r="GHD126" s="171"/>
      <c r="GHE126" s="172"/>
      <c r="GHF126" s="172"/>
      <c r="GHG126" s="173"/>
      <c r="GHH126" s="172"/>
      <c r="GHI126" s="172"/>
      <c r="GHJ126" s="172"/>
      <c r="GHK126" s="176"/>
      <c r="GHL126" s="177"/>
      <c r="GHM126" s="172"/>
      <c r="GHN126" s="170"/>
      <c r="GHO126" s="171"/>
      <c r="GHP126" s="172"/>
      <c r="GHQ126" s="172"/>
      <c r="GHR126" s="173"/>
      <c r="GHS126" s="172"/>
      <c r="GHT126" s="172"/>
      <c r="GHU126" s="172"/>
      <c r="GHV126" s="176"/>
      <c r="GHW126" s="177"/>
      <c r="GHX126" s="172"/>
      <c r="GHY126" s="170"/>
      <c r="GHZ126" s="171"/>
      <c r="GIA126" s="172"/>
      <c r="GIB126" s="172"/>
      <c r="GIC126" s="173"/>
      <c r="GID126" s="172"/>
      <c r="GIE126" s="172"/>
      <c r="GIF126" s="172"/>
      <c r="GIG126" s="176"/>
      <c r="GIH126" s="177"/>
      <c r="GII126" s="172"/>
      <c r="GIJ126" s="170"/>
      <c r="GIK126" s="171"/>
      <c r="GIL126" s="172"/>
      <c r="GIM126" s="172"/>
      <c r="GIN126" s="173"/>
      <c r="GIO126" s="172"/>
      <c r="GIP126" s="172"/>
      <c r="GIQ126" s="172"/>
      <c r="GIR126" s="176"/>
      <c r="GIS126" s="177"/>
      <c r="GIT126" s="172"/>
      <c r="GIU126" s="170"/>
      <c r="GIV126" s="171"/>
      <c r="GIW126" s="172"/>
      <c r="GIX126" s="172"/>
      <c r="GIY126" s="173"/>
      <c r="GIZ126" s="172"/>
      <c r="GJA126" s="172"/>
      <c r="GJB126" s="172"/>
      <c r="GJC126" s="176"/>
      <c r="GJD126" s="177"/>
      <c r="GJE126" s="172"/>
      <c r="GJF126" s="170"/>
      <c r="GJG126" s="171"/>
      <c r="GJH126" s="172"/>
      <c r="GJI126" s="172"/>
      <c r="GJJ126" s="173"/>
      <c r="GJK126" s="172"/>
      <c r="GJL126" s="172"/>
      <c r="GJM126" s="172"/>
      <c r="GJN126" s="176"/>
      <c r="GJO126" s="177"/>
      <c r="GJP126" s="172"/>
      <c r="GJQ126" s="170"/>
      <c r="GJR126" s="171"/>
      <c r="GJS126" s="172"/>
      <c r="GJT126" s="172"/>
      <c r="GJU126" s="173"/>
      <c r="GJV126" s="172"/>
      <c r="GJW126" s="172"/>
      <c r="GJX126" s="172"/>
      <c r="GJY126" s="176"/>
      <c r="GJZ126" s="177"/>
      <c r="GKA126" s="172"/>
      <c r="GKB126" s="170"/>
      <c r="GKC126" s="171"/>
      <c r="GKD126" s="172"/>
      <c r="GKE126" s="172"/>
      <c r="GKF126" s="173"/>
      <c r="GKG126" s="172"/>
      <c r="GKH126" s="172"/>
      <c r="GKI126" s="172"/>
      <c r="GKJ126" s="176"/>
      <c r="GKK126" s="177"/>
      <c r="GKL126" s="172"/>
      <c r="GKM126" s="170"/>
      <c r="GKN126" s="171"/>
      <c r="GKO126" s="172"/>
      <c r="GKP126" s="172"/>
      <c r="GKQ126" s="173"/>
      <c r="GKR126" s="172"/>
      <c r="GKS126" s="172"/>
      <c r="GKT126" s="172"/>
      <c r="GKU126" s="176"/>
      <c r="GKV126" s="177"/>
      <c r="GKW126" s="172"/>
      <c r="GKX126" s="170"/>
      <c r="GKY126" s="171"/>
      <c r="GKZ126" s="172"/>
      <c r="GLA126" s="172"/>
      <c r="GLB126" s="173"/>
      <c r="GLC126" s="172"/>
      <c r="GLD126" s="172"/>
      <c r="GLE126" s="172"/>
      <c r="GLF126" s="176"/>
      <c r="GLG126" s="177"/>
      <c r="GLH126" s="172"/>
      <c r="GLI126" s="170"/>
      <c r="GLJ126" s="171"/>
      <c r="GLK126" s="172"/>
      <c r="GLL126" s="172"/>
      <c r="GLM126" s="173"/>
      <c r="GLN126" s="172"/>
      <c r="GLO126" s="172"/>
      <c r="GLP126" s="172"/>
      <c r="GLQ126" s="176"/>
      <c r="GLR126" s="177"/>
      <c r="GLS126" s="172"/>
      <c r="GLT126" s="170"/>
      <c r="GLU126" s="171"/>
      <c r="GLV126" s="172"/>
      <c r="GLW126" s="172"/>
      <c r="GLX126" s="173"/>
      <c r="GLY126" s="172"/>
      <c r="GLZ126" s="172"/>
      <c r="GMA126" s="172"/>
      <c r="GMB126" s="176"/>
      <c r="GMC126" s="177"/>
      <c r="GMD126" s="172"/>
      <c r="GME126" s="170"/>
      <c r="GMF126" s="171"/>
      <c r="GMG126" s="172"/>
      <c r="GMH126" s="172"/>
      <c r="GMI126" s="173"/>
      <c r="GMJ126" s="172"/>
      <c r="GMK126" s="172"/>
      <c r="GML126" s="172"/>
      <c r="GMM126" s="176"/>
      <c r="GMN126" s="177"/>
      <c r="GMO126" s="172"/>
      <c r="GMP126" s="170"/>
      <c r="GMQ126" s="171"/>
      <c r="GMR126" s="172"/>
      <c r="GMS126" s="172"/>
      <c r="GMT126" s="173"/>
      <c r="GMU126" s="172"/>
      <c r="GMV126" s="172"/>
      <c r="GMW126" s="172"/>
      <c r="GMX126" s="176"/>
      <c r="GMY126" s="177"/>
      <c r="GMZ126" s="172"/>
      <c r="GNA126" s="170"/>
      <c r="GNB126" s="171"/>
      <c r="GNC126" s="172"/>
      <c r="GND126" s="172"/>
      <c r="GNE126" s="173"/>
      <c r="GNF126" s="172"/>
      <c r="GNG126" s="172"/>
      <c r="GNH126" s="172"/>
      <c r="GNI126" s="176"/>
      <c r="GNJ126" s="177"/>
      <c r="GNK126" s="172"/>
      <c r="GNL126" s="170"/>
      <c r="GNM126" s="171"/>
      <c r="GNN126" s="172"/>
      <c r="GNO126" s="172"/>
      <c r="GNP126" s="173"/>
      <c r="GNQ126" s="172"/>
      <c r="GNR126" s="172"/>
      <c r="GNS126" s="172"/>
      <c r="GNT126" s="176"/>
      <c r="GNU126" s="177"/>
      <c r="GNV126" s="172"/>
      <c r="GNW126" s="170"/>
      <c r="GNX126" s="171"/>
      <c r="GNY126" s="172"/>
      <c r="GNZ126" s="172"/>
      <c r="GOA126" s="173"/>
      <c r="GOB126" s="172"/>
      <c r="GOC126" s="172"/>
      <c r="GOD126" s="172"/>
      <c r="GOE126" s="176"/>
      <c r="GOF126" s="177"/>
      <c r="GOG126" s="172"/>
      <c r="GOH126" s="170"/>
      <c r="GOI126" s="171"/>
      <c r="GOJ126" s="172"/>
      <c r="GOK126" s="172"/>
      <c r="GOL126" s="173"/>
      <c r="GOM126" s="172"/>
      <c r="GON126" s="172"/>
      <c r="GOO126" s="172"/>
      <c r="GOP126" s="176"/>
      <c r="GOQ126" s="177"/>
      <c r="GOR126" s="172"/>
      <c r="GOS126" s="170"/>
      <c r="GOT126" s="171"/>
      <c r="GOU126" s="172"/>
      <c r="GOV126" s="172"/>
      <c r="GOW126" s="173"/>
      <c r="GOX126" s="172"/>
      <c r="GOY126" s="172"/>
      <c r="GOZ126" s="172"/>
      <c r="GPA126" s="176"/>
      <c r="GPB126" s="177"/>
      <c r="GPC126" s="172"/>
      <c r="GPD126" s="170"/>
      <c r="GPE126" s="171"/>
      <c r="GPF126" s="172"/>
      <c r="GPG126" s="172"/>
      <c r="GPH126" s="173"/>
      <c r="GPI126" s="172"/>
      <c r="GPJ126" s="172"/>
      <c r="GPK126" s="172"/>
      <c r="GPL126" s="176"/>
      <c r="GPM126" s="177"/>
      <c r="GPN126" s="172"/>
      <c r="GPO126" s="170"/>
      <c r="GPP126" s="171"/>
      <c r="GPQ126" s="172"/>
      <c r="GPR126" s="172"/>
      <c r="GPS126" s="173"/>
      <c r="GPT126" s="172"/>
      <c r="GPU126" s="172"/>
      <c r="GPV126" s="172"/>
      <c r="GPW126" s="176"/>
      <c r="GPX126" s="177"/>
      <c r="GPY126" s="172"/>
      <c r="GPZ126" s="170"/>
      <c r="GQA126" s="171"/>
      <c r="GQB126" s="172"/>
      <c r="GQC126" s="172"/>
      <c r="GQD126" s="173"/>
      <c r="GQE126" s="172"/>
      <c r="GQF126" s="172"/>
      <c r="GQG126" s="172"/>
      <c r="GQH126" s="176"/>
      <c r="GQI126" s="177"/>
      <c r="GQJ126" s="172"/>
      <c r="GQK126" s="170"/>
      <c r="GQL126" s="171"/>
      <c r="GQM126" s="172"/>
      <c r="GQN126" s="172"/>
      <c r="GQO126" s="173"/>
      <c r="GQP126" s="172"/>
      <c r="GQQ126" s="172"/>
      <c r="GQR126" s="172"/>
      <c r="GQS126" s="176"/>
      <c r="GQT126" s="177"/>
      <c r="GQU126" s="172"/>
      <c r="GQV126" s="170"/>
      <c r="GQW126" s="171"/>
      <c r="GQX126" s="172"/>
      <c r="GQY126" s="172"/>
      <c r="GQZ126" s="173"/>
      <c r="GRA126" s="172"/>
      <c r="GRB126" s="172"/>
      <c r="GRC126" s="172"/>
      <c r="GRD126" s="176"/>
      <c r="GRE126" s="177"/>
      <c r="GRF126" s="172"/>
      <c r="GRG126" s="170"/>
      <c r="GRH126" s="171"/>
      <c r="GRI126" s="172"/>
      <c r="GRJ126" s="172"/>
      <c r="GRK126" s="173"/>
      <c r="GRL126" s="172"/>
      <c r="GRM126" s="172"/>
      <c r="GRN126" s="172"/>
      <c r="GRO126" s="176"/>
      <c r="GRP126" s="177"/>
      <c r="GRQ126" s="172"/>
      <c r="GRR126" s="170"/>
      <c r="GRS126" s="171"/>
      <c r="GRT126" s="172"/>
      <c r="GRU126" s="172"/>
      <c r="GRV126" s="173"/>
      <c r="GRW126" s="172"/>
      <c r="GRX126" s="172"/>
      <c r="GRY126" s="172"/>
      <c r="GRZ126" s="176"/>
      <c r="GSA126" s="177"/>
      <c r="GSB126" s="172"/>
      <c r="GSC126" s="170"/>
      <c r="GSD126" s="171"/>
      <c r="GSE126" s="172"/>
      <c r="GSF126" s="172"/>
      <c r="GSG126" s="173"/>
      <c r="GSH126" s="172"/>
      <c r="GSI126" s="172"/>
      <c r="GSJ126" s="172"/>
      <c r="GSK126" s="176"/>
      <c r="GSL126" s="177"/>
      <c r="GSM126" s="172"/>
      <c r="GSN126" s="170"/>
      <c r="GSO126" s="171"/>
      <c r="GSP126" s="172"/>
      <c r="GSQ126" s="172"/>
      <c r="GSR126" s="173"/>
      <c r="GSS126" s="172"/>
      <c r="GST126" s="172"/>
      <c r="GSU126" s="172"/>
      <c r="GSV126" s="176"/>
      <c r="GSW126" s="177"/>
      <c r="GSX126" s="172"/>
      <c r="GSY126" s="170"/>
      <c r="GSZ126" s="171"/>
      <c r="GTA126" s="172"/>
      <c r="GTB126" s="172"/>
      <c r="GTC126" s="173"/>
      <c r="GTD126" s="172"/>
      <c r="GTE126" s="172"/>
      <c r="GTF126" s="172"/>
      <c r="GTG126" s="176"/>
      <c r="GTH126" s="177"/>
      <c r="GTI126" s="172"/>
      <c r="GTJ126" s="170"/>
      <c r="GTK126" s="171"/>
      <c r="GTL126" s="172"/>
      <c r="GTM126" s="172"/>
      <c r="GTN126" s="173"/>
      <c r="GTO126" s="172"/>
      <c r="GTP126" s="172"/>
      <c r="GTQ126" s="172"/>
      <c r="GTR126" s="176"/>
      <c r="GTS126" s="177"/>
      <c r="GTT126" s="172"/>
      <c r="GTU126" s="170"/>
      <c r="GTV126" s="171"/>
      <c r="GTW126" s="172"/>
      <c r="GTX126" s="172"/>
      <c r="GTY126" s="173"/>
      <c r="GTZ126" s="172"/>
      <c r="GUA126" s="172"/>
      <c r="GUB126" s="172"/>
      <c r="GUC126" s="176"/>
      <c r="GUD126" s="177"/>
      <c r="GUE126" s="172"/>
      <c r="GUF126" s="170"/>
      <c r="GUG126" s="171"/>
      <c r="GUH126" s="172"/>
      <c r="GUI126" s="172"/>
      <c r="GUJ126" s="173"/>
      <c r="GUK126" s="172"/>
      <c r="GUL126" s="172"/>
      <c r="GUM126" s="172"/>
      <c r="GUN126" s="176"/>
      <c r="GUO126" s="177"/>
      <c r="GUP126" s="172"/>
      <c r="GUQ126" s="170"/>
      <c r="GUR126" s="171"/>
      <c r="GUS126" s="172"/>
      <c r="GUT126" s="172"/>
      <c r="GUU126" s="173"/>
      <c r="GUV126" s="172"/>
      <c r="GUW126" s="172"/>
      <c r="GUX126" s="172"/>
      <c r="GUY126" s="176"/>
      <c r="GUZ126" s="177"/>
      <c r="GVA126" s="172"/>
      <c r="GVB126" s="170"/>
      <c r="GVC126" s="171"/>
      <c r="GVD126" s="172"/>
      <c r="GVE126" s="172"/>
      <c r="GVF126" s="173"/>
      <c r="GVG126" s="172"/>
      <c r="GVH126" s="172"/>
      <c r="GVI126" s="172"/>
      <c r="GVJ126" s="176"/>
      <c r="GVK126" s="177"/>
      <c r="GVL126" s="172"/>
      <c r="GVM126" s="170"/>
      <c r="GVN126" s="171"/>
      <c r="GVO126" s="172"/>
      <c r="GVP126" s="172"/>
      <c r="GVQ126" s="173"/>
      <c r="GVR126" s="172"/>
      <c r="GVS126" s="172"/>
      <c r="GVT126" s="172"/>
      <c r="GVU126" s="176"/>
      <c r="GVV126" s="177"/>
      <c r="GVW126" s="172"/>
      <c r="GVX126" s="170"/>
      <c r="GVY126" s="171"/>
      <c r="GVZ126" s="172"/>
      <c r="GWA126" s="172"/>
      <c r="GWB126" s="173"/>
      <c r="GWC126" s="172"/>
      <c r="GWD126" s="172"/>
      <c r="GWE126" s="172"/>
      <c r="GWF126" s="176"/>
      <c r="GWG126" s="177"/>
      <c r="GWH126" s="172"/>
      <c r="GWI126" s="170"/>
      <c r="GWJ126" s="171"/>
      <c r="GWK126" s="172"/>
      <c r="GWL126" s="172"/>
      <c r="GWM126" s="173"/>
      <c r="GWN126" s="172"/>
      <c r="GWO126" s="172"/>
      <c r="GWP126" s="172"/>
      <c r="GWQ126" s="176"/>
      <c r="GWR126" s="177"/>
      <c r="GWS126" s="172"/>
      <c r="GWT126" s="170"/>
      <c r="GWU126" s="171"/>
      <c r="GWV126" s="172"/>
      <c r="GWW126" s="172"/>
      <c r="GWX126" s="173"/>
      <c r="GWY126" s="172"/>
      <c r="GWZ126" s="172"/>
      <c r="GXA126" s="172"/>
      <c r="GXB126" s="176"/>
      <c r="GXC126" s="177"/>
      <c r="GXD126" s="172"/>
      <c r="GXE126" s="170"/>
      <c r="GXF126" s="171"/>
      <c r="GXG126" s="172"/>
      <c r="GXH126" s="172"/>
      <c r="GXI126" s="173"/>
      <c r="GXJ126" s="172"/>
      <c r="GXK126" s="172"/>
      <c r="GXL126" s="172"/>
      <c r="GXM126" s="176"/>
      <c r="GXN126" s="177"/>
      <c r="GXO126" s="172"/>
      <c r="GXP126" s="170"/>
      <c r="GXQ126" s="171"/>
      <c r="GXR126" s="172"/>
      <c r="GXS126" s="172"/>
      <c r="GXT126" s="173"/>
      <c r="GXU126" s="172"/>
      <c r="GXV126" s="172"/>
      <c r="GXW126" s="172"/>
      <c r="GXX126" s="176"/>
      <c r="GXY126" s="177"/>
      <c r="GXZ126" s="172"/>
      <c r="GYA126" s="170"/>
      <c r="GYB126" s="171"/>
      <c r="GYC126" s="172"/>
      <c r="GYD126" s="172"/>
      <c r="GYE126" s="173"/>
      <c r="GYF126" s="172"/>
      <c r="GYG126" s="172"/>
      <c r="GYH126" s="172"/>
      <c r="GYI126" s="176"/>
      <c r="GYJ126" s="177"/>
      <c r="GYK126" s="172"/>
      <c r="GYL126" s="170"/>
      <c r="GYM126" s="171"/>
      <c r="GYN126" s="172"/>
      <c r="GYO126" s="172"/>
      <c r="GYP126" s="173"/>
      <c r="GYQ126" s="172"/>
      <c r="GYR126" s="172"/>
      <c r="GYS126" s="172"/>
      <c r="GYT126" s="176"/>
      <c r="GYU126" s="177"/>
      <c r="GYV126" s="172"/>
      <c r="GYW126" s="170"/>
      <c r="GYX126" s="171"/>
      <c r="GYY126" s="172"/>
      <c r="GYZ126" s="172"/>
      <c r="GZA126" s="173"/>
      <c r="GZB126" s="172"/>
      <c r="GZC126" s="172"/>
      <c r="GZD126" s="172"/>
      <c r="GZE126" s="176"/>
      <c r="GZF126" s="177"/>
      <c r="GZG126" s="172"/>
      <c r="GZH126" s="170"/>
      <c r="GZI126" s="171"/>
      <c r="GZJ126" s="172"/>
      <c r="GZK126" s="172"/>
      <c r="GZL126" s="173"/>
      <c r="GZM126" s="172"/>
      <c r="GZN126" s="172"/>
      <c r="GZO126" s="172"/>
      <c r="GZP126" s="176"/>
      <c r="GZQ126" s="177"/>
      <c r="GZR126" s="172"/>
      <c r="GZS126" s="170"/>
      <c r="GZT126" s="171"/>
      <c r="GZU126" s="172"/>
      <c r="GZV126" s="172"/>
      <c r="GZW126" s="173"/>
      <c r="GZX126" s="172"/>
      <c r="GZY126" s="172"/>
      <c r="GZZ126" s="172"/>
      <c r="HAA126" s="176"/>
      <c r="HAB126" s="177"/>
      <c r="HAC126" s="172"/>
      <c r="HAD126" s="170"/>
      <c r="HAE126" s="171"/>
      <c r="HAF126" s="172"/>
      <c r="HAG126" s="172"/>
      <c r="HAH126" s="173"/>
      <c r="HAI126" s="172"/>
      <c r="HAJ126" s="172"/>
      <c r="HAK126" s="172"/>
      <c r="HAL126" s="176"/>
      <c r="HAM126" s="177"/>
      <c r="HAN126" s="172"/>
      <c r="HAO126" s="170"/>
      <c r="HAP126" s="171"/>
      <c r="HAQ126" s="172"/>
      <c r="HAR126" s="172"/>
      <c r="HAS126" s="173"/>
      <c r="HAT126" s="172"/>
      <c r="HAU126" s="172"/>
      <c r="HAV126" s="172"/>
      <c r="HAW126" s="176"/>
      <c r="HAX126" s="177"/>
      <c r="HAY126" s="172"/>
      <c r="HAZ126" s="170"/>
      <c r="HBA126" s="171"/>
      <c r="HBB126" s="172"/>
      <c r="HBC126" s="172"/>
      <c r="HBD126" s="173"/>
      <c r="HBE126" s="172"/>
      <c r="HBF126" s="172"/>
      <c r="HBG126" s="172"/>
      <c r="HBH126" s="176"/>
      <c r="HBI126" s="177"/>
      <c r="HBJ126" s="172"/>
      <c r="HBK126" s="170"/>
      <c r="HBL126" s="171"/>
      <c r="HBM126" s="172"/>
      <c r="HBN126" s="172"/>
      <c r="HBO126" s="173"/>
      <c r="HBP126" s="172"/>
      <c r="HBQ126" s="172"/>
      <c r="HBR126" s="172"/>
      <c r="HBS126" s="176"/>
      <c r="HBT126" s="177"/>
      <c r="HBU126" s="172"/>
      <c r="HBV126" s="170"/>
      <c r="HBW126" s="171"/>
      <c r="HBX126" s="172"/>
      <c r="HBY126" s="172"/>
      <c r="HBZ126" s="173"/>
      <c r="HCA126" s="172"/>
      <c r="HCB126" s="172"/>
      <c r="HCC126" s="172"/>
      <c r="HCD126" s="176"/>
      <c r="HCE126" s="177"/>
      <c r="HCF126" s="172"/>
      <c r="HCG126" s="170"/>
      <c r="HCH126" s="171"/>
      <c r="HCI126" s="172"/>
      <c r="HCJ126" s="172"/>
      <c r="HCK126" s="173"/>
      <c r="HCL126" s="172"/>
      <c r="HCM126" s="172"/>
      <c r="HCN126" s="172"/>
      <c r="HCO126" s="176"/>
      <c r="HCP126" s="177"/>
      <c r="HCQ126" s="172"/>
      <c r="HCR126" s="170"/>
      <c r="HCS126" s="171"/>
      <c r="HCT126" s="172"/>
      <c r="HCU126" s="172"/>
      <c r="HCV126" s="173"/>
      <c r="HCW126" s="172"/>
      <c r="HCX126" s="172"/>
      <c r="HCY126" s="172"/>
      <c r="HCZ126" s="176"/>
      <c r="HDA126" s="177"/>
      <c r="HDB126" s="172"/>
      <c r="HDC126" s="170"/>
      <c r="HDD126" s="171"/>
      <c r="HDE126" s="172"/>
      <c r="HDF126" s="172"/>
      <c r="HDG126" s="173"/>
      <c r="HDH126" s="172"/>
      <c r="HDI126" s="172"/>
      <c r="HDJ126" s="172"/>
      <c r="HDK126" s="176"/>
      <c r="HDL126" s="177"/>
      <c r="HDM126" s="172"/>
      <c r="HDN126" s="170"/>
      <c r="HDO126" s="171"/>
      <c r="HDP126" s="172"/>
      <c r="HDQ126" s="172"/>
      <c r="HDR126" s="173"/>
      <c r="HDS126" s="172"/>
      <c r="HDT126" s="172"/>
      <c r="HDU126" s="172"/>
      <c r="HDV126" s="176"/>
      <c r="HDW126" s="177"/>
      <c r="HDX126" s="172"/>
      <c r="HDY126" s="170"/>
      <c r="HDZ126" s="171"/>
      <c r="HEA126" s="172"/>
      <c r="HEB126" s="172"/>
      <c r="HEC126" s="173"/>
      <c r="HED126" s="172"/>
      <c r="HEE126" s="172"/>
      <c r="HEF126" s="172"/>
      <c r="HEG126" s="176"/>
      <c r="HEH126" s="177"/>
      <c r="HEI126" s="172"/>
      <c r="HEJ126" s="170"/>
      <c r="HEK126" s="171"/>
      <c r="HEL126" s="172"/>
      <c r="HEM126" s="172"/>
      <c r="HEN126" s="173"/>
      <c r="HEO126" s="172"/>
      <c r="HEP126" s="172"/>
      <c r="HEQ126" s="172"/>
      <c r="HER126" s="176"/>
      <c r="HES126" s="177"/>
      <c r="HET126" s="172"/>
      <c r="HEU126" s="170"/>
      <c r="HEV126" s="171"/>
      <c r="HEW126" s="172"/>
      <c r="HEX126" s="172"/>
      <c r="HEY126" s="173"/>
      <c r="HEZ126" s="172"/>
      <c r="HFA126" s="172"/>
      <c r="HFB126" s="172"/>
      <c r="HFC126" s="176"/>
      <c r="HFD126" s="177"/>
      <c r="HFE126" s="172"/>
      <c r="HFF126" s="170"/>
      <c r="HFG126" s="171"/>
      <c r="HFH126" s="172"/>
      <c r="HFI126" s="172"/>
      <c r="HFJ126" s="173"/>
      <c r="HFK126" s="172"/>
      <c r="HFL126" s="172"/>
      <c r="HFM126" s="172"/>
      <c r="HFN126" s="176"/>
      <c r="HFO126" s="177"/>
      <c r="HFP126" s="172"/>
      <c r="HFQ126" s="170"/>
      <c r="HFR126" s="171"/>
      <c r="HFS126" s="172"/>
      <c r="HFT126" s="172"/>
      <c r="HFU126" s="173"/>
      <c r="HFV126" s="172"/>
      <c r="HFW126" s="172"/>
      <c r="HFX126" s="172"/>
      <c r="HFY126" s="176"/>
      <c r="HFZ126" s="177"/>
      <c r="HGA126" s="172"/>
      <c r="HGB126" s="170"/>
      <c r="HGC126" s="171"/>
      <c r="HGD126" s="172"/>
      <c r="HGE126" s="172"/>
      <c r="HGF126" s="173"/>
      <c r="HGG126" s="172"/>
      <c r="HGH126" s="172"/>
      <c r="HGI126" s="172"/>
      <c r="HGJ126" s="176"/>
      <c r="HGK126" s="177"/>
      <c r="HGL126" s="172"/>
      <c r="HGM126" s="170"/>
      <c r="HGN126" s="171"/>
      <c r="HGO126" s="172"/>
      <c r="HGP126" s="172"/>
      <c r="HGQ126" s="173"/>
      <c r="HGR126" s="172"/>
      <c r="HGS126" s="172"/>
      <c r="HGT126" s="172"/>
      <c r="HGU126" s="176"/>
      <c r="HGV126" s="177"/>
      <c r="HGW126" s="172"/>
      <c r="HGX126" s="170"/>
      <c r="HGY126" s="171"/>
      <c r="HGZ126" s="172"/>
      <c r="HHA126" s="172"/>
      <c r="HHB126" s="173"/>
      <c r="HHC126" s="172"/>
      <c r="HHD126" s="172"/>
      <c r="HHE126" s="172"/>
      <c r="HHF126" s="176"/>
      <c r="HHG126" s="177"/>
      <c r="HHH126" s="172"/>
      <c r="HHI126" s="170"/>
      <c r="HHJ126" s="171"/>
      <c r="HHK126" s="172"/>
      <c r="HHL126" s="172"/>
      <c r="HHM126" s="173"/>
      <c r="HHN126" s="172"/>
      <c r="HHO126" s="172"/>
      <c r="HHP126" s="172"/>
      <c r="HHQ126" s="176"/>
      <c r="HHR126" s="177"/>
      <c r="HHS126" s="172"/>
      <c r="HHT126" s="170"/>
      <c r="HHU126" s="171"/>
      <c r="HHV126" s="172"/>
      <c r="HHW126" s="172"/>
      <c r="HHX126" s="173"/>
      <c r="HHY126" s="172"/>
      <c r="HHZ126" s="172"/>
      <c r="HIA126" s="172"/>
      <c r="HIB126" s="176"/>
      <c r="HIC126" s="177"/>
      <c r="HID126" s="172"/>
      <c r="HIE126" s="170"/>
      <c r="HIF126" s="171"/>
      <c r="HIG126" s="172"/>
      <c r="HIH126" s="172"/>
      <c r="HII126" s="173"/>
      <c r="HIJ126" s="172"/>
      <c r="HIK126" s="172"/>
      <c r="HIL126" s="172"/>
      <c r="HIM126" s="176"/>
      <c r="HIN126" s="177"/>
      <c r="HIO126" s="172"/>
      <c r="HIP126" s="170"/>
      <c r="HIQ126" s="171"/>
      <c r="HIR126" s="172"/>
      <c r="HIS126" s="172"/>
      <c r="HIT126" s="173"/>
      <c r="HIU126" s="172"/>
      <c r="HIV126" s="172"/>
      <c r="HIW126" s="172"/>
      <c r="HIX126" s="176"/>
      <c r="HIY126" s="177"/>
      <c r="HIZ126" s="172"/>
      <c r="HJA126" s="170"/>
      <c r="HJB126" s="171"/>
      <c r="HJC126" s="172"/>
      <c r="HJD126" s="172"/>
      <c r="HJE126" s="173"/>
      <c r="HJF126" s="172"/>
      <c r="HJG126" s="172"/>
      <c r="HJH126" s="172"/>
      <c r="HJI126" s="176"/>
      <c r="HJJ126" s="177"/>
      <c r="HJK126" s="172"/>
      <c r="HJL126" s="170"/>
      <c r="HJM126" s="171"/>
      <c r="HJN126" s="172"/>
      <c r="HJO126" s="172"/>
      <c r="HJP126" s="173"/>
      <c r="HJQ126" s="172"/>
      <c r="HJR126" s="172"/>
      <c r="HJS126" s="172"/>
      <c r="HJT126" s="176"/>
      <c r="HJU126" s="177"/>
      <c r="HJV126" s="172"/>
      <c r="HJW126" s="170"/>
      <c r="HJX126" s="171"/>
      <c r="HJY126" s="172"/>
      <c r="HJZ126" s="172"/>
      <c r="HKA126" s="173"/>
      <c r="HKB126" s="172"/>
      <c r="HKC126" s="172"/>
      <c r="HKD126" s="172"/>
      <c r="HKE126" s="176"/>
      <c r="HKF126" s="177"/>
      <c r="HKG126" s="172"/>
      <c r="HKH126" s="170"/>
      <c r="HKI126" s="171"/>
      <c r="HKJ126" s="172"/>
      <c r="HKK126" s="172"/>
      <c r="HKL126" s="173"/>
      <c r="HKM126" s="172"/>
      <c r="HKN126" s="172"/>
      <c r="HKO126" s="172"/>
      <c r="HKP126" s="176"/>
      <c r="HKQ126" s="177"/>
      <c r="HKR126" s="172"/>
      <c r="HKS126" s="170"/>
      <c r="HKT126" s="171"/>
      <c r="HKU126" s="172"/>
      <c r="HKV126" s="172"/>
      <c r="HKW126" s="173"/>
      <c r="HKX126" s="172"/>
      <c r="HKY126" s="172"/>
      <c r="HKZ126" s="172"/>
      <c r="HLA126" s="176"/>
      <c r="HLB126" s="177"/>
      <c r="HLC126" s="172"/>
      <c r="HLD126" s="170"/>
      <c r="HLE126" s="171"/>
      <c r="HLF126" s="172"/>
      <c r="HLG126" s="172"/>
      <c r="HLH126" s="173"/>
      <c r="HLI126" s="172"/>
      <c r="HLJ126" s="172"/>
      <c r="HLK126" s="172"/>
      <c r="HLL126" s="176"/>
      <c r="HLM126" s="177"/>
      <c r="HLN126" s="172"/>
      <c r="HLO126" s="170"/>
      <c r="HLP126" s="171"/>
      <c r="HLQ126" s="172"/>
      <c r="HLR126" s="172"/>
      <c r="HLS126" s="173"/>
      <c r="HLT126" s="172"/>
      <c r="HLU126" s="172"/>
      <c r="HLV126" s="172"/>
      <c r="HLW126" s="176"/>
      <c r="HLX126" s="177"/>
      <c r="HLY126" s="172"/>
      <c r="HLZ126" s="170"/>
      <c r="HMA126" s="171"/>
      <c r="HMB126" s="172"/>
      <c r="HMC126" s="172"/>
      <c r="HMD126" s="173"/>
      <c r="HME126" s="172"/>
      <c r="HMF126" s="172"/>
      <c r="HMG126" s="172"/>
      <c r="HMH126" s="176"/>
      <c r="HMI126" s="177"/>
      <c r="HMJ126" s="172"/>
      <c r="HMK126" s="170"/>
      <c r="HML126" s="171"/>
      <c r="HMM126" s="172"/>
      <c r="HMN126" s="172"/>
      <c r="HMO126" s="173"/>
      <c r="HMP126" s="172"/>
      <c r="HMQ126" s="172"/>
      <c r="HMR126" s="172"/>
      <c r="HMS126" s="176"/>
      <c r="HMT126" s="177"/>
      <c r="HMU126" s="172"/>
      <c r="HMV126" s="170"/>
      <c r="HMW126" s="171"/>
      <c r="HMX126" s="172"/>
      <c r="HMY126" s="172"/>
      <c r="HMZ126" s="173"/>
      <c r="HNA126" s="172"/>
      <c r="HNB126" s="172"/>
      <c r="HNC126" s="172"/>
      <c r="HND126" s="176"/>
      <c r="HNE126" s="177"/>
      <c r="HNF126" s="172"/>
      <c r="HNG126" s="170"/>
      <c r="HNH126" s="171"/>
      <c r="HNI126" s="172"/>
      <c r="HNJ126" s="172"/>
      <c r="HNK126" s="173"/>
      <c r="HNL126" s="172"/>
      <c r="HNM126" s="172"/>
      <c r="HNN126" s="172"/>
      <c r="HNO126" s="176"/>
      <c r="HNP126" s="177"/>
      <c r="HNQ126" s="172"/>
      <c r="HNR126" s="170"/>
      <c r="HNS126" s="171"/>
      <c r="HNT126" s="172"/>
      <c r="HNU126" s="172"/>
      <c r="HNV126" s="173"/>
      <c r="HNW126" s="172"/>
      <c r="HNX126" s="172"/>
      <c r="HNY126" s="172"/>
      <c r="HNZ126" s="176"/>
      <c r="HOA126" s="177"/>
      <c r="HOB126" s="172"/>
      <c r="HOC126" s="170"/>
      <c r="HOD126" s="171"/>
      <c r="HOE126" s="172"/>
      <c r="HOF126" s="172"/>
      <c r="HOG126" s="173"/>
      <c r="HOH126" s="172"/>
      <c r="HOI126" s="172"/>
      <c r="HOJ126" s="172"/>
      <c r="HOK126" s="176"/>
      <c r="HOL126" s="177"/>
      <c r="HOM126" s="172"/>
      <c r="HON126" s="170"/>
      <c r="HOO126" s="171"/>
      <c r="HOP126" s="172"/>
      <c r="HOQ126" s="172"/>
      <c r="HOR126" s="173"/>
      <c r="HOS126" s="172"/>
      <c r="HOT126" s="172"/>
      <c r="HOU126" s="172"/>
      <c r="HOV126" s="176"/>
      <c r="HOW126" s="177"/>
      <c r="HOX126" s="172"/>
      <c r="HOY126" s="170"/>
      <c r="HOZ126" s="171"/>
      <c r="HPA126" s="172"/>
      <c r="HPB126" s="172"/>
      <c r="HPC126" s="173"/>
      <c r="HPD126" s="172"/>
      <c r="HPE126" s="172"/>
      <c r="HPF126" s="172"/>
      <c r="HPG126" s="176"/>
      <c r="HPH126" s="177"/>
      <c r="HPI126" s="172"/>
      <c r="HPJ126" s="170"/>
      <c r="HPK126" s="171"/>
      <c r="HPL126" s="172"/>
      <c r="HPM126" s="172"/>
      <c r="HPN126" s="173"/>
      <c r="HPO126" s="172"/>
      <c r="HPP126" s="172"/>
      <c r="HPQ126" s="172"/>
      <c r="HPR126" s="176"/>
      <c r="HPS126" s="177"/>
      <c r="HPT126" s="172"/>
      <c r="HPU126" s="170"/>
      <c r="HPV126" s="171"/>
      <c r="HPW126" s="172"/>
      <c r="HPX126" s="172"/>
      <c r="HPY126" s="173"/>
      <c r="HPZ126" s="172"/>
      <c r="HQA126" s="172"/>
      <c r="HQB126" s="172"/>
      <c r="HQC126" s="176"/>
      <c r="HQD126" s="177"/>
      <c r="HQE126" s="172"/>
      <c r="HQF126" s="170"/>
      <c r="HQG126" s="171"/>
      <c r="HQH126" s="172"/>
      <c r="HQI126" s="172"/>
      <c r="HQJ126" s="173"/>
      <c r="HQK126" s="172"/>
      <c r="HQL126" s="172"/>
      <c r="HQM126" s="172"/>
      <c r="HQN126" s="176"/>
      <c r="HQO126" s="177"/>
      <c r="HQP126" s="172"/>
      <c r="HQQ126" s="170"/>
      <c r="HQR126" s="171"/>
      <c r="HQS126" s="172"/>
      <c r="HQT126" s="172"/>
      <c r="HQU126" s="173"/>
      <c r="HQV126" s="172"/>
      <c r="HQW126" s="172"/>
      <c r="HQX126" s="172"/>
      <c r="HQY126" s="176"/>
      <c r="HQZ126" s="177"/>
      <c r="HRA126" s="172"/>
      <c r="HRB126" s="170"/>
      <c r="HRC126" s="171"/>
      <c r="HRD126" s="172"/>
      <c r="HRE126" s="172"/>
      <c r="HRF126" s="173"/>
      <c r="HRG126" s="172"/>
      <c r="HRH126" s="172"/>
      <c r="HRI126" s="172"/>
      <c r="HRJ126" s="176"/>
      <c r="HRK126" s="177"/>
      <c r="HRL126" s="172"/>
      <c r="HRM126" s="170"/>
      <c r="HRN126" s="171"/>
      <c r="HRO126" s="172"/>
      <c r="HRP126" s="172"/>
      <c r="HRQ126" s="173"/>
      <c r="HRR126" s="172"/>
      <c r="HRS126" s="172"/>
      <c r="HRT126" s="172"/>
      <c r="HRU126" s="176"/>
      <c r="HRV126" s="177"/>
      <c r="HRW126" s="172"/>
      <c r="HRX126" s="170"/>
      <c r="HRY126" s="171"/>
      <c r="HRZ126" s="172"/>
      <c r="HSA126" s="172"/>
      <c r="HSB126" s="173"/>
      <c r="HSC126" s="172"/>
      <c r="HSD126" s="172"/>
      <c r="HSE126" s="172"/>
      <c r="HSF126" s="176"/>
      <c r="HSG126" s="177"/>
      <c r="HSH126" s="172"/>
      <c r="HSI126" s="170"/>
      <c r="HSJ126" s="171"/>
      <c r="HSK126" s="172"/>
      <c r="HSL126" s="172"/>
      <c r="HSM126" s="173"/>
      <c r="HSN126" s="172"/>
      <c r="HSO126" s="172"/>
      <c r="HSP126" s="172"/>
      <c r="HSQ126" s="176"/>
      <c r="HSR126" s="177"/>
      <c r="HSS126" s="172"/>
      <c r="HST126" s="170"/>
      <c r="HSU126" s="171"/>
      <c r="HSV126" s="172"/>
      <c r="HSW126" s="172"/>
      <c r="HSX126" s="173"/>
      <c r="HSY126" s="172"/>
      <c r="HSZ126" s="172"/>
      <c r="HTA126" s="172"/>
      <c r="HTB126" s="176"/>
      <c r="HTC126" s="177"/>
      <c r="HTD126" s="172"/>
      <c r="HTE126" s="170"/>
      <c r="HTF126" s="171"/>
      <c r="HTG126" s="172"/>
      <c r="HTH126" s="172"/>
      <c r="HTI126" s="173"/>
      <c r="HTJ126" s="172"/>
      <c r="HTK126" s="172"/>
      <c r="HTL126" s="172"/>
      <c r="HTM126" s="176"/>
      <c r="HTN126" s="177"/>
      <c r="HTO126" s="172"/>
      <c r="HTP126" s="170"/>
      <c r="HTQ126" s="171"/>
      <c r="HTR126" s="172"/>
      <c r="HTS126" s="172"/>
      <c r="HTT126" s="173"/>
      <c r="HTU126" s="172"/>
      <c r="HTV126" s="172"/>
      <c r="HTW126" s="172"/>
      <c r="HTX126" s="176"/>
      <c r="HTY126" s="177"/>
      <c r="HTZ126" s="172"/>
      <c r="HUA126" s="170"/>
      <c r="HUB126" s="171"/>
      <c r="HUC126" s="172"/>
      <c r="HUD126" s="172"/>
      <c r="HUE126" s="173"/>
      <c r="HUF126" s="172"/>
      <c r="HUG126" s="172"/>
      <c r="HUH126" s="172"/>
      <c r="HUI126" s="176"/>
      <c r="HUJ126" s="177"/>
      <c r="HUK126" s="172"/>
      <c r="HUL126" s="170"/>
      <c r="HUM126" s="171"/>
      <c r="HUN126" s="172"/>
      <c r="HUO126" s="172"/>
      <c r="HUP126" s="173"/>
      <c r="HUQ126" s="172"/>
      <c r="HUR126" s="172"/>
      <c r="HUS126" s="172"/>
      <c r="HUT126" s="176"/>
      <c r="HUU126" s="177"/>
      <c r="HUV126" s="172"/>
      <c r="HUW126" s="170"/>
      <c r="HUX126" s="171"/>
      <c r="HUY126" s="172"/>
      <c r="HUZ126" s="172"/>
      <c r="HVA126" s="173"/>
      <c r="HVB126" s="172"/>
      <c r="HVC126" s="172"/>
      <c r="HVD126" s="172"/>
      <c r="HVE126" s="176"/>
      <c r="HVF126" s="177"/>
      <c r="HVG126" s="172"/>
      <c r="HVH126" s="170"/>
      <c r="HVI126" s="171"/>
      <c r="HVJ126" s="172"/>
      <c r="HVK126" s="172"/>
      <c r="HVL126" s="173"/>
      <c r="HVM126" s="172"/>
      <c r="HVN126" s="172"/>
      <c r="HVO126" s="172"/>
      <c r="HVP126" s="176"/>
      <c r="HVQ126" s="177"/>
      <c r="HVR126" s="172"/>
      <c r="HVS126" s="170"/>
      <c r="HVT126" s="171"/>
      <c r="HVU126" s="172"/>
      <c r="HVV126" s="172"/>
      <c r="HVW126" s="173"/>
      <c r="HVX126" s="172"/>
      <c r="HVY126" s="172"/>
      <c r="HVZ126" s="172"/>
      <c r="HWA126" s="176"/>
      <c r="HWB126" s="177"/>
      <c r="HWC126" s="172"/>
      <c r="HWD126" s="170"/>
      <c r="HWE126" s="171"/>
      <c r="HWF126" s="172"/>
      <c r="HWG126" s="172"/>
      <c r="HWH126" s="173"/>
      <c r="HWI126" s="172"/>
      <c r="HWJ126" s="172"/>
      <c r="HWK126" s="172"/>
      <c r="HWL126" s="176"/>
      <c r="HWM126" s="177"/>
      <c r="HWN126" s="172"/>
      <c r="HWO126" s="170"/>
      <c r="HWP126" s="171"/>
      <c r="HWQ126" s="172"/>
      <c r="HWR126" s="172"/>
      <c r="HWS126" s="173"/>
      <c r="HWT126" s="172"/>
      <c r="HWU126" s="172"/>
      <c r="HWV126" s="172"/>
      <c r="HWW126" s="176"/>
      <c r="HWX126" s="177"/>
      <c r="HWY126" s="172"/>
      <c r="HWZ126" s="170"/>
      <c r="HXA126" s="171"/>
      <c r="HXB126" s="172"/>
      <c r="HXC126" s="172"/>
      <c r="HXD126" s="173"/>
      <c r="HXE126" s="172"/>
      <c r="HXF126" s="172"/>
      <c r="HXG126" s="172"/>
      <c r="HXH126" s="176"/>
      <c r="HXI126" s="177"/>
      <c r="HXJ126" s="172"/>
      <c r="HXK126" s="170"/>
      <c r="HXL126" s="171"/>
      <c r="HXM126" s="172"/>
      <c r="HXN126" s="172"/>
      <c r="HXO126" s="173"/>
      <c r="HXP126" s="172"/>
      <c r="HXQ126" s="172"/>
      <c r="HXR126" s="172"/>
      <c r="HXS126" s="176"/>
      <c r="HXT126" s="177"/>
      <c r="HXU126" s="172"/>
      <c r="HXV126" s="170"/>
      <c r="HXW126" s="171"/>
      <c r="HXX126" s="172"/>
      <c r="HXY126" s="172"/>
      <c r="HXZ126" s="173"/>
      <c r="HYA126" s="172"/>
      <c r="HYB126" s="172"/>
      <c r="HYC126" s="172"/>
      <c r="HYD126" s="176"/>
      <c r="HYE126" s="177"/>
      <c r="HYF126" s="172"/>
      <c r="HYG126" s="170"/>
      <c r="HYH126" s="171"/>
      <c r="HYI126" s="172"/>
      <c r="HYJ126" s="172"/>
      <c r="HYK126" s="173"/>
      <c r="HYL126" s="172"/>
      <c r="HYM126" s="172"/>
      <c r="HYN126" s="172"/>
      <c r="HYO126" s="176"/>
      <c r="HYP126" s="177"/>
      <c r="HYQ126" s="172"/>
      <c r="HYR126" s="170"/>
      <c r="HYS126" s="171"/>
      <c r="HYT126" s="172"/>
      <c r="HYU126" s="172"/>
      <c r="HYV126" s="173"/>
      <c r="HYW126" s="172"/>
      <c r="HYX126" s="172"/>
      <c r="HYY126" s="172"/>
      <c r="HYZ126" s="176"/>
      <c r="HZA126" s="177"/>
      <c r="HZB126" s="172"/>
      <c r="HZC126" s="170"/>
      <c r="HZD126" s="171"/>
      <c r="HZE126" s="172"/>
      <c r="HZF126" s="172"/>
      <c r="HZG126" s="173"/>
      <c r="HZH126" s="172"/>
      <c r="HZI126" s="172"/>
      <c r="HZJ126" s="172"/>
      <c r="HZK126" s="176"/>
      <c r="HZL126" s="177"/>
      <c r="HZM126" s="172"/>
      <c r="HZN126" s="170"/>
      <c r="HZO126" s="171"/>
      <c r="HZP126" s="172"/>
      <c r="HZQ126" s="172"/>
      <c r="HZR126" s="173"/>
      <c r="HZS126" s="172"/>
      <c r="HZT126" s="172"/>
      <c r="HZU126" s="172"/>
      <c r="HZV126" s="176"/>
      <c r="HZW126" s="177"/>
      <c r="HZX126" s="172"/>
      <c r="HZY126" s="170"/>
      <c r="HZZ126" s="171"/>
      <c r="IAA126" s="172"/>
      <c r="IAB126" s="172"/>
      <c r="IAC126" s="173"/>
      <c r="IAD126" s="172"/>
      <c r="IAE126" s="172"/>
      <c r="IAF126" s="172"/>
      <c r="IAG126" s="176"/>
      <c r="IAH126" s="177"/>
      <c r="IAI126" s="172"/>
      <c r="IAJ126" s="170"/>
      <c r="IAK126" s="171"/>
      <c r="IAL126" s="172"/>
      <c r="IAM126" s="172"/>
      <c r="IAN126" s="173"/>
      <c r="IAO126" s="172"/>
      <c r="IAP126" s="172"/>
      <c r="IAQ126" s="172"/>
      <c r="IAR126" s="176"/>
      <c r="IAS126" s="177"/>
      <c r="IAT126" s="172"/>
      <c r="IAU126" s="170"/>
      <c r="IAV126" s="171"/>
      <c r="IAW126" s="172"/>
      <c r="IAX126" s="172"/>
      <c r="IAY126" s="173"/>
      <c r="IAZ126" s="172"/>
      <c r="IBA126" s="172"/>
      <c r="IBB126" s="172"/>
      <c r="IBC126" s="176"/>
      <c r="IBD126" s="177"/>
      <c r="IBE126" s="172"/>
      <c r="IBF126" s="170"/>
      <c r="IBG126" s="171"/>
      <c r="IBH126" s="172"/>
      <c r="IBI126" s="172"/>
      <c r="IBJ126" s="173"/>
      <c r="IBK126" s="172"/>
      <c r="IBL126" s="172"/>
      <c r="IBM126" s="172"/>
      <c r="IBN126" s="176"/>
      <c r="IBO126" s="177"/>
      <c r="IBP126" s="172"/>
      <c r="IBQ126" s="170"/>
      <c r="IBR126" s="171"/>
      <c r="IBS126" s="172"/>
      <c r="IBT126" s="172"/>
      <c r="IBU126" s="173"/>
      <c r="IBV126" s="172"/>
      <c r="IBW126" s="172"/>
      <c r="IBX126" s="172"/>
      <c r="IBY126" s="176"/>
      <c r="IBZ126" s="177"/>
      <c r="ICA126" s="172"/>
      <c r="ICB126" s="170"/>
      <c r="ICC126" s="171"/>
      <c r="ICD126" s="172"/>
      <c r="ICE126" s="172"/>
      <c r="ICF126" s="173"/>
      <c r="ICG126" s="172"/>
      <c r="ICH126" s="172"/>
      <c r="ICI126" s="172"/>
      <c r="ICJ126" s="176"/>
      <c r="ICK126" s="177"/>
      <c r="ICL126" s="172"/>
      <c r="ICM126" s="170"/>
      <c r="ICN126" s="171"/>
      <c r="ICO126" s="172"/>
      <c r="ICP126" s="172"/>
      <c r="ICQ126" s="173"/>
      <c r="ICR126" s="172"/>
      <c r="ICS126" s="172"/>
      <c r="ICT126" s="172"/>
      <c r="ICU126" s="176"/>
      <c r="ICV126" s="177"/>
      <c r="ICW126" s="172"/>
      <c r="ICX126" s="170"/>
      <c r="ICY126" s="171"/>
      <c r="ICZ126" s="172"/>
      <c r="IDA126" s="172"/>
      <c r="IDB126" s="173"/>
      <c r="IDC126" s="172"/>
      <c r="IDD126" s="172"/>
      <c r="IDE126" s="172"/>
      <c r="IDF126" s="176"/>
      <c r="IDG126" s="177"/>
      <c r="IDH126" s="172"/>
      <c r="IDI126" s="170"/>
      <c r="IDJ126" s="171"/>
      <c r="IDK126" s="172"/>
      <c r="IDL126" s="172"/>
      <c r="IDM126" s="173"/>
      <c r="IDN126" s="172"/>
      <c r="IDO126" s="172"/>
      <c r="IDP126" s="172"/>
      <c r="IDQ126" s="176"/>
      <c r="IDR126" s="177"/>
      <c r="IDS126" s="172"/>
      <c r="IDT126" s="170"/>
      <c r="IDU126" s="171"/>
      <c r="IDV126" s="172"/>
      <c r="IDW126" s="172"/>
      <c r="IDX126" s="173"/>
      <c r="IDY126" s="172"/>
      <c r="IDZ126" s="172"/>
      <c r="IEA126" s="172"/>
      <c r="IEB126" s="176"/>
      <c r="IEC126" s="177"/>
      <c r="IED126" s="172"/>
      <c r="IEE126" s="170"/>
      <c r="IEF126" s="171"/>
      <c r="IEG126" s="172"/>
      <c r="IEH126" s="172"/>
      <c r="IEI126" s="173"/>
      <c r="IEJ126" s="172"/>
      <c r="IEK126" s="172"/>
      <c r="IEL126" s="172"/>
      <c r="IEM126" s="176"/>
      <c r="IEN126" s="177"/>
      <c r="IEO126" s="172"/>
      <c r="IEP126" s="170"/>
      <c r="IEQ126" s="171"/>
      <c r="IER126" s="172"/>
      <c r="IES126" s="172"/>
      <c r="IET126" s="173"/>
      <c r="IEU126" s="172"/>
      <c r="IEV126" s="172"/>
      <c r="IEW126" s="172"/>
      <c r="IEX126" s="176"/>
      <c r="IEY126" s="177"/>
      <c r="IEZ126" s="172"/>
      <c r="IFA126" s="170"/>
      <c r="IFB126" s="171"/>
      <c r="IFC126" s="172"/>
      <c r="IFD126" s="172"/>
      <c r="IFE126" s="173"/>
      <c r="IFF126" s="172"/>
      <c r="IFG126" s="172"/>
      <c r="IFH126" s="172"/>
      <c r="IFI126" s="176"/>
      <c r="IFJ126" s="177"/>
      <c r="IFK126" s="172"/>
      <c r="IFL126" s="170"/>
      <c r="IFM126" s="171"/>
      <c r="IFN126" s="172"/>
      <c r="IFO126" s="172"/>
      <c r="IFP126" s="173"/>
      <c r="IFQ126" s="172"/>
      <c r="IFR126" s="172"/>
      <c r="IFS126" s="172"/>
      <c r="IFT126" s="176"/>
      <c r="IFU126" s="177"/>
      <c r="IFV126" s="172"/>
      <c r="IFW126" s="170"/>
      <c r="IFX126" s="171"/>
      <c r="IFY126" s="172"/>
      <c r="IFZ126" s="172"/>
      <c r="IGA126" s="173"/>
      <c r="IGB126" s="172"/>
      <c r="IGC126" s="172"/>
      <c r="IGD126" s="172"/>
      <c r="IGE126" s="176"/>
      <c r="IGF126" s="177"/>
      <c r="IGG126" s="172"/>
      <c r="IGH126" s="170"/>
      <c r="IGI126" s="171"/>
      <c r="IGJ126" s="172"/>
      <c r="IGK126" s="172"/>
      <c r="IGL126" s="173"/>
      <c r="IGM126" s="172"/>
      <c r="IGN126" s="172"/>
      <c r="IGO126" s="172"/>
      <c r="IGP126" s="176"/>
      <c r="IGQ126" s="177"/>
      <c r="IGR126" s="172"/>
      <c r="IGS126" s="170"/>
      <c r="IGT126" s="171"/>
      <c r="IGU126" s="172"/>
      <c r="IGV126" s="172"/>
      <c r="IGW126" s="173"/>
      <c r="IGX126" s="172"/>
      <c r="IGY126" s="172"/>
      <c r="IGZ126" s="172"/>
      <c r="IHA126" s="176"/>
      <c r="IHB126" s="177"/>
      <c r="IHC126" s="172"/>
      <c r="IHD126" s="170"/>
      <c r="IHE126" s="171"/>
      <c r="IHF126" s="172"/>
      <c r="IHG126" s="172"/>
      <c r="IHH126" s="173"/>
      <c r="IHI126" s="172"/>
      <c r="IHJ126" s="172"/>
      <c r="IHK126" s="172"/>
      <c r="IHL126" s="176"/>
      <c r="IHM126" s="177"/>
      <c r="IHN126" s="172"/>
      <c r="IHO126" s="170"/>
      <c r="IHP126" s="171"/>
      <c r="IHQ126" s="172"/>
      <c r="IHR126" s="172"/>
      <c r="IHS126" s="173"/>
      <c r="IHT126" s="172"/>
      <c r="IHU126" s="172"/>
      <c r="IHV126" s="172"/>
      <c r="IHW126" s="176"/>
      <c r="IHX126" s="177"/>
      <c r="IHY126" s="172"/>
      <c r="IHZ126" s="170"/>
      <c r="IIA126" s="171"/>
      <c r="IIB126" s="172"/>
      <c r="IIC126" s="172"/>
      <c r="IID126" s="173"/>
      <c r="IIE126" s="172"/>
      <c r="IIF126" s="172"/>
      <c r="IIG126" s="172"/>
      <c r="IIH126" s="176"/>
      <c r="III126" s="177"/>
      <c r="IIJ126" s="172"/>
      <c r="IIK126" s="170"/>
      <c r="IIL126" s="171"/>
      <c r="IIM126" s="172"/>
      <c r="IIN126" s="172"/>
      <c r="IIO126" s="173"/>
      <c r="IIP126" s="172"/>
      <c r="IIQ126" s="172"/>
      <c r="IIR126" s="172"/>
      <c r="IIS126" s="176"/>
      <c r="IIT126" s="177"/>
      <c r="IIU126" s="172"/>
      <c r="IIV126" s="170"/>
      <c r="IIW126" s="171"/>
      <c r="IIX126" s="172"/>
      <c r="IIY126" s="172"/>
      <c r="IIZ126" s="173"/>
      <c r="IJA126" s="172"/>
      <c r="IJB126" s="172"/>
      <c r="IJC126" s="172"/>
      <c r="IJD126" s="176"/>
      <c r="IJE126" s="177"/>
      <c r="IJF126" s="172"/>
      <c r="IJG126" s="170"/>
      <c r="IJH126" s="171"/>
      <c r="IJI126" s="172"/>
      <c r="IJJ126" s="172"/>
      <c r="IJK126" s="173"/>
      <c r="IJL126" s="172"/>
      <c r="IJM126" s="172"/>
      <c r="IJN126" s="172"/>
      <c r="IJO126" s="176"/>
      <c r="IJP126" s="177"/>
      <c r="IJQ126" s="172"/>
      <c r="IJR126" s="170"/>
      <c r="IJS126" s="171"/>
      <c r="IJT126" s="172"/>
      <c r="IJU126" s="172"/>
      <c r="IJV126" s="173"/>
      <c r="IJW126" s="172"/>
      <c r="IJX126" s="172"/>
      <c r="IJY126" s="172"/>
      <c r="IJZ126" s="176"/>
      <c r="IKA126" s="177"/>
      <c r="IKB126" s="172"/>
      <c r="IKC126" s="170"/>
      <c r="IKD126" s="171"/>
      <c r="IKE126" s="172"/>
      <c r="IKF126" s="172"/>
      <c r="IKG126" s="173"/>
      <c r="IKH126" s="172"/>
      <c r="IKI126" s="172"/>
      <c r="IKJ126" s="172"/>
      <c r="IKK126" s="176"/>
      <c r="IKL126" s="177"/>
      <c r="IKM126" s="172"/>
      <c r="IKN126" s="170"/>
      <c r="IKO126" s="171"/>
      <c r="IKP126" s="172"/>
      <c r="IKQ126" s="172"/>
      <c r="IKR126" s="173"/>
      <c r="IKS126" s="172"/>
      <c r="IKT126" s="172"/>
      <c r="IKU126" s="172"/>
      <c r="IKV126" s="176"/>
      <c r="IKW126" s="177"/>
      <c r="IKX126" s="172"/>
      <c r="IKY126" s="170"/>
      <c r="IKZ126" s="171"/>
      <c r="ILA126" s="172"/>
      <c r="ILB126" s="172"/>
      <c r="ILC126" s="173"/>
      <c r="ILD126" s="172"/>
      <c r="ILE126" s="172"/>
      <c r="ILF126" s="172"/>
      <c r="ILG126" s="176"/>
      <c r="ILH126" s="177"/>
      <c r="ILI126" s="172"/>
      <c r="ILJ126" s="170"/>
      <c r="ILK126" s="171"/>
      <c r="ILL126" s="172"/>
      <c r="ILM126" s="172"/>
      <c r="ILN126" s="173"/>
      <c r="ILO126" s="172"/>
      <c r="ILP126" s="172"/>
      <c r="ILQ126" s="172"/>
      <c r="ILR126" s="176"/>
      <c r="ILS126" s="177"/>
      <c r="ILT126" s="172"/>
      <c r="ILU126" s="170"/>
      <c r="ILV126" s="171"/>
      <c r="ILW126" s="172"/>
      <c r="ILX126" s="172"/>
      <c r="ILY126" s="173"/>
      <c r="ILZ126" s="172"/>
      <c r="IMA126" s="172"/>
      <c r="IMB126" s="172"/>
      <c r="IMC126" s="176"/>
      <c r="IMD126" s="177"/>
      <c r="IME126" s="172"/>
      <c r="IMF126" s="170"/>
      <c r="IMG126" s="171"/>
      <c r="IMH126" s="172"/>
      <c r="IMI126" s="172"/>
      <c r="IMJ126" s="173"/>
      <c r="IMK126" s="172"/>
      <c r="IML126" s="172"/>
      <c r="IMM126" s="172"/>
      <c r="IMN126" s="176"/>
      <c r="IMO126" s="177"/>
      <c r="IMP126" s="172"/>
      <c r="IMQ126" s="170"/>
      <c r="IMR126" s="171"/>
      <c r="IMS126" s="172"/>
      <c r="IMT126" s="172"/>
      <c r="IMU126" s="173"/>
      <c r="IMV126" s="172"/>
      <c r="IMW126" s="172"/>
      <c r="IMX126" s="172"/>
      <c r="IMY126" s="176"/>
      <c r="IMZ126" s="177"/>
      <c r="INA126" s="172"/>
      <c r="INB126" s="170"/>
      <c r="INC126" s="171"/>
      <c r="IND126" s="172"/>
      <c r="INE126" s="172"/>
      <c r="INF126" s="173"/>
      <c r="ING126" s="172"/>
      <c r="INH126" s="172"/>
      <c r="INI126" s="172"/>
      <c r="INJ126" s="176"/>
      <c r="INK126" s="177"/>
      <c r="INL126" s="172"/>
      <c r="INM126" s="170"/>
      <c r="INN126" s="171"/>
      <c r="INO126" s="172"/>
      <c r="INP126" s="172"/>
      <c r="INQ126" s="173"/>
      <c r="INR126" s="172"/>
      <c r="INS126" s="172"/>
      <c r="INT126" s="172"/>
      <c r="INU126" s="176"/>
      <c r="INV126" s="177"/>
      <c r="INW126" s="172"/>
      <c r="INX126" s="170"/>
      <c r="INY126" s="171"/>
      <c r="INZ126" s="172"/>
      <c r="IOA126" s="172"/>
      <c r="IOB126" s="173"/>
      <c r="IOC126" s="172"/>
      <c r="IOD126" s="172"/>
      <c r="IOE126" s="172"/>
      <c r="IOF126" s="176"/>
      <c r="IOG126" s="177"/>
      <c r="IOH126" s="172"/>
      <c r="IOI126" s="170"/>
      <c r="IOJ126" s="171"/>
      <c r="IOK126" s="172"/>
      <c r="IOL126" s="172"/>
      <c r="IOM126" s="173"/>
      <c r="ION126" s="172"/>
      <c r="IOO126" s="172"/>
      <c r="IOP126" s="172"/>
      <c r="IOQ126" s="176"/>
      <c r="IOR126" s="177"/>
      <c r="IOS126" s="172"/>
      <c r="IOT126" s="170"/>
      <c r="IOU126" s="171"/>
      <c r="IOV126" s="172"/>
      <c r="IOW126" s="172"/>
      <c r="IOX126" s="173"/>
      <c r="IOY126" s="172"/>
      <c r="IOZ126" s="172"/>
      <c r="IPA126" s="172"/>
      <c r="IPB126" s="176"/>
      <c r="IPC126" s="177"/>
      <c r="IPD126" s="172"/>
      <c r="IPE126" s="170"/>
      <c r="IPF126" s="171"/>
      <c r="IPG126" s="172"/>
      <c r="IPH126" s="172"/>
      <c r="IPI126" s="173"/>
      <c r="IPJ126" s="172"/>
      <c r="IPK126" s="172"/>
      <c r="IPL126" s="172"/>
      <c r="IPM126" s="176"/>
      <c r="IPN126" s="177"/>
      <c r="IPO126" s="172"/>
      <c r="IPP126" s="170"/>
      <c r="IPQ126" s="171"/>
      <c r="IPR126" s="172"/>
      <c r="IPS126" s="172"/>
      <c r="IPT126" s="173"/>
      <c r="IPU126" s="172"/>
      <c r="IPV126" s="172"/>
      <c r="IPW126" s="172"/>
      <c r="IPX126" s="176"/>
      <c r="IPY126" s="177"/>
      <c r="IPZ126" s="172"/>
      <c r="IQA126" s="170"/>
      <c r="IQB126" s="171"/>
      <c r="IQC126" s="172"/>
      <c r="IQD126" s="172"/>
      <c r="IQE126" s="173"/>
      <c r="IQF126" s="172"/>
      <c r="IQG126" s="172"/>
      <c r="IQH126" s="172"/>
      <c r="IQI126" s="176"/>
      <c r="IQJ126" s="177"/>
      <c r="IQK126" s="172"/>
      <c r="IQL126" s="170"/>
      <c r="IQM126" s="171"/>
      <c r="IQN126" s="172"/>
      <c r="IQO126" s="172"/>
      <c r="IQP126" s="173"/>
      <c r="IQQ126" s="172"/>
      <c r="IQR126" s="172"/>
      <c r="IQS126" s="172"/>
      <c r="IQT126" s="176"/>
      <c r="IQU126" s="177"/>
      <c r="IQV126" s="172"/>
      <c r="IQW126" s="170"/>
      <c r="IQX126" s="171"/>
      <c r="IQY126" s="172"/>
      <c r="IQZ126" s="172"/>
      <c r="IRA126" s="173"/>
      <c r="IRB126" s="172"/>
      <c r="IRC126" s="172"/>
      <c r="IRD126" s="172"/>
      <c r="IRE126" s="176"/>
      <c r="IRF126" s="177"/>
      <c r="IRG126" s="172"/>
      <c r="IRH126" s="170"/>
      <c r="IRI126" s="171"/>
      <c r="IRJ126" s="172"/>
      <c r="IRK126" s="172"/>
      <c r="IRL126" s="173"/>
      <c r="IRM126" s="172"/>
      <c r="IRN126" s="172"/>
      <c r="IRO126" s="172"/>
      <c r="IRP126" s="176"/>
      <c r="IRQ126" s="177"/>
      <c r="IRR126" s="172"/>
      <c r="IRS126" s="170"/>
      <c r="IRT126" s="171"/>
      <c r="IRU126" s="172"/>
      <c r="IRV126" s="172"/>
      <c r="IRW126" s="173"/>
      <c r="IRX126" s="172"/>
      <c r="IRY126" s="172"/>
      <c r="IRZ126" s="172"/>
      <c r="ISA126" s="176"/>
      <c r="ISB126" s="177"/>
      <c r="ISC126" s="172"/>
      <c r="ISD126" s="170"/>
      <c r="ISE126" s="171"/>
      <c r="ISF126" s="172"/>
      <c r="ISG126" s="172"/>
      <c r="ISH126" s="173"/>
      <c r="ISI126" s="172"/>
      <c r="ISJ126" s="172"/>
      <c r="ISK126" s="172"/>
      <c r="ISL126" s="176"/>
      <c r="ISM126" s="177"/>
      <c r="ISN126" s="172"/>
      <c r="ISO126" s="170"/>
      <c r="ISP126" s="171"/>
      <c r="ISQ126" s="172"/>
      <c r="ISR126" s="172"/>
      <c r="ISS126" s="173"/>
      <c r="IST126" s="172"/>
      <c r="ISU126" s="172"/>
      <c r="ISV126" s="172"/>
      <c r="ISW126" s="176"/>
      <c r="ISX126" s="177"/>
      <c r="ISY126" s="172"/>
      <c r="ISZ126" s="170"/>
      <c r="ITA126" s="171"/>
      <c r="ITB126" s="172"/>
      <c r="ITC126" s="172"/>
      <c r="ITD126" s="173"/>
      <c r="ITE126" s="172"/>
      <c r="ITF126" s="172"/>
      <c r="ITG126" s="172"/>
      <c r="ITH126" s="176"/>
      <c r="ITI126" s="177"/>
      <c r="ITJ126" s="172"/>
      <c r="ITK126" s="170"/>
      <c r="ITL126" s="171"/>
      <c r="ITM126" s="172"/>
      <c r="ITN126" s="172"/>
      <c r="ITO126" s="173"/>
      <c r="ITP126" s="172"/>
      <c r="ITQ126" s="172"/>
      <c r="ITR126" s="172"/>
      <c r="ITS126" s="176"/>
      <c r="ITT126" s="177"/>
      <c r="ITU126" s="172"/>
      <c r="ITV126" s="170"/>
      <c r="ITW126" s="171"/>
      <c r="ITX126" s="172"/>
      <c r="ITY126" s="172"/>
      <c r="ITZ126" s="173"/>
      <c r="IUA126" s="172"/>
      <c r="IUB126" s="172"/>
      <c r="IUC126" s="172"/>
      <c r="IUD126" s="176"/>
      <c r="IUE126" s="177"/>
      <c r="IUF126" s="172"/>
      <c r="IUG126" s="170"/>
      <c r="IUH126" s="171"/>
      <c r="IUI126" s="172"/>
      <c r="IUJ126" s="172"/>
      <c r="IUK126" s="173"/>
      <c r="IUL126" s="172"/>
      <c r="IUM126" s="172"/>
      <c r="IUN126" s="172"/>
      <c r="IUO126" s="176"/>
      <c r="IUP126" s="177"/>
      <c r="IUQ126" s="172"/>
      <c r="IUR126" s="170"/>
      <c r="IUS126" s="171"/>
      <c r="IUT126" s="172"/>
      <c r="IUU126" s="172"/>
      <c r="IUV126" s="173"/>
      <c r="IUW126" s="172"/>
      <c r="IUX126" s="172"/>
      <c r="IUY126" s="172"/>
      <c r="IUZ126" s="176"/>
      <c r="IVA126" s="177"/>
      <c r="IVB126" s="172"/>
      <c r="IVC126" s="170"/>
      <c r="IVD126" s="171"/>
      <c r="IVE126" s="172"/>
      <c r="IVF126" s="172"/>
      <c r="IVG126" s="173"/>
      <c r="IVH126" s="172"/>
      <c r="IVI126" s="172"/>
      <c r="IVJ126" s="172"/>
      <c r="IVK126" s="176"/>
      <c r="IVL126" s="177"/>
      <c r="IVM126" s="172"/>
      <c r="IVN126" s="170"/>
      <c r="IVO126" s="171"/>
      <c r="IVP126" s="172"/>
      <c r="IVQ126" s="172"/>
      <c r="IVR126" s="173"/>
      <c r="IVS126" s="172"/>
      <c r="IVT126" s="172"/>
      <c r="IVU126" s="172"/>
      <c r="IVV126" s="176"/>
      <c r="IVW126" s="177"/>
      <c r="IVX126" s="172"/>
      <c r="IVY126" s="170"/>
      <c r="IVZ126" s="171"/>
      <c r="IWA126" s="172"/>
      <c r="IWB126" s="172"/>
      <c r="IWC126" s="173"/>
      <c r="IWD126" s="172"/>
      <c r="IWE126" s="172"/>
      <c r="IWF126" s="172"/>
      <c r="IWG126" s="176"/>
      <c r="IWH126" s="177"/>
      <c r="IWI126" s="172"/>
      <c r="IWJ126" s="170"/>
      <c r="IWK126" s="171"/>
      <c r="IWL126" s="172"/>
      <c r="IWM126" s="172"/>
      <c r="IWN126" s="173"/>
      <c r="IWO126" s="172"/>
      <c r="IWP126" s="172"/>
      <c r="IWQ126" s="172"/>
      <c r="IWR126" s="176"/>
      <c r="IWS126" s="177"/>
      <c r="IWT126" s="172"/>
      <c r="IWU126" s="170"/>
      <c r="IWV126" s="171"/>
      <c r="IWW126" s="172"/>
      <c r="IWX126" s="172"/>
      <c r="IWY126" s="173"/>
      <c r="IWZ126" s="172"/>
      <c r="IXA126" s="172"/>
      <c r="IXB126" s="172"/>
      <c r="IXC126" s="176"/>
      <c r="IXD126" s="177"/>
      <c r="IXE126" s="172"/>
      <c r="IXF126" s="170"/>
      <c r="IXG126" s="171"/>
      <c r="IXH126" s="172"/>
      <c r="IXI126" s="172"/>
      <c r="IXJ126" s="173"/>
      <c r="IXK126" s="172"/>
      <c r="IXL126" s="172"/>
      <c r="IXM126" s="172"/>
      <c r="IXN126" s="176"/>
      <c r="IXO126" s="177"/>
      <c r="IXP126" s="172"/>
      <c r="IXQ126" s="170"/>
      <c r="IXR126" s="171"/>
      <c r="IXS126" s="172"/>
      <c r="IXT126" s="172"/>
      <c r="IXU126" s="173"/>
      <c r="IXV126" s="172"/>
      <c r="IXW126" s="172"/>
      <c r="IXX126" s="172"/>
      <c r="IXY126" s="176"/>
      <c r="IXZ126" s="177"/>
      <c r="IYA126" s="172"/>
      <c r="IYB126" s="170"/>
      <c r="IYC126" s="171"/>
      <c r="IYD126" s="172"/>
      <c r="IYE126" s="172"/>
      <c r="IYF126" s="173"/>
      <c r="IYG126" s="172"/>
      <c r="IYH126" s="172"/>
      <c r="IYI126" s="172"/>
      <c r="IYJ126" s="176"/>
      <c r="IYK126" s="177"/>
      <c r="IYL126" s="172"/>
      <c r="IYM126" s="170"/>
      <c r="IYN126" s="171"/>
      <c r="IYO126" s="172"/>
      <c r="IYP126" s="172"/>
      <c r="IYQ126" s="173"/>
      <c r="IYR126" s="172"/>
      <c r="IYS126" s="172"/>
      <c r="IYT126" s="172"/>
      <c r="IYU126" s="176"/>
      <c r="IYV126" s="177"/>
      <c r="IYW126" s="172"/>
      <c r="IYX126" s="170"/>
      <c r="IYY126" s="171"/>
      <c r="IYZ126" s="172"/>
      <c r="IZA126" s="172"/>
      <c r="IZB126" s="173"/>
      <c r="IZC126" s="172"/>
      <c r="IZD126" s="172"/>
      <c r="IZE126" s="172"/>
      <c r="IZF126" s="176"/>
      <c r="IZG126" s="177"/>
      <c r="IZH126" s="172"/>
      <c r="IZI126" s="170"/>
      <c r="IZJ126" s="171"/>
      <c r="IZK126" s="172"/>
      <c r="IZL126" s="172"/>
      <c r="IZM126" s="173"/>
      <c r="IZN126" s="172"/>
      <c r="IZO126" s="172"/>
      <c r="IZP126" s="172"/>
      <c r="IZQ126" s="176"/>
      <c r="IZR126" s="177"/>
      <c r="IZS126" s="172"/>
      <c r="IZT126" s="170"/>
      <c r="IZU126" s="171"/>
      <c r="IZV126" s="172"/>
      <c r="IZW126" s="172"/>
      <c r="IZX126" s="173"/>
      <c r="IZY126" s="172"/>
      <c r="IZZ126" s="172"/>
      <c r="JAA126" s="172"/>
      <c r="JAB126" s="176"/>
      <c r="JAC126" s="177"/>
      <c r="JAD126" s="172"/>
      <c r="JAE126" s="170"/>
      <c r="JAF126" s="171"/>
      <c r="JAG126" s="172"/>
      <c r="JAH126" s="172"/>
      <c r="JAI126" s="173"/>
      <c r="JAJ126" s="172"/>
      <c r="JAK126" s="172"/>
      <c r="JAL126" s="172"/>
      <c r="JAM126" s="176"/>
      <c r="JAN126" s="177"/>
      <c r="JAO126" s="172"/>
      <c r="JAP126" s="170"/>
      <c r="JAQ126" s="171"/>
      <c r="JAR126" s="172"/>
      <c r="JAS126" s="172"/>
      <c r="JAT126" s="173"/>
      <c r="JAU126" s="172"/>
      <c r="JAV126" s="172"/>
      <c r="JAW126" s="172"/>
      <c r="JAX126" s="176"/>
      <c r="JAY126" s="177"/>
      <c r="JAZ126" s="172"/>
      <c r="JBA126" s="170"/>
      <c r="JBB126" s="171"/>
      <c r="JBC126" s="172"/>
      <c r="JBD126" s="172"/>
      <c r="JBE126" s="173"/>
      <c r="JBF126" s="172"/>
      <c r="JBG126" s="172"/>
      <c r="JBH126" s="172"/>
      <c r="JBI126" s="176"/>
      <c r="JBJ126" s="177"/>
      <c r="JBK126" s="172"/>
      <c r="JBL126" s="170"/>
      <c r="JBM126" s="171"/>
      <c r="JBN126" s="172"/>
      <c r="JBO126" s="172"/>
      <c r="JBP126" s="173"/>
      <c r="JBQ126" s="172"/>
      <c r="JBR126" s="172"/>
      <c r="JBS126" s="172"/>
      <c r="JBT126" s="176"/>
      <c r="JBU126" s="177"/>
      <c r="JBV126" s="172"/>
      <c r="JBW126" s="170"/>
      <c r="JBX126" s="171"/>
      <c r="JBY126" s="172"/>
      <c r="JBZ126" s="172"/>
      <c r="JCA126" s="173"/>
      <c r="JCB126" s="172"/>
      <c r="JCC126" s="172"/>
      <c r="JCD126" s="172"/>
      <c r="JCE126" s="176"/>
      <c r="JCF126" s="177"/>
      <c r="JCG126" s="172"/>
      <c r="JCH126" s="170"/>
      <c r="JCI126" s="171"/>
      <c r="JCJ126" s="172"/>
      <c r="JCK126" s="172"/>
      <c r="JCL126" s="173"/>
      <c r="JCM126" s="172"/>
      <c r="JCN126" s="172"/>
      <c r="JCO126" s="172"/>
      <c r="JCP126" s="176"/>
      <c r="JCQ126" s="177"/>
      <c r="JCR126" s="172"/>
      <c r="JCS126" s="170"/>
      <c r="JCT126" s="171"/>
      <c r="JCU126" s="172"/>
      <c r="JCV126" s="172"/>
      <c r="JCW126" s="173"/>
      <c r="JCX126" s="172"/>
      <c r="JCY126" s="172"/>
      <c r="JCZ126" s="172"/>
      <c r="JDA126" s="176"/>
      <c r="JDB126" s="177"/>
      <c r="JDC126" s="172"/>
      <c r="JDD126" s="170"/>
      <c r="JDE126" s="171"/>
      <c r="JDF126" s="172"/>
      <c r="JDG126" s="172"/>
      <c r="JDH126" s="173"/>
      <c r="JDI126" s="172"/>
      <c r="JDJ126" s="172"/>
      <c r="JDK126" s="172"/>
      <c r="JDL126" s="176"/>
      <c r="JDM126" s="177"/>
      <c r="JDN126" s="172"/>
      <c r="JDO126" s="170"/>
      <c r="JDP126" s="171"/>
      <c r="JDQ126" s="172"/>
      <c r="JDR126" s="172"/>
      <c r="JDS126" s="173"/>
      <c r="JDT126" s="172"/>
      <c r="JDU126" s="172"/>
      <c r="JDV126" s="172"/>
      <c r="JDW126" s="176"/>
      <c r="JDX126" s="177"/>
      <c r="JDY126" s="172"/>
      <c r="JDZ126" s="170"/>
      <c r="JEA126" s="171"/>
      <c r="JEB126" s="172"/>
      <c r="JEC126" s="172"/>
      <c r="JED126" s="173"/>
      <c r="JEE126" s="172"/>
      <c r="JEF126" s="172"/>
      <c r="JEG126" s="172"/>
      <c r="JEH126" s="176"/>
      <c r="JEI126" s="177"/>
      <c r="JEJ126" s="172"/>
      <c r="JEK126" s="170"/>
      <c r="JEL126" s="171"/>
      <c r="JEM126" s="172"/>
      <c r="JEN126" s="172"/>
      <c r="JEO126" s="173"/>
      <c r="JEP126" s="172"/>
      <c r="JEQ126" s="172"/>
      <c r="JER126" s="172"/>
      <c r="JES126" s="176"/>
      <c r="JET126" s="177"/>
      <c r="JEU126" s="172"/>
      <c r="JEV126" s="170"/>
      <c r="JEW126" s="171"/>
      <c r="JEX126" s="172"/>
      <c r="JEY126" s="172"/>
      <c r="JEZ126" s="173"/>
      <c r="JFA126" s="172"/>
      <c r="JFB126" s="172"/>
      <c r="JFC126" s="172"/>
      <c r="JFD126" s="176"/>
      <c r="JFE126" s="177"/>
      <c r="JFF126" s="172"/>
      <c r="JFG126" s="170"/>
      <c r="JFH126" s="171"/>
      <c r="JFI126" s="172"/>
      <c r="JFJ126" s="172"/>
      <c r="JFK126" s="173"/>
      <c r="JFL126" s="172"/>
      <c r="JFM126" s="172"/>
      <c r="JFN126" s="172"/>
      <c r="JFO126" s="176"/>
      <c r="JFP126" s="177"/>
      <c r="JFQ126" s="172"/>
      <c r="JFR126" s="170"/>
      <c r="JFS126" s="171"/>
      <c r="JFT126" s="172"/>
      <c r="JFU126" s="172"/>
      <c r="JFV126" s="173"/>
      <c r="JFW126" s="172"/>
      <c r="JFX126" s="172"/>
      <c r="JFY126" s="172"/>
      <c r="JFZ126" s="176"/>
      <c r="JGA126" s="177"/>
      <c r="JGB126" s="172"/>
      <c r="JGC126" s="170"/>
      <c r="JGD126" s="171"/>
      <c r="JGE126" s="172"/>
      <c r="JGF126" s="172"/>
      <c r="JGG126" s="173"/>
      <c r="JGH126" s="172"/>
      <c r="JGI126" s="172"/>
      <c r="JGJ126" s="172"/>
      <c r="JGK126" s="176"/>
      <c r="JGL126" s="177"/>
      <c r="JGM126" s="172"/>
      <c r="JGN126" s="170"/>
      <c r="JGO126" s="171"/>
      <c r="JGP126" s="172"/>
      <c r="JGQ126" s="172"/>
      <c r="JGR126" s="173"/>
      <c r="JGS126" s="172"/>
      <c r="JGT126" s="172"/>
      <c r="JGU126" s="172"/>
      <c r="JGV126" s="176"/>
      <c r="JGW126" s="177"/>
      <c r="JGX126" s="172"/>
      <c r="JGY126" s="170"/>
      <c r="JGZ126" s="171"/>
      <c r="JHA126" s="172"/>
      <c r="JHB126" s="172"/>
      <c r="JHC126" s="173"/>
      <c r="JHD126" s="172"/>
      <c r="JHE126" s="172"/>
      <c r="JHF126" s="172"/>
      <c r="JHG126" s="176"/>
      <c r="JHH126" s="177"/>
      <c r="JHI126" s="172"/>
      <c r="JHJ126" s="170"/>
      <c r="JHK126" s="171"/>
      <c r="JHL126" s="172"/>
      <c r="JHM126" s="172"/>
      <c r="JHN126" s="173"/>
      <c r="JHO126" s="172"/>
      <c r="JHP126" s="172"/>
      <c r="JHQ126" s="172"/>
      <c r="JHR126" s="176"/>
      <c r="JHS126" s="177"/>
      <c r="JHT126" s="172"/>
      <c r="JHU126" s="170"/>
      <c r="JHV126" s="171"/>
      <c r="JHW126" s="172"/>
      <c r="JHX126" s="172"/>
      <c r="JHY126" s="173"/>
      <c r="JHZ126" s="172"/>
      <c r="JIA126" s="172"/>
      <c r="JIB126" s="172"/>
      <c r="JIC126" s="176"/>
      <c r="JID126" s="177"/>
      <c r="JIE126" s="172"/>
      <c r="JIF126" s="170"/>
      <c r="JIG126" s="171"/>
      <c r="JIH126" s="172"/>
      <c r="JII126" s="172"/>
      <c r="JIJ126" s="173"/>
      <c r="JIK126" s="172"/>
      <c r="JIL126" s="172"/>
      <c r="JIM126" s="172"/>
      <c r="JIN126" s="176"/>
      <c r="JIO126" s="177"/>
      <c r="JIP126" s="172"/>
      <c r="JIQ126" s="170"/>
      <c r="JIR126" s="171"/>
      <c r="JIS126" s="172"/>
      <c r="JIT126" s="172"/>
      <c r="JIU126" s="173"/>
      <c r="JIV126" s="172"/>
      <c r="JIW126" s="172"/>
      <c r="JIX126" s="172"/>
      <c r="JIY126" s="176"/>
      <c r="JIZ126" s="177"/>
      <c r="JJA126" s="172"/>
      <c r="JJB126" s="170"/>
      <c r="JJC126" s="171"/>
      <c r="JJD126" s="172"/>
      <c r="JJE126" s="172"/>
      <c r="JJF126" s="173"/>
      <c r="JJG126" s="172"/>
      <c r="JJH126" s="172"/>
      <c r="JJI126" s="172"/>
      <c r="JJJ126" s="176"/>
      <c r="JJK126" s="177"/>
      <c r="JJL126" s="172"/>
      <c r="JJM126" s="170"/>
      <c r="JJN126" s="171"/>
      <c r="JJO126" s="172"/>
      <c r="JJP126" s="172"/>
      <c r="JJQ126" s="173"/>
      <c r="JJR126" s="172"/>
      <c r="JJS126" s="172"/>
      <c r="JJT126" s="172"/>
      <c r="JJU126" s="176"/>
      <c r="JJV126" s="177"/>
      <c r="JJW126" s="172"/>
      <c r="JJX126" s="170"/>
      <c r="JJY126" s="171"/>
      <c r="JJZ126" s="172"/>
      <c r="JKA126" s="172"/>
      <c r="JKB126" s="173"/>
      <c r="JKC126" s="172"/>
      <c r="JKD126" s="172"/>
      <c r="JKE126" s="172"/>
      <c r="JKF126" s="176"/>
      <c r="JKG126" s="177"/>
      <c r="JKH126" s="172"/>
      <c r="JKI126" s="170"/>
      <c r="JKJ126" s="171"/>
      <c r="JKK126" s="172"/>
      <c r="JKL126" s="172"/>
      <c r="JKM126" s="173"/>
      <c r="JKN126" s="172"/>
      <c r="JKO126" s="172"/>
      <c r="JKP126" s="172"/>
      <c r="JKQ126" s="176"/>
      <c r="JKR126" s="177"/>
      <c r="JKS126" s="172"/>
      <c r="JKT126" s="170"/>
      <c r="JKU126" s="171"/>
      <c r="JKV126" s="172"/>
      <c r="JKW126" s="172"/>
      <c r="JKX126" s="173"/>
      <c r="JKY126" s="172"/>
      <c r="JKZ126" s="172"/>
      <c r="JLA126" s="172"/>
      <c r="JLB126" s="176"/>
      <c r="JLC126" s="177"/>
      <c r="JLD126" s="172"/>
      <c r="JLE126" s="170"/>
      <c r="JLF126" s="171"/>
      <c r="JLG126" s="172"/>
      <c r="JLH126" s="172"/>
      <c r="JLI126" s="173"/>
      <c r="JLJ126" s="172"/>
      <c r="JLK126" s="172"/>
      <c r="JLL126" s="172"/>
      <c r="JLM126" s="176"/>
      <c r="JLN126" s="177"/>
      <c r="JLO126" s="172"/>
      <c r="JLP126" s="170"/>
      <c r="JLQ126" s="171"/>
      <c r="JLR126" s="172"/>
      <c r="JLS126" s="172"/>
      <c r="JLT126" s="173"/>
      <c r="JLU126" s="172"/>
      <c r="JLV126" s="172"/>
      <c r="JLW126" s="172"/>
      <c r="JLX126" s="176"/>
      <c r="JLY126" s="177"/>
      <c r="JLZ126" s="172"/>
      <c r="JMA126" s="170"/>
      <c r="JMB126" s="171"/>
      <c r="JMC126" s="172"/>
      <c r="JMD126" s="172"/>
      <c r="JME126" s="173"/>
      <c r="JMF126" s="172"/>
      <c r="JMG126" s="172"/>
      <c r="JMH126" s="172"/>
      <c r="JMI126" s="176"/>
      <c r="JMJ126" s="177"/>
      <c r="JMK126" s="172"/>
      <c r="JML126" s="170"/>
      <c r="JMM126" s="171"/>
      <c r="JMN126" s="172"/>
      <c r="JMO126" s="172"/>
      <c r="JMP126" s="173"/>
      <c r="JMQ126" s="172"/>
      <c r="JMR126" s="172"/>
      <c r="JMS126" s="172"/>
      <c r="JMT126" s="176"/>
      <c r="JMU126" s="177"/>
      <c r="JMV126" s="172"/>
      <c r="JMW126" s="170"/>
      <c r="JMX126" s="171"/>
      <c r="JMY126" s="172"/>
      <c r="JMZ126" s="172"/>
      <c r="JNA126" s="173"/>
      <c r="JNB126" s="172"/>
      <c r="JNC126" s="172"/>
      <c r="JND126" s="172"/>
      <c r="JNE126" s="176"/>
      <c r="JNF126" s="177"/>
      <c r="JNG126" s="172"/>
      <c r="JNH126" s="170"/>
      <c r="JNI126" s="171"/>
      <c r="JNJ126" s="172"/>
      <c r="JNK126" s="172"/>
      <c r="JNL126" s="173"/>
      <c r="JNM126" s="172"/>
      <c r="JNN126" s="172"/>
      <c r="JNO126" s="172"/>
      <c r="JNP126" s="176"/>
      <c r="JNQ126" s="177"/>
      <c r="JNR126" s="172"/>
      <c r="JNS126" s="170"/>
      <c r="JNT126" s="171"/>
      <c r="JNU126" s="172"/>
      <c r="JNV126" s="172"/>
      <c r="JNW126" s="173"/>
      <c r="JNX126" s="172"/>
      <c r="JNY126" s="172"/>
      <c r="JNZ126" s="172"/>
      <c r="JOA126" s="176"/>
      <c r="JOB126" s="177"/>
      <c r="JOC126" s="172"/>
      <c r="JOD126" s="170"/>
      <c r="JOE126" s="171"/>
      <c r="JOF126" s="172"/>
      <c r="JOG126" s="172"/>
      <c r="JOH126" s="173"/>
      <c r="JOI126" s="172"/>
      <c r="JOJ126" s="172"/>
      <c r="JOK126" s="172"/>
      <c r="JOL126" s="176"/>
      <c r="JOM126" s="177"/>
      <c r="JON126" s="172"/>
      <c r="JOO126" s="170"/>
      <c r="JOP126" s="171"/>
      <c r="JOQ126" s="172"/>
      <c r="JOR126" s="172"/>
      <c r="JOS126" s="173"/>
      <c r="JOT126" s="172"/>
      <c r="JOU126" s="172"/>
      <c r="JOV126" s="172"/>
      <c r="JOW126" s="176"/>
      <c r="JOX126" s="177"/>
      <c r="JOY126" s="172"/>
      <c r="JOZ126" s="170"/>
      <c r="JPA126" s="171"/>
      <c r="JPB126" s="172"/>
      <c r="JPC126" s="172"/>
      <c r="JPD126" s="173"/>
      <c r="JPE126" s="172"/>
      <c r="JPF126" s="172"/>
      <c r="JPG126" s="172"/>
      <c r="JPH126" s="176"/>
      <c r="JPI126" s="177"/>
      <c r="JPJ126" s="172"/>
      <c r="JPK126" s="170"/>
      <c r="JPL126" s="171"/>
      <c r="JPM126" s="172"/>
      <c r="JPN126" s="172"/>
      <c r="JPO126" s="173"/>
      <c r="JPP126" s="172"/>
      <c r="JPQ126" s="172"/>
      <c r="JPR126" s="172"/>
      <c r="JPS126" s="176"/>
      <c r="JPT126" s="177"/>
      <c r="JPU126" s="172"/>
      <c r="JPV126" s="170"/>
      <c r="JPW126" s="171"/>
      <c r="JPX126" s="172"/>
      <c r="JPY126" s="172"/>
      <c r="JPZ126" s="173"/>
      <c r="JQA126" s="172"/>
      <c r="JQB126" s="172"/>
      <c r="JQC126" s="172"/>
      <c r="JQD126" s="176"/>
      <c r="JQE126" s="177"/>
      <c r="JQF126" s="172"/>
      <c r="JQG126" s="170"/>
      <c r="JQH126" s="171"/>
      <c r="JQI126" s="172"/>
      <c r="JQJ126" s="172"/>
      <c r="JQK126" s="173"/>
      <c r="JQL126" s="172"/>
      <c r="JQM126" s="172"/>
      <c r="JQN126" s="172"/>
      <c r="JQO126" s="176"/>
      <c r="JQP126" s="177"/>
      <c r="JQQ126" s="172"/>
      <c r="JQR126" s="170"/>
      <c r="JQS126" s="171"/>
      <c r="JQT126" s="172"/>
      <c r="JQU126" s="172"/>
      <c r="JQV126" s="173"/>
      <c r="JQW126" s="172"/>
      <c r="JQX126" s="172"/>
      <c r="JQY126" s="172"/>
      <c r="JQZ126" s="176"/>
      <c r="JRA126" s="177"/>
      <c r="JRB126" s="172"/>
      <c r="JRC126" s="170"/>
      <c r="JRD126" s="171"/>
      <c r="JRE126" s="172"/>
      <c r="JRF126" s="172"/>
      <c r="JRG126" s="173"/>
      <c r="JRH126" s="172"/>
      <c r="JRI126" s="172"/>
      <c r="JRJ126" s="172"/>
      <c r="JRK126" s="176"/>
      <c r="JRL126" s="177"/>
      <c r="JRM126" s="172"/>
      <c r="JRN126" s="170"/>
      <c r="JRO126" s="171"/>
      <c r="JRP126" s="172"/>
      <c r="JRQ126" s="172"/>
      <c r="JRR126" s="173"/>
      <c r="JRS126" s="172"/>
      <c r="JRT126" s="172"/>
      <c r="JRU126" s="172"/>
      <c r="JRV126" s="176"/>
      <c r="JRW126" s="177"/>
      <c r="JRX126" s="172"/>
      <c r="JRY126" s="170"/>
      <c r="JRZ126" s="171"/>
      <c r="JSA126" s="172"/>
      <c r="JSB126" s="172"/>
      <c r="JSC126" s="173"/>
      <c r="JSD126" s="172"/>
      <c r="JSE126" s="172"/>
      <c r="JSF126" s="172"/>
      <c r="JSG126" s="176"/>
      <c r="JSH126" s="177"/>
      <c r="JSI126" s="172"/>
      <c r="JSJ126" s="170"/>
      <c r="JSK126" s="171"/>
      <c r="JSL126" s="172"/>
      <c r="JSM126" s="172"/>
      <c r="JSN126" s="173"/>
      <c r="JSO126" s="172"/>
      <c r="JSP126" s="172"/>
      <c r="JSQ126" s="172"/>
      <c r="JSR126" s="176"/>
      <c r="JSS126" s="177"/>
      <c r="JST126" s="172"/>
      <c r="JSU126" s="170"/>
      <c r="JSV126" s="171"/>
      <c r="JSW126" s="172"/>
      <c r="JSX126" s="172"/>
      <c r="JSY126" s="173"/>
      <c r="JSZ126" s="172"/>
      <c r="JTA126" s="172"/>
      <c r="JTB126" s="172"/>
      <c r="JTC126" s="176"/>
      <c r="JTD126" s="177"/>
      <c r="JTE126" s="172"/>
      <c r="JTF126" s="170"/>
      <c r="JTG126" s="171"/>
      <c r="JTH126" s="172"/>
      <c r="JTI126" s="172"/>
      <c r="JTJ126" s="173"/>
      <c r="JTK126" s="172"/>
      <c r="JTL126" s="172"/>
      <c r="JTM126" s="172"/>
      <c r="JTN126" s="176"/>
      <c r="JTO126" s="177"/>
      <c r="JTP126" s="172"/>
      <c r="JTQ126" s="170"/>
      <c r="JTR126" s="171"/>
      <c r="JTS126" s="172"/>
      <c r="JTT126" s="172"/>
      <c r="JTU126" s="173"/>
      <c r="JTV126" s="172"/>
      <c r="JTW126" s="172"/>
      <c r="JTX126" s="172"/>
      <c r="JTY126" s="176"/>
      <c r="JTZ126" s="177"/>
      <c r="JUA126" s="172"/>
      <c r="JUB126" s="170"/>
      <c r="JUC126" s="171"/>
      <c r="JUD126" s="172"/>
      <c r="JUE126" s="172"/>
      <c r="JUF126" s="173"/>
      <c r="JUG126" s="172"/>
      <c r="JUH126" s="172"/>
      <c r="JUI126" s="172"/>
      <c r="JUJ126" s="176"/>
      <c r="JUK126" s="177"/>
      <c r="JUL126" s="172"/>
      <c r="JUM126" s="170"/>
      <c r="JUN126" s="171"/>
      <c r="JUO126" s="172"/>
      <c r="JUP126" s="172"/>
      <c r="JUQ126" s="173"/>
      <c r="JUR126" s="172"/>
      <c r="JUS126" s="172"/>
      <c r="JUT126" s="172"/>
      <c r="JUU126" s="176"/>
      <c r="JUV126" s="177"/>
      <c r="JUW126" s="172"/>
      <c r="JUX126" s="170"/>
      <c r="JUY126" s="171"/>
      <c r="JUZ126" s="172"/>
      <c r="JVA126" s="172"/>
      <c r="JVB126" s="173"/>
      <c r="JVC126" s="172"/>
      <c r="JVD126" s="172"/>
      <c r="JVE126" s="172"/>
      <c r="JVF126" s="176"/>
      <c r="JVG126" s="177"/>
      <c r="JVH126" s="172"/>
      <c r="JVI126" s="170"/>
      <c r="JVJ126" s="171"/>
      <c r="JVK126" s="172"/>
      <c r="JVL126" s="172"/>
      <c r="JVM126" s="173"/>
      <c r="JVN126" s="172"/>
      <c r="JVO126" s="172"/>
      <c r="JVP126" s="172"/>
      <c r="JVQ126" s="176"/>
      <c r="JVR126" s="177"/>
      <c r="JVS126" s="172"/>
      <c r="JVT126" s="170"/>
      <c r="JVU126" s="171"/>
      <c r="JVV126" s="172"/>
      <c r="JVW126" s="172"/>
      <c r="JVX126" s="173"/>
      <c r="JVY126" s="172"/>
      <c r="JVZ126" s="172"/>
      <c r="JWA126" s="172"/>
      <c r="JWB126" s="176"/>
      <c r="JWC126" s="177"/>
      <c r="JWD126" s="172"/>
      <c r="JWE126" s="170"/>
      <c r="JWF126" s="171"/>
      <c r="JWG126" s="172"/>
      <c r="JWH126" s="172"/>
      <c r="JWI126" s="173"/>
      <c r="JWJ126" s="172"/>
      <c r="JWK126" s="172"/>
      <c r="JWL126" s="172"/>
      <c r="JWM126" s="176"/>
      <c r="JWN126" s="177"/>
      <c r="JWO126" s="172"/>
      <c r="JWP126" s="170"/>
      <c r="JWQ126" s="171"/>
      <c r="JWR126" s="172"/>
      <c r="JWS126" s="172"/>
      <c r="JWT126" s="173"/>
      <c r="JWU126" s="172"/>
      <c r="JWV126" s="172"/>
      <c r="JWW126" s="172"/>
      <c r="JWX126" s="176"/>
      <c r="JWY126" s="177"/>
      <c r="JWZ126" s="172"/>
      <c r="JXA126" s="170"/>
      <c r="JXB126" s="171"/>
      <c r="JXC126" s="172"/>
      <c r="JXD126" s="172"/>
      <c r="JXE126" s="173"/>
      <c r="JXF126" s="172"/>
      <c r="JXG126" s="172"/>
      <c r="JXH126" s="172"/>
      <c r="JXI126" s="176"/>
      <c r="JXJ126" s="177"/>
      <c r="JXK126" s="172"/>
      <c r="JXL126" s="170"/>
      <c r="JXM126" s="171"/>
      <c r="JXN126" s="172"/>
      <c r="JXO126" s="172"/>
      <c r="JXP126" s="173"/>
      <c r="JXQ126" s="172"/>
      <c r="JXR126" s="172"/>
      <c r="JXS126" s="172"/>
      <c r="JXT126" s="176"/>
      <c r="JXU126" s="177"/>
      <c r="JXV126" s="172"/>
      <c r="JXW126" s="170"/>
      <c r="JXX126" s="171"/>
      <c r="JXY126" s="172"/>
      <c r="JXZ126" s="172"/>
      <c r="JYA126" s="173"/>
      <c r="JYB126" s="172"/>
      <c r="JYC126" s="172"/>
      <c r="JYD126" s="172"/>
      <c r="JYE126" s="176"/>
      <c r="JYF126" s="177"/>
      <c r="JYG126" s="172"/>
      <c r="JYH126" s="170"/>
      <c r="JYI126" s="171"/>
      <c r="JYJ126" s="172"/>
      <c r="JYK126" s="172"/>
      <c r="JYL126" s="173"/>
      <c r="JYM126" s="172"/>
      <c r="JYN126" s="172"/>
      <c r="JYO126" s="172"/>
      <c r="JYP126" s="176"/>
      <c r="JYQ126" s="177"/>
      <c r="JYR126" s="172"/>
      <c r="JYS126" s="170"/>
      <c r="JYT126" s="171"/>
      <c r="JYU126" s="172"/>
      <c r="JYV126" s="172"/>
      <c r="JYW126" s="173"/>
      <c r="JYX126" s="172"/>
      <c r="JYY126" s="172"/>
      <c r="JYZ126" s="172"/>
      <c r="JZA126" s="176"/>
      <c r="JZB126" s="177"/>
      <c r="JZC126" s="172"/>
      <c r="JZD126" s="170"/>
      <c r="JZE126" s="171"/>
      <c r="JZF126" s="172"/>
      <c r="JZG126" s="172"/>
      <c r="JZH126" s="173"/>
      <c r="JZI126" s="172"/>
      <c r="JZJ126" s="172"/>
      <c r="JZK126" s="172"/>
      <c r="JZL126" s="176"/>
      <c r="JZM126" s="177"/>
      <c r="JZN126" s="172"/>
      <c r="JZO126" s="170"/>
      <c r="JZP126" s="171"/>
      <c r="JZQ126" s="172"/>
      <c r="JZR126" s="172"/>
      <c r="JZS126" s="173"/>
      <c r="JZT126" s="172"/>
      <c r="JZU126" s="172"/>
      <c r="JZV126" s="172"/>
      <c r="JZW126" s="176"/>
      <c r="JZX126" s="177"/>
      <c r="JZY126" s="172"/>
      <c r="JZZ126" s="170"/>
      <c r="KAA126" s="171"/>
      <c r="KAB126" s="172"/>
      <c r="KAC126" s="172"/>
      <c r="KAD126" s="173"/>
      <c r="KAE126" s="172"/>
      <c r="KAF126" s="172"/>
      <c r="KAG126" s="172"/>
      <c r="KAH126" s="176"/>
      <c r="KAI126" s="177"/>
      <c r="KAJ126" s="172"/>
      <c r="KAK126" s="170"/>
      <c r="KAL126" s="171"/>
      <c r="KAM126" s="172"/>
      <c r="KAN126" s="172"/>
      <c r="KAO126" s="173"/>
      <c r="KAP126" s="172"/>
      <c r="KAQ126" s="172"/>
      <c r="KAR126" s="172"/>
      <c r="KAS126" s="176"/>
      <c r="KAT126" s="177"/>
      <c r="KAU126" s="172"/>
      <c r="KAV126" s="170"/>
      <c r="KAW126" s="171"/>
      <c r="KAX126" s="172"/>
      <c r="KAY126" s="172"/>
      <c r="KAZ126" s="173"/>
      <c r="KBA126" s="172"/>
      <c r="KBB126" s="172"/>
      <c r="KBC126" s="172"/>
      <c r="KBD126" s="176"/>
      <c r="KBE126" s="177"/>
      <c r="KBF126" s="172"/>
      <c r="KBG126" s="170"/>
      <c r="KBH126" s="171"/>
      <c r="KBI126" s="172"/>
      <c r="KBJ126" s="172"/>
      <c r="KBK126" s="173"/>
      <c r="KBL126" s="172"/>
      <c r="KBM126" s="172"/>
      <c r="KBN126" s="172"/>
      <c r="KBO126" s="176"/>
      <c r="KBP126" s="177"/>
      <c r="KBQ126" s="172"/>
      <c r="KBR126" s="170"/>
      <c r="KBS126" s="171"/>
      <c r="KBT126" s="172"/>
      <c r="KBU126" s="172"/>
      <c r="KBV126" s="173"/>
      <c r="KBW126" s="172"/>
      <c r="KBX126" s="172"/>
      <c r="KBY126" s="172"/>
      <c r="KBZ126" s="176"/>
      <c r="KCA126" s="177"/>
      <c r="KCB126" s="172"/>
      <c r="KCC126" s="170"/>
      <c r="KCD126" s="171"/>
      <c r="KCE126" s="172"/>
      <c r="KCF126" s="172"/>
      <c r="KCG126" s="173"/>
      <c r="KCH126" s="172"/>
      <c r="KCI126" s="172"/>
      <c r="KCJ126" s="172"/>
      <c r="KCK126" s="176"/>
      <c r="KCL126" s="177"/>
      <c r="KCM126" s="172"/>
      <c r="KCN126" s="170"/>
      <c r="KCO126" s="171"/>
      <c r="KCP126" s="172"/>
      <c r="KCQ126" s="172"/>
      <c r="KCR126" s="173"/>
      <c r="KCS126" s="172"/>
      <c r="KCT126" s="172"/>
      <c r="KCU126" s="172"/>
      <c r="KCV126" s="176"/>
      <c r="KCW126" s="177"/>
      <c r="KCX126" s="172"/>
      <c r="KCY126" s="170"/>
      <c r="KCZ126" s="171"/>
      <c r="KDA126" s="172"/>
      <c r="KDB126" s="172"/>
      <c r="KDC126" s="173"/>
      <c r="KDD126" s="172"/>
      <c r="KDE126" s="172"/>
      <c r="KDF126" s="172"/>
      <c r="KDG126" s="176"/>
      <c r="KDH126" s="177"/>
      <c r="KDI126" s="172"/>
      <c r="KDJ126" s="170"/>
      <c r="KDK126" s="171"/>
      <c r="KDL126" s="172"/>
      <c r="KDM126" s="172"/>
      <c r="KDN126" s="173"/>
      <c r="KDO126" s="172"/>
      <c r="KDP126" s="172"/>
      <c r="KDQ126" s="172"/>
      <c r="KDR126" s="176"/>
      <c r="KDS126" s="177"/>
      <c r="KDT126" s="172"/>
      <c r="KDU126" s="170"/>
      <c r="KDV126" s="171"/>
      <c r="KDW126" s="172"/>
      <c r="KDX126" s="172"/>
      <c r="KDY126" s="173"/>
      <c r="KDZ126" s="172"/>
      <c r="KEA126" s="172"/>
      <c r="KEB126" s="172"/>
      <c r="KEC126" s="176"/>
      <c r="KED126" s="177"/>
      <c r="KEE126" s="172"/>
      <c r="KEF126" s="170"/>
      <c r="KEG126" s="171"/>
      <c r="KEH126" s="172"/>
      <c r="KEI126" s="172"/>
      <c r="KEJ126" s="173"/>
      <c r="KEK126" s="172"/>
      <c r="KEL126" s="172"/>
      <c r="KEM126" s="172"/>
      <c r="KEN126" s="176"/>
      <c r="KEO126" s="177"/>
      <c r="KEP126" s="172"/>
      <c r="KEQ126" s="170"/>
      <c r="KER126" s="171"/>
      <c r="KES126" s="172"/>
      <c r="KET126" s="172"/>
      <c r="KEU126" s="173"/>
      <c r="KEV126" s="172"/>
      <c r="KEW126" s="172"/>
      <c r="KEX126" s="172"/>
      <c r="KEY126" s="176"/>
      <c r="KEZ126" s="177"/>
      <c r="KFA126" s="172"/>
      <c r="KFB126" s="170"/>
      <c r="KFC126" s="171"/>
      <c r="KFD126" s="172"/>
      <c r="KFE126" s="172"/>
      <c r="KFF126" s="173"/>
      <c r="KFG126" s="172"/>
      <c r="KFH126" s="172"/>
      <c r="KFI126" s="172"/>
      <c r="KFJ126" s="176"/>
      <c r="KFK126" s="177"/>
      <c r="KFL126" s="172"/>
      <c r="KFM126" s="170"/>
      <c r="KFN126" s="171"/>
      <c r="KFO126" s="172"/>
      <c r="KFP126" s="172"/>
      <c r="KFQ126" s="173"/>
      <c r="KFR126" s="172"/>
      <c r="KFS126" s="172"/>
      <c r="KFT126" s="172"/>
      <c r="KFU126" s="176"/>
      <c r="KFV126" s="177"/>
      <c r="KFW126" s="172"/>
      <c r="KFX126" s="170"/>
      <c r="KFY126" s="171"/>
      <c r="KFZ126" s="172"/>
      <c r="KGA126" s="172"/>
      <c r="KGB126" s="173"/>
      <c r="KGC126" s="172"/>
      <c r="KGD126" s="172"/>
      <c r="KGE126" s="172"/>
      <c r="KGF126" s="176"/>
      <c r="KGG126" s="177"/>
      <c r="KGH126" s="172"/>
      <c r="KGI126" s="170"/>
      <c r="KGJ126" s="171"/>
      <c r="KGK126" s="172"/>
      <c r="KGL126" s="172"/>
      <c r="KGM126" s="173"/>
      <c r="KGN126" s="172"/>
      <c r="KGO126" s="172"/>
      <c r="KGP126" s="172"/>
      <c r="KGQ126" s="176"/>
      <c r="KGR126" s="177"/>
      <c r="KGS126" s="172"/>
      <c r="KGT126" s="170"/>
      <c r="KGU126" s="171"/>
      <c r="KGV126" s="172"/>
      <c r="KGW126" s="172"/>
      <c r="KGX126" s="173"/>
      <c r="KGY126" s="172"/>
      <c r="KGZ126" s="172"/>
      <c r="KHA126" s="172"/>
      <c r="KHB126" s="176"/>
      <c r="KHC126" s="177"/>
      <c r="KHD126" s="172"/>
      <c r="KHE126" s="170"/>
      <c r="KHF126" s="171"/>
      <c r="KHG126" s="172"/>
      <c r="KHH126" s="172"/>
      <c r="KHI126" s="173"/>
      <c r="KHJ126" s="172"/>
      <c r="KHK126" s="172"/>
      <c r="KHL126" s="172"/>
      <c r="KHM126" s="176"/>
      <c r="KHN126" s="177"/>
      <c r="KHO126" s="172"/>
      <c r="KHP126" s="170"/>
      <c r="KHQ126" s="171"/>
      <c r="KHR126" s="172"/>
      <c r="KHS126" s="172"/>
      <c r="KHT126" s="173"/>
      <c r="KHU126" s="172"/>
      <c r="KHV126" s="172"/>
      <c r="KHW126" s="172"/>
      <c r="KHX126" s="176"/>
      <c r="KHY126" s="177"/>
      <c r="KHZ126" s="172"/>
      <c r="KIA126" s="170"/>
      <c r="KIB126" s="171"/>
      <c r="KIC126" s="172"/>
      <c r="KID126" s="172"/>
      <c r="KIE126" s="173"/>
      <c r="KIF126" s="172"/>
      <c r="KIG126" s="172"/>
      <c r="KIH126" s="172"/>
      <c r="KII126" s="176"/>
      <c r="KIJ126" s="177"/>
      <c r="KIK126" s="172"/>
      <c r="KIL126" s="170"/>
      <c r="KIM126" s="171"/>
      <c r="KIN126" s="172"/>
      <c r="KIO126" s="172"/>
      <c r="KIP126" s="173"/>
      <c r="KIQ126" s="172"/>
      <c r="KIR126" s="172"/>
      <c r="KIS126" s="172"/>
      <c r="KIT126" s="176"/>
      <c r="KIU126" s="177"/>
      <c r="KIV126" s="172"/>
      <c r="KIW126" s="170"/>
      <c r="KIX126" s="171"/>
      <c r="KIY126" s="172"/>
      <c r="KIZ126" s="172"/>
      <c r="KJA126" s="173"/>
      <c r="KJB126" s="172"/>
      <c r="KJC126" s="172"/>
      <c r="KJD126" s="172"/>
      <c r="KJE126" s="176"/>
      <c r="KJF126" s="177"/>
      <c r="KJG126" s="172"/>
      <c r="KJH126" s="170"/>
      <c r="KJI126" s="171"/>
      <c r="KJJ126" s="172"/>
      <c r="KJK126" s="172"/>
      <c r="KJL126" s="173"/>
      <c r="KJM126" s="172"/>
      <c r="KJN126" s="172"/>
      <c r="KJO126" s="172"/>
      <c r="KJP126" s="176"/>
      <c r="KJQ126" s="177"/>
      <c r="KJR126" s="172"/>
      <c r="KJS126" s="170"/>
      <c r="KJT126" s="171"/>
      <c r="KJU126" s="172"/>
      <c r="KJV126" s="172"/>
      <c r="KJW126" s="173"/>
      <c r="KJX126" s="172"/>
      <c r="KJY126" s="172"/>
      <c r="KJZ126" s="172"/>
      <c r="KKA126" s="176"/>
      <c r="KKB126" s="177"/>
      <c r="KKC126" s="172"/>
      <c r="KKD126" s="170"/>
      <c r="KKE126" s="171"/>
      <c r="KKF126" s="172"/>
      <c r="KKG126" s="172"/>
      <c r="KKH126" s="173"/>
      <c r="KKI126" s="172"/>
      <c r="KKJ126" s="172"/>
      <c r="KKK126" s="172"/>
      <c r="KKL126" s="176"/>
      <c r="KKM126" s="177"/>
      <c r="KKN126" s="172"/>
      <c r="KKO126" s="170"/>
      <c r="KKP126" s="171"/>
      <c r="KKQ126" s="172"/>
      <c r="KKR126" s="172"/>
      <c r="KKS126" s="173"/>
      <c r="KKT126" s="172"/>
      <c r="KKU126" s="172"/>
      <c r="KKV126" s="172"/>
      <c r="KKW126" s="176"/>
      <c r="KKX126" s="177"/>
      <c r="KKY126" s="172"/>
      <c r="KKZ126" s="170"/>
      <c r="KLA126" s="171"/>
      <c r="KLB126" s="172"/>
      <c r="KLC126" s="172"/>
      <c r="KLD126" s="173"/>
      <c r="KLE126" s="172"/>
      <c r="KLF126" s="172"/>
      <c r="KLG126" s="172"/>
      <c r="KLH126" s="176"/>
      <c r="KLI126" s="177"/>
      <c r="KLJ126" s="172"/>
      <c r="KLK126" s="170"/>
      <c r="KLL126" s="171"/>
      <c r="KLM126" s="172"/>
      <c r="KLN126" s="172"/>
      <c r="KLO126" s="173"/>
      <c r="KLP126" s="172"/>
      <c r="KLQ126" s="172"/>
      <c r="KLR126" s="172"/>
      <c r="KLS126" s="176"/>
      <c r="KLT126" s="177"/>
      <c r="KLU126" s="172"/>
      <c r="KLV126" s="170"/>
      <c r="KLW126" s="171"/>
      <c r="KLX126" s="172"/>
      <c r="KLY126" s="172"/>
      <c r="KLZ126" s="173"/>
      <c r="KMA126" s="172"/>
      <c r="KMB126" s="172"/>
      <c r="KMC126" s="172"/>
      <c r="KMD126" s="176"/>
      <c r="KME126" s="177"/>
      <c r="KMF126" s="172"/>
      <c r="KMG126" s="170"/>
      <c r="KMH126" s="171"/>
      <c r="KMI126" s="172"/>
      <c r="KMJ126" s="172"/>
      <c r="KMK126" s="173"/>
      <c r="KML126" s="172"/>
      <c r="KMM126" s="172"/>
      <c r="KMN126" s="172"/>
      <c r="KMO126" s="176"/>
      <c r="KMP126" s="177"/>
      <c r="KMQ126" s="172"/>
      <c r="KMR126" s="170"/>
      <c r="KMS126" s="171"/>
      <c r="KMT126" s="172"/>
      <c r="KMU126" s="172"/>
      <c r="KMV126" s="173"/>
      <c r="KMW126" s="172"/>
      <c r="KMX126" s="172"/>
      <c r="KMY126" s="172"/>
      <c r="KMZ126" s="176"/>
      <c r="KNA126" s="177"/>
      <c r="KNB126" s="172"/>
      <c r="KNC126" s="170"/>
      <c r="KND126" s="171"/>
      <c r="KNE126" s="172"/>
      <c r="KNF126" s="172"/>
      <c r="KNG126" s="173"/>
      <c r="KNH126" s="172"/>
      <c r="KNI126" s="172"/>
      <c r="KNJ126" s="172"/>
      <c r="KNK126" s="176"/>
      <c r="KNL126" s="177"/>
      <c r="KNM126" s="172"/>
      <c r="KNN126" s="170"/>
      <c r="KNO126" s="171"/>
      <c r="KNP126" s="172"/>
      <c r="KNQ126" s="172"/>
      <c r="KNR126" s="173"/>
      <c r="KNS126" s="172"/>
      <c r="KNT126" s="172"/>
      <c r="KNU126" s="172"/>
      <c r="KNV126" s="176"/>
      <c r="KNW126" s="177"/>
      <c r="KNX126" s="172"/>
      <c r="KNY126" s="170"/>
      <c r="KNZ126" s="171"/>
      <c r="KOA126" s="172"/>
      <c r="KOB126" s="172"/>
      <c r="KOC126" s="173"/>
      <c r="KOD126" s="172"/>
      <c r="KOE126" s="172"/>
      <c r="KOF126" s="172"/>
      <c r="KOG126" s="176"/>
      <c r="KOH126" s="177"/>
      <c r="KOI126" s="172"/>
      <c r="KOJ126" s="170"/>
      <c r="KOK126" s="171"/>
      <c r="KOL126" s="172"/>
      <c r="KOM126" s="172"/>
      <c r="KON126" s="173"/>
      <c r="KOO126" s="172"/>
      <c r="KOP126" s="172"/>
      <c r="KOQ126" s="172"/>
      <c r="KOR126" s="176"/>
      <c r="KOS126" s="177"/>
      <c r="KOT126" s="172"/>
      <c r="KOU126" s="170"/>
      <c r="KOV126" s="171"/>
      <c r="KOW126" s="172"/>
      <c r="KOX126" s="172"/>
      <c r="KOY126" s="173"/>
      <c r="KOZ126" s="172"/>
      <c r="KPA126" s="172"/>
      <c r="KPB126" s="172"/>
      <c r="KPC126" s="176"/>
      <c r="KPD126" s="177"/>
      <c r="KPE126" s="172"/>
      <c r="KPF126" s="170"/>
      <c r="KPG126" s="171"/>
      <c r="KPH126" s="172"/>
      <c r="KPI126" s="172"/>
      <c r="KPJ126" s="173"/>
      <c r="KPK126" s="172"/>
      <c r="KPL126" s="172"/>
      <c r="KPM126" s="172"/>
      <c r="KPN126" s="176"/>
      <c r="KPO126" s="177"/>
      <c r="KPP126" s="172"/>
      <c r="KPQ126" s="170"/>
      <c r="KPR126" s="171"/>
      <c r="KPS126" s="172"/>
      <c r="KPT126" s="172"/>
      <c r="KPU126" s="173"/>
      <c r="KPV126" s="172"/>
      <c r="KPW126" s="172"/>
      <c r="KPX126" s="172"/>
      <c r="KPY126" s="176"/>
      <c r="KPZ126" s="177"/>
      <c r="KQA126" s="172"/>
      <c r="KQB126" s="170"/>
      <c r="KQC126" s="171"/>
      <c r="KQD126" s="172"/>
      <c r="KQE126" s="172"/>
      <c r="KQF126" s="173"/>
      <c r="KQG126" s="172"/>
      <c r="KQH126" s="172"/>
      <c r="KQI126" s="172"/>
      <c r="KQJ126" s="176"/>
      <c r="KQK126" s="177"/>
      <c r="KQL126" s="172"/>
      <c r="KQM126" s="170"/>
      <c r="KQN126" s="171"/>
      <c r="KQO126" s="172"/>
      <c r="KQP126" s="172"/>
      <c r="KQQ126" s="173"/>
      <c r="KQR126" s="172"/>
      <c r="KQS126" s="172"/>
      <c r="KQT126" s="172"/>
      <c r="KQU126" s="176"/>
      <c r="KQV126" s="177"/>
      <c r="KQW126" s="172"/>
      <c r="KQX126" s="170"/>
      <c r="KQY126" s="171"/>
      <c r="KQZ126" s="172"/>
      <c r="KRA126" s="172"/>
      <c r="KRB126" s="173"/>
      <c r="KRC126" s="172"/>
      <c r="KRD126" s="172"/>
      <c r="KRE126" s="172"/>
      <c r="KRF126" s="176"/>
      <c r="KRG126" s="177"/>
      <c r="KRH126" s="172"/>
      <c r="KRI126" s="170"/>
      <c r="KRJ126" s="171"/>
      <c r="KRK126" s="172"/>
      <c r="KRL126" s="172"/>
      <c r="KRM126" s="173"/>
      <c r="KRN126" s="172"/>
      <c r="KRO126" s="172"/>
      <c r="KRP126" s="172"/>
      <c r="KRQ126" s="176"/>
      <c r="KRR126" s="177"/>
      <c r="KRS126" s="172"/>
      <c r="KRT126" s="170"/>
      <c r="KRU126" s="171"/>
      <c r="KRV126" s="172"/>
      <c r="KRW126" s="172"/>
      <c r="KRX126" s="173"/>
      <c r="KRY126" s="172"/>
      <c r="KRZ126" s="172"/>
      <c r="KSA126" s="172"/>
      <c r="KSB126" s="176"/>
      <c r="KSC126" s="177"/>
      <c r="KSD126" s="172"/>
      <c r="KSE126" s="170"/>
      <c r="KSF126" s="171"/>
      <c r="KSG126" s="172"/>
      <c r="KSH126" s="172"/>
      <c r="KSI126" s="173"/>
      <c r="KSJ126" s="172"/>
      <c r="KSK126" s="172"/>
      <c r="KSL126" s="172"/>
      <c r="KSM126" s="176"/>
      <c r="KSN126" s="177"/>
      <c r="KSO126" s="172"/>
      <c r="KSP126" s="170"/>
      <c r="KSQ126" s="171"/>
      <c r="KSR126" s="172"/>
      <c r="KSS126" s="172"/>
      <c r="KST126" s="173"/>
      <c r="KSU126" s="172"/>
      <c r="KSV126" s="172"/>
      <c r="KSW126" s="172"/>
      <c r="KSX126" s="176"/>
      <c r="KSY126" s="177"/>
      <c r="KSZ126" s="172"/>
      <c r="KTA126" s="170"/>
      <c r="KTB126" s="171"/>
      <c r="KTC126" s="172"/>
      <c r="KTD126" s="172"/>
      <c r="KTE126" s="173"/>
      <c r="KTF126" s="172"/>
      <c r="KTG126" s="172"/>
      <c r="KTH126" s="172"/>
      <c r="KTI126" s="176"/>
      <c r="KTJ126" s="177"/>
      <c r="KTK126" s="172"/>
      <c r="KTL126" s="170"/>
      <c r="KTM126" s="171"/>
      <c r="KTN126" s="172"/>
      <c r="KTO126" s="172"/>
      <c r="KTP126" s="173"/>
      <c r="KTQ126" s="172"/>
      <c r="KTR126" s="172"/>
      <c r="KTS126" s="172"/>
      <c r="KTT126" s="176"/>
      <c r="KTU126" s="177"/>
      <c r="KTV126" s="172"/>
      <c r="KTW126" s="170"/>
      <c r="KTX126" s="171"/>
      <c r="KTY126" s="172"/>
      <c r="KTZ126" s="172"/>
      <c r="KUA126" s="173"/>
      <c r="KUB126" s="172"/>
      <c r="KUC126" s="172"/>
      <c r="KUD126" s="172"/>
      <c r="KUE126" s="176"/>
      <c r="KUF126" s="177"/>
      <c r="KUG126" s="172"/>
      <c r="KUH126" s="170"/>
      <c r="KUI126" s="171"/>
      <c r="KUJ126" s="172"/>
      <c r="KUK126" s="172"/>
      <c r="KUL126" s="173"/>
      <c r="KUM126" s="172"/>
      <c r="KUN126" s="172"/>
      <c r="KUO126" s="172"/>
      <c r="KUP126" s="176"/>
      <c r="KUQ126" s="177"/>
      <c r="KUR126" s="172"/>
      <c r="KUS126" s="170"/>
      <c r="KUT126" s="171"/>
      <c r="KUU126" s="172"/>
      <c r="KUV126" s="172"/>
      <c r="KUW126" s="173"/>
      <c r="KUX126" s="172"/>
      <c r="KUY126" s="172"/>
      <c r="KUZ126" s="172"/>
      <c r="KVA126" s="176"/>
      <c r="KVB126" s="177"/>
      <c r="KVC126" s="172"/>
      <c r="KVD126" s="170"/>
      <c r="KVE126" s="171"/>
      <c r="KVF126" s="172"/>
      <c r="KVG126" s="172"/>
      <c r="KVH126" s="173"/>
      <c r="KVI126" s="172"/>
      <c r="KVJ126" s="172"/>
      <c r="KVK126" s="172"/>
      <c r="KVL126" s="176"/>
      <c r="KVM126" s="177"/>
      <c r="KVN126" s="172"/>
      <c r="KVO126" s="170"/>
      <c r="KVP126" s="171"/>
      <c r="KVQ126" s="172"/>
      <c r="KVR126" s="172"/>
      <c r="KVS126" s="173"/>
      <c r="KVT126" s="172"/>
      <c r="KVU126" s="172"/>
      <c r="KVV126" s="172"/>
      <c r="KVW126" s="176"/>
      <c r="KVX126" s="177"/>
      <c r="KVY126" s="172"/>
      <c r="KVZ126" s="170"/>
      <c r="KWA126" s="171"/>
      <c r="KWB126" s="172"/>
      <c r="KWC126" s="172"/>
      <c r="KWD126" s="173"/>
      <c r="KWE126" s="172"/>
      <c r="KWF126" s="172"/>
      <c r="KWG126" s="172"/>
      <c r="KWH126" s="176"/>
      <c r="KWI126" s="177"/>
      <c r="KWJ126" s="172"/>
      <c r="KWK126" s="170"/>
      <c r="KWL126" s="171"/>
      <c r="KWM126" s="172"/>
      <c r="KWN126" s="172"/>
      <c r="KWO126" s="173"/>
      <c r="KWP126" s="172"/>
      <c r="KWQ126" s="172"/>
      <c r="KWR126" s="172"/>
      <c r="KWS126" s="176"/>
      <c r="KWT126" s="177"/>
      <c r="KWU126" s="172"/>
      <c r="KWV126" s="170"/>
      <c r="KWW126" s="171"/>
      <c r="KWX126" s="172"/>
      <c r="KWY126" s="172"/>
      <c r="KWZ126" s="173"/>
      <c r="KXA126" s="172"/>
      <c r="KXB126" s="172"/>
      <c r="KXC126" s="172"/>
      <c r="KXD126" s="176"/>
      <c r="KXE126" s="177"/>
      <c r="KXF126" s="172"/>
      <c r="KXG126" s="170"/>
      <c r="KXH126" s="171"/>
      <c r="KXI126" s="172"/>
      <c r="KXJ126" s="172"/>
      <c r="KXK126" s="173"/>
      <c r="KXL126" s="172"/>
      <c r="KXM126" s="172"/>
      <c r="KXN126" s="172"/>
      <c r="KXO126" s="176"/>
      <c r="KXP126" s="177"/>
      <c r="KXQ126" s="172"/>
      <c r="KXR126" s="170"/>
      <c r="KXS126" s="171"/>
      <c r="KXT126" s="172"/>
      <c r="KXU126" s="172"/>
      <c r="KXV126" s="173"/>
      <c r="KXW126" s="172"/>
      <c r="KXX126" s="172"/>
      <c r="KXY126" s="172"/>
      <c r="KXZ126" s="176"/>
      <c r="KYA126" s="177"/>
      <c r="KYB126" s="172"/>
      <c r="KYC126" s="170"/>
      <c r="KYD126" s="171"/>
      <c r="KYE126" s="172"/>
      <c r="KYF126" s="172"/>
      <c r="KYG126" s="173"/>
      <c r="KYH126" s="172"/>
      <c r="KYI126" s="172"/>
      <c r="KYJ126" s="172"/>
      <c r="KYK126" s="176"/>
      <c r="KYL126" s="177"/>
      <c r="KYM126" s="172"/>
      <c r="KYN126" s="170"/>
      <c r="KYO126" s="171"/>
      <c r="KYP126" s="172"/>
      <c r="KYQ126" s="172"/>
      <c r="KYR126" s="173"/>
      <c r="KYS126" s="172"/>
      <c r="KYT126" s="172"/>
      <c r="KYU126" s="172"/>
      <c r="KYV126" s="176"/>
      <c r="KYW126" s="177"/>
      <c r="KYX126" s="172"/>
      <c r="KYY126" s="170"/>
      <c r="KYZ126" s="171"/>
      <c r="KZA126" s="172"/>
      <c r="KZB126" s="172"/>
      <c r="KZC126" s="173"/>
      <c r="KZD126" s="172"/>
      <c r="KZE126" s="172"/>
      <c r="KZF126" s="172"/>
      <c r="KZG126" s="176"/>
      <c r="KZH126" s="177"/>
      <c r="KZI126" s="172"/>
      <c r="KZJ126" s="170"/>
      <c r="KZK126" s="171"/>
      <c r="KZL126" s="172"/>
      <c r="KZM126" s="172"/>
      <c r="KZN126" s="173"/>
      <c r="KZO126" s="172"/>
      <c r="KZP126" s="172"/>
      <c r="KZQ126" s="172"/>
      <c r="KZR126" s="176"/>
      <c r="KZS126" s="177"/>
      <c r="KZT126" s="172"/>
      <c r="KZU126" s="170"/>
      <c r="KZV126" s="171"/>
      <c r="KZW126" s="172"/>
      <c r="KZX126" s="172"/>
      <c r="KZY126" s="173"/>
      <c r="KZZ126" s="172"/>
      <c r="LAA126" s="172"/>
      <c r="LAB126" s="172"/>
      <c r="LAC126" s="176"/>
      <c r="LAD126" s="177"/>
      <c r="LAE126" s="172"/>
      <c r="LAF126" s="170"/>
      <c r="LAG126" s="171"/>
      <c r="LAH126" s="172"/>
      <c r="LAI126" s="172"/>
      <c r="LAJ126" s="173"/>
      <c r="LAK126" s="172"/>
      <c r="LAL126" s="172"/>
      <c r="LAM126" s="172"/>
      <c r="LAN126" s="176"/>
      <c r="LAO126" s="177"/>
      <c r="LAP126" s="172"/>
      <c r="LAQ126" s="170"/>
      <c r="LAR126" s="171"/>
      <c r="LAS126" s="172"/>
      <c r="LAT126" s="172"/>
      <c r="LAU126" s="173"/>
      <c r="LAV126" s="172"/>
      <c r="LAW126" s="172"/>
      <c r="LAX126" s="172"/>
      <c r="LAY126" s="176"/>
      <c r="LAZ126" s="177"/>
      <c r="LBA126" s="172"/>
      <c r="LBB126" s="170"/>
      <c r="LBC126" s="171"/>
      <c r="LBD126" s="172"/>
      <c r="LBE126" s="172"/>
      <c r="LBF126" s="173"/>
      <c r="LBG126" s="172"/>
      <c r="LBH126" s="172"/>
      <c r="LBI126" s="172"/>
      <c r="LBJ126" s="176"/>
      <c r="LBK126" s="177"/>
      <c r="LBL126" s="172"/>
      <c r="LBM126" s="170"/>
      <c r="LBN126" s="171"/>
      <c r="LBO126" s="172"/>
      <c r="LBP126" s="172"/>
      <c r="LBQ126" s="173"/>
      <c r="LBR126" s="172"/>
      <c r="LBS126" s="172"/>
      <c r="LBT126" s="172"/>
      <c r="LBU126" s="176"/>
      <c r="LBV126" s="177"/>
      <c r="LBW126" s="172"/>
      <c r="LBX126" s="170"/>
      <c r="LBY126" s="171"/>
      <c r="LBZ126" s="172"/>
      <c r="LCA126" s="172"/>
      <c r="LCB126" s="173"/>
      <c r="LCC126" s="172"/>
      <c r="LCD126" s="172"/>
      <c r="LCE126" s="172"/>
      <c r="LCF126" s="176"/>
      <c r="LCG126" s="177"/>
      <c r="LCH126" s="172"/>
      <c r="LCI126" s="170"/>
      <c r="LCJ126" s="171"/>
      <c r="LCK126" s="172"/>
      <c r="LCL126" s="172"/>
      <c r="LCM126" s="173"/>
      <c r="LCN126" s="172"/>
      <c r="LCO126" s="172"/>
      <c r="LCP126" s="172"/>
      <c r="LCQ126" s="176"/>
      <c r="LCR126" s="177"/>
      <c r="LCS126" s="172"/>
      <c r="LCT126" s="170"/>
      <c r="LCU126" s="171"/>
      <c r="LCV126" s="172"/>
      <c r="LCW126" s="172"/>
      <c r="LCX126" s="173"/>
      <c r="LCY126" s="172"/>
      <c r="LCZ126" s="172"/>
      <c r="LDA126" s="172"/>
      <c r="LDB126" s="176"/>
      <c r="LDC126" s="177"/>
      <c r="LDD126" s="172"/>
      <c r="LDE126" s="170"/>
      <c r="LDF126" s="171"/>
      <c r="LDG126" s="172"/>
      <c r="LDH126" s="172"/>
      <c r="LDI126" s="173"/>
      <c r="LDJ126" s="172"/>
      <c r="LDK126" s="172"/>
      <c r="LDL126" s="172"/>
      <c r="LDM126" s="176"/>
      <c r="LDN126" s="177"/>
      <c r="LDO126" s="172"/>
      <c r="LDP126" s="170"/>
      <c r="LDQ126" s="171"/>
      <c r="LDR126" s="172"/>
      <c r="LDS126" s="172"/>
      <c r="LDT126" s="173"/>
      <c r="LDU126" s="172"/>
      <c r="LDV126" s="172"/>
      <c r="LDW126" s="172"/>
      <c r="LDX126" s="176"/>
      <c r="LDY126" s="177"/>
      <c r="LDZ126" s="172"/>
      <c r="LEA126" s="170"/>
      <c r="LEB126" s="171"/>
      <c r="LEC126" s="172"/>
      <c r="LED126" s="172"/>
      <c r="LEE126" s="173"/>
      <c r="LEF126" s="172"/>
      <c r="LEG126" s="172"/>
      <c r="LEH126" s="172"/>
      <c r="LEI126" s="176"/>
      <c r="LEJ126" s="177"/>
      <c r="LEK126" s="172"/>
      <c r="LEL126" s="170"/>
      <c r="LEM126" s="171"/>
      <c r="LEN126" s="172"/>
      <c r="LEO126" s="172"/>
      <c r="LEP126" s="173"/>
      <c r="LEQ126" s="172"/>
      <c r="LER126" s="172"/>
      <c r="LES126" s="172"/>
      <c r="LET126" s="176"/>
      <c r="LEU126" s="177"/>
      <c r="LEV126" s="172"/>
      <c r="LEW126" s="170"/>
      <c r="LEX126" s="171"/>
      <c r="LEY126" s="172"/>
      <c r="LEZ126" s="172"/>
      <c r="LFA126" s="173"/>
      <c r="LFB126" s="172"/>
      <c r="LFC126" s="172"/>
      <c r="LFD126" s="172"/>
      <c r="LFE126" s="176"/>
      <c r="LFF126" s="177"/>
      <c r="LFG126" s="172"/>
      <c r="LFH126" s="170"/>
      <c r="LFI126" s="171"/>
      <c r="LFJ126" s="172"/>
      <c r="LFK126" s="172"/>
      <c r="LFL126" s="173"/>
      <c r="LFM126" s="172"/>
      <c r="LFN126" s="172"/>
      <c r="LFO126" s="172"/>
      <c r="LFP126" s="176"/>
      <c r="LFQ126" s="177"/>
      <c r="LFR126" s="172"/>
      <c r="LFS126" s="170"/>
      <c r="LFT126" s="171"/>
      <c r="LFU126" s="172"/>
      <c r="LFV126" s="172"/>
      <c r="LFW126" s="173"/>
      <c r="LFX126" s="172"/>
      <c r="LFY126" s="172"/>
      <c r="LFZ126" s="172"/>
      <c r="LGA126" s="176"/>
      <c r="LGB126" s="177"/>
      <c r="LGC126" s="172"/>
      <c r="LGD126" s="170"/>
      <c r="LGE126" s="171"/>
      <c r="LGF126" s="172"/>
      <c r="LGG126" s="172"/>
      <c r="LGH126" s="173"/>
      <c r="LGI126" s="172"/>
      <c r="LGJ126" s="172"/>
      <c r="LGK126" s="172"/>
      <c r="LGL126" s="176"/>
      <c r="LGM126" s="177"/>
      <c r="LGN126" s="172"/>
      <c r="LGO126" s="170"/>
      <c r="LGP126" s="171"/>
      <c r="LGQ126" s="172"/>
      <c r="LGR126" s="172"/>
      <c r="LGS126" s="173"/>
      <c r="LGT126" s="172"/>
      <c r="LGU126" s="172"/>
      <c r="LGV126" s="172"/>
      <c r="LGW126" s="176"/>
      <c r="LGX126" s="177"/>
      <c r="LGY126" s="172"/>
      <c r="LGZ126" s="170"/>
      <c r="LHA126" s="171"/>
      <c r="LHB126" s="172"/>
      <c r="LHC126" s="172"/>
      <c r="LHD126" s="173"/>
      <c r="LHE126" s="172"/>
      <c r="LHF126" s="172"/>
      <c r="LHG126" s="172"/>
      <c r="LHH126" s="176"/>
      <c r="LHI126" s="177"/>
      <c r="LHJ126" s="172"/>
      <c r="LHK126" s="170"/>
      <c r="LHL126" s="171"/>
      <c r="LHM126" s="172"/>
      <c r="LHN126" s="172"/>
      <c r="LHO126" s="173"/>
      <c r="LHP126" s="172"/>
      <c r="LHQ126" s="172"/>
      <c r="LHR126" s="172"/>
      <c r="LHS126" s="176"/>
      <c r="LHT126" s="177"/>
      <c r="LHU126" s="172"/>
      <c r="LHV126" s="170"/>
      <c r="LHW126" s="171"/>
      <c r="LHX126" s="172"/>
      <c r="LHY126" s="172"/>
      <c r="LHZ126" s="173"/>
      <c r="LIA126" s="172"/>
      <c r="LIB126" s="172"/>
      <c r="LIC126" s="172"/>
      <c r="LID126" s="176"/>
      <c r="LIE126" s="177"/>
      <c r="LIF126" s="172"/>
      <c r="LIG126" s="170"/>
      <c r="LIH126" s="171"/>
      <c r="LII126" s="172"/>
      <c r="LIJ126" s="172"/>
      <c r="LIK126" s="173"/>
      <c r="LIL126" s="172"/>
      <c r="LIM126" s="172"/>
      <c r="LIN126" s="172"/>
      <c r="LIO126" s="176"/>
      <c r="LIP126" s="177"/>
      <c r="LIQ126" s="172"/>
      <c r="LIR126" s="170"/>
      <c r="LIS126" s="171"/>
      <c r="LIT126" s="172"/>
      <c r="LIU126" s="172"/>
      <c r="LIV126" s="173"/>
      <c r="LIW126" s="172"/>
      <c r="LIX126" s="172"/>
      <c r="LIY126" s="172"/>
      <c r="LIZ126" s="176"/>
      <c r="LJA126" s="177"/>
      <c r="LJB126" s="172"/>
      <c r="LJC126" s="170"/>
      <c r="LJD126" s="171"/>
      <c r="LJE126" s="172"/>
      <c r="LJF126" s="172"/>
      <c r="LJG126" s="173"/>
      <c r="LJH126" s="172"/>
      <c r="LJI126" s="172"/>
      <c r="LJJ126" s="172"/>
      <c r="LJK126" s="176"/>
      <c r="LJL126" s="177"/>
      <c r="LJM126" s="172"/>
      <c r="LJN126" s="170"/>
      <c r="LJO126" s="171"/>
      <c r="LJP126" s="172"/>
      <c r="LJQ126" s="172"/>
      <c r="LJR126" s="173"/>
      <c r="LJS126" s="172"/>
      <c r="LJT126" s="172"/>
      <c r="LJU126" s="172"/>
      <c r="LJV126" s="176"/>
      <c r="LJW126" s="177"/>
      <c r="LJX126" s="172"/>
      <c r="LJY126" s="170"/>
      <c r="LJZ126" s="171"/>
      <c r="LKA126" s="172"/>
      <c r="LKB126" s="172"/>
      <c r="LKC126" s="173"/>
      <c r="LKD126" s="172"/>
      <c r="LKE126" s="172"/>
      <c r="LKF126" s="172"/>
      <c r="LKG126" s="176"/>
      <c r="LKH126" s="177"/>
      <c r="LKI126" s="172"/>
      <c r="LKJ126" s="170"/>
      <c r="LKK126" s="171"/>
      <c r="LKL126" s="172"/>
      <c r="LKM126" s="172"/>
      <c r="LKN126" s="173"/>
      <c r="LKO126" s="172"/>
      <c r="LKP126" s="172"/>
      <c r="LKQ126" s="172"/>
      <c r="LKR126" s="176"/>
      <c r="LKS126" s="177"/>
      <c r="LKT126" s="172"/>
      <c r="LKU126" s="170"/>
      <c r="LKV126" s="171"/>
      <c r="LKW126" s="172"/>
      <c r="LKX126" s="172"/>
      <c r="LKY126" s="173"/>
      <c r="LKZ126" s="172"/>
      <c r="LLA126" s="172"/>
      <c r="LLB126" s="172"/>
      <c r="LLC126" s="176"/>
      <c r="LLD126" s="177"/>
      <c r="LLE126" s="172"/>
      <c r="LLF126" s="170"/>
      <c r="LLG126" s="171"/>
      <c r="LLH126" s="172"/>
      <c r="LLI126" s="172"/>
      <c r="LLJ126" s="173"/>
      <c r="LLK126" s="172"/>
      <c r="LLL126" s="172"/>
      <c r="LLM126" s="172"/>
      <c r="LLN126" s="176"/>
      <c r="LLO126" s="177"/>
      <c r="LLP126" s="172"/>
      <c r="LLQ126" s="170"/>
      <c r="LLR126" s="171"/>
      <c r="LLS126" s="172"/>
      <c r="LLT126" s="172"/>
      <c r="LLU126" s="173"/>
      <c r="LLV126" s="172"/>
      <c r="LLW126" s="172"/>
      <c r="LLX126" s="172"/>
      <c r="LLY126" s="176"/>
      <c r="LLZ126" s="177"/>
      <c r="LMA126" s="172"/>
      <c r="LMB126" s="170"/>
      <c r="LMC126" s="171"/>
      <c r="LMD126" s="172"/>
      <c r="LME126" s="172"/>
      <c r="LMF126" s="173"/>
      <c r="LMG126" s="172"/>
      <c r="LMH126" s="172"/>
      <c r="LMI126" s="172"/>
      <c r="LMJ126" s="176"/>
      <c r="LMK126" s="177"/>
      <c r="LML126" s="172"/>
      <c r="LMM126" s="170"/>
      <c r="LMN126" s="171"/>
      <c r="LMO126" s="172"/>
      <c r="LMP126" s="172"/>
      <c r="LMQ126" s="173"/>
      <c r="LMR126" s="172"/>
      <c r="LMS126" s="172"/>
      <c r="LMT126" s="172"/>
      <c r="LMU126" s="176"/>
      <c r="LMV126" s="177"/>
      <c r="LMW126" s="172"/>
      <c r="LMX126" s="170"/>
      <c r="LMY126" s="171"/>
      <c r="LMZ126" s="172"/>
      <c r="LNA126" s="172"/>
      <c r="LNB126" s="173"/>
      <c r="LNC126" s="172"/>
      <c r="LND126" s="172"/>
      <c r="LNE126" s="172"/>
      <c r="LNF126" s="176"/>
      <c r="LNG126" s="177"/>
      <c r="LNH126" s="172"/>
      <c r="LNI126" s="170"/>
      <c r="LNJ126" s="171"/>
      <c r="LNK126" s="172"/>
      <c r="LNL126" s="172"/>
      <c r="LNM126" s="173"/>
      <c r="LNN126" s="172"/>
      <c r="LNO126" s="172"/>
      <c r="LNP126" s="172"/>
      <c r="LNQ126" s="176"/>
      <c r="LNR126" s="177"/>
      <c r="LNS126" s="172"/>
      <c r="LNT126" s="170"/>
      <c r="LNU126" s="171"/>
      <c r="LNV126" s="172"/>
      <c r="LNW126" s="172"/>
      <c r="LNX126" s="173"/>
      <c r="LNY126" s="172"/>
      <c r="LNZ126" s="172"/>
      <c r="LOA126" s="172"/>
      <c r="LOB126" s="176"/>
      <c r="LOC126" s="177"/>
      <c r="LOD126" s="172"/>
      <c r="LOE126" s="170"/>
      <c r="LOF126" s="171"/>
      <c r="LOG126" s="172"/>
      <c r="LOH126" s="172"/>
      <c r="LOI126" s="173"/>
      <c r="LOJ126" s="172"/>
      <c r="LOK126" s="172"/>
      <c r="LOL126" s="172"/>
      <c r="LOM126" s="176"/>
      <c r="LON126" s="177"/>
      <c r="LOO126" s="172"/>
      <c r="LOP126" s="170"/>
      <c r="LOQ126" s="171"/>
      <c r="LOR126" s="172"/>
      <c r="LOS126" s="172"/>
      <c r="LOT126" s="173"/>
      <c r="LOU126" s="172"/>
      <c r="LOV126" s="172"/>
      <c r="LOW126" s="172"/>
      <c r="LOX126" s="176"/>
      <c r="LOY126" s="177"/>
      <c r="LOZ126" s="172"/>
      <c r="LPA126" s="170"/>
      <c r="LPB126" s="171"/>
      <c r="LPC126" s="172"/>
      <c r="LPD126" s="172"/>
      <c r="LPE126" s="173"/>
      <c r="LPF126" s="172"/>
      <c r="LPG126" s="172"/>
      <c r="LPH126" s="172"/>
      <c r="LPI126" s="176"/>
      <c r="LPJ126" s="177"/>
      <c r="LPK126" s="172"/>
      <c r="LPL126" s="170"/>
      <c r="LPM126" s="171"/>
      <c r="LPN126" s="172"/>
      <c r="LPO126" s="172"/>
      <c r="LPP126" s="173"/>
      <c r="LPQ126" s="172"/>
      <c r="LPR126" s="172"/>
      <c r="LPS126" s="172"/>
      <c r="LPT126" s="176"/>
      <c r="LPU126" s="177"/>
      <c r="LPV126" s="172"/>
      <c r="LPW126" s="170"/>
      <c r="LPX126" s="171"/>
      <c r="LPY126" s="172"/>
      <c r="LPZ126" s="172"/>
      <c r="LQA126" s="173"/>
      <c r="LQB126" s="172"/>
      <c r="LQC126" s="172"/>
      <c r="LQD126" s="172"/>
      <c r="LQE126" s="176"/>
      <c r="LQF126" s="177"/>
      <c r="LQG126" s="172"/>
      <c r="LQH126" s="170"/>
      <c r="LQI126" s="171"/>
      <c r="LQJ126" s="172"/>
      <c r="LQK126" s="172"/>
      <c r="LQL126" s="173"/>
      <c r="LQM126" s="172"/>
      <c r="LQN126" s="172"/>
      <c r="LQO126" s="172"/>
      <c r="LQP126" s="176"/>
      <c r="LQQ126" s="177"/>
      <c r="LQR126" s="172"/>
      <c r="LQS126" s="170"/>
      <c r="LQT126" s="171"/>
      <c r="LQU126" s="172"/>
      <c r="LQV126" s="172"/>
      <c r="LQW126" s="173"/>
      <c r="LQX126" s="172"/>
      <c r="LQY126" s="172"/>
      <c r="LQZ126" s="172"/>
      <c r="LRA126" s="176"/>
      <c r="LRB126" s="177"/>
      <c r="LRC126" s="172"/>
      <c r="LRD126" s="170"/>
      <c r="LRE126" s="171"/>
      <c r="LRF126" s="172"/>
      <c r="LRG126" s="172"/>
      <c r="LRH126" s="173"/>
      <c r="LRI126" s="172"/>
      <c r="LRJ126" s="172"/>
      <c r="LRK126" s="172"/>
      <c r="LRL126" s="176"/>
      <c r="LRM126" s="177"/>
      <c r="LRN126" s="172"/>
      <c r="LRO126" s="170"/>
      <c r="LRP126" s="171"/>
      <c r="LRQ126" s="172"/>
      <c r="LRR126" s="172"/>
      <c r="LRS126" s="173"/>
      <c r="LRT126" s="172"/>
      <c r="LRU126" s="172"/>
      <c r="LRV126" s="172"/>
      <c r="LRW126" s="176"/>
      <c r="LRX126" s="177"/>
      <c r="LRY126" s="172"/>
      <c r="LRZ126" s="170"/>
      <c r="LSA126" s="171"/>
      <c r="LSB126" s="172"/>
      <c r="LSC126" s="172"/>
      <c r="LSD126" s="173"/>
      <c r="LSE126" s="172"/>
      <c r="LSF126" s="172"/>
      <c r="LSG126" s="172"/>
      <c r="LSH126" s="176"/>
      <c r="LSI126" s="177"/>
      <c r="LSJ126" s="172"/>
      <c r="LSK126" s="170"/>
      <c r="LSL126" s="171"/>
      <c r="LSM126" s="172"/>
      <c r="LSN126" s="172"/>
      <c r="LSO126" s="173"/>
      <c r="LSP126" s="172"/>
      <c r="LSQ126" s="172"/>
      <c r="LSR126" s="172"/>
      <c r="LSS126" s="176"/>
      <c r="LST126" s="177"/>
      <c r="LSU126" s="172"/>
      <c r="LSV126" s="170"/>
      <c r="LSW126" s="171"/>
      <c r="LSX126" s="172"/>
      <c r="LSY126" s="172"/>
      <c r="LSZ126" s="173"/>
      <c r="LTA126" s="172"/>
      <c r="LTB126" s="172"/>
      <c r="LTC126" s="172"/>
      <c r="LTD126" s="176"/>
      <c r="LTE126" s="177"/>
      <c r="LTF126" s="172"/>
      <c r="LTG126" s="170"/>
      <c r="LTH126" s="171"/>
      <c r="LTI126" s="172"/>
      <c r="LTJ126" s="172"/>
      <c r="LTK126" s="173"/>
      <c r="LTL126" s="172"/>
      <c r="LTM126" s="172"/>
      <c r="LTN126" s="172"/>
      <c r="LTO126" s="176"/>
      <c r="LTP126" s="177"/>
      <c r="LTQ126" s="172"/>
      <c r="LTR126" s="170"/>
      <c r="LTS126" s="171"/>
      <c r="LTT126" s="172"/>
      <c r="LTU126" s="172"/>
      <c r="LTV126" s="173"/>
      <c r="LTW126" s="172"/>
      <c r="LTX126" s="172"/>
      <c r="LTY126" s="172"/>
      <c r="LTZ126" s="176"/>
      <c r="LUA126" s="177"/>
      <c r="LUB126" s="172"/>
      <c r="LUC126" s="170"/>
      <c r="LUD126" s="171"/>
      <c r="LUE126" s="172"/>
      <c r="LUF126" s="172"/>
      <c r="LUG126" s="173"/>
      <c r="LUH126" s="172"/>
      <c r="LUI126" s="172"/>
      <c r="LUJ126" s="172"/>
      <c r="LUK126" s="176"/>
      <c r="LUL126" s="177"/>
      <c r="LUM126" s="172"/>
      <c r="LUN126" s="170"/>
      <c r="LUO126" s="171"/>
      <c r="LUP126" s="172"/>
      <c r="LUQ126" s="172"/>
      <c r="LUR126" s="173"/>
      <c r="LUS126" s="172"/>
      <c r="LUT126" s="172"/>
      <c r="LUU126" s="172"/>
      <c r="LUV126" s="176"/>
      <c r="LUW126" s="177"/>
      <c r="LUX126" s="172"/>
      <c r="LUY126" s="170"/>
      <c r="LUZ126" s="171"/>
      <c r="LVA126" s="172"/>
      <c r="LVB126" s="172"/>
      <c r="LVC126" s="173"/>
      <c r="LVD126" s="172"/>
      <c r="LVE126" s="172"/>
      <c r="LVF126" s="172"/>
      <c r="LVG126" s="176"/>
      <c r="LVH126" s="177"/>
      <c r="LVI126" s="172"/>
      <c r="LVJ126" s="170"/>
      <c r="LVK126" s="171"/>
      <c r="LVL126" s="172"/>
      <c r="LVM126" s="172"/>
      <c r="LVN126" s="173"/>
      <c r="LVO126" s="172"/>
      <c r="LVP126" s="172"/>
      <c r="LVQ126" s="172"/>
      <c r="LVR126" s="176"/>
      <c r="LVS126" s="177"/>
      <c r="LVT126" s="172"/>
      <c r="LVU126" s="170"/>
      <c r="LVV126" s="171"/>
      <c r="LVW126" s="172"/>
      <c r="LVX126" s="172"/>
      <c r="LVY126" s="173"/>
      <c r="LVZ126" s="172"/>
      <c r="LWA126" s="172"/>
      <c r="LWB126" s="172"/>
      <c r="LWC126" s="176"/>
      <c r="LWD126" s="177"/>
      <c r="LWE126" s="172"/>
      <c r="LWF126" s="170"/>
      <c r="LWG126" s="171"/>
      <c r="LWH126" s="172"/>
      <c r="LWI126" s="172"/>
      <c r="LWJ126" s="173"/>
      <c r="LWK126" s="172"/>
      <c r="LWL126" s="172"/>
      <c r="LWM126" s="172"/>
      <c r="LWN126" s="176"/>
      <c r="LWO126" s="177"/>
      <c r="LWP126" s="172"/>
      <c r="LWQ126" s="170"/>
      <c r="LWR126" s="171"/>
      <c r="LWS126" s="172"/>
      <c r="LWT126" s="172"/>
      <c r="LWU126" s="173"/>
      <c r="LWV126" s="172"/>
      <c r="LWW126" s="172"/>
      <c r="LWX126" s="172"/>
      <c r="LWY126" s="176"/>
      <c r="LWZ126" s="177"/>
      <c r="LXA126" s="172"/>
      <c r="LXB126" s="170"/>
      <c r="LXC126" s="171"/>
      <c r="LXD126" s="172"/>
      <c r="LXE126" s="172"/>
      <c r="LXF126" s="173"/>
      <c r="LXG126" s="172"/>
      <c r="LXH126" s="172"/>
      <c r="LXI126" s="172"/>
      <c r="LXJ126" s="176"/>
      <c r="LXK126" s="177"/>
      <c r="LXL126" s="172"/>
      <c r="LXM126" s="170"/>
      <c r="LXN126" s="171"/>
      <c r="LXO126" s="172"/>
      <c r="LXP126" s="172"/>
      <c r="LXQ126" s="173"/>
      <c r="LXR126" s="172"/>
      <c r="LXS126" s="172"/>
      <c r="LXT126" s="172"/>
      <c r="LXU126" s="176"/>
      <c r="LXV126" s="177"/>
      <c r="LXW126" s="172"/>
      <c r="LXX126" s="170"/>
      <c r="LXY126" s="171"/>
      <c r="LXZ126" s="172"/>
      <c r="LYA126" s="172"/>
      <c r="LYB126" s="173"/>
      <c r="LYC126" s="172"/>
      <c r="LYD126" s="172"/>
      <c r="LYE126" s="172"/>
      <c r="LYF126" s="176"/>
      <c r="LYG126" s="177"/>
      <c r="LYH126" s="172"/>
      <c r="LYI126" s="170"/>
      <c r="LYJ126" s="171"/>
      <c r="LYK126" s="172"/>
      <c r="LYL126" s="172"/>
      <c r="LYM126" s="173"/>
      <c r="LYN126" s="172"/>
      <c r="LYO126" s="172"/>
      <c r="LYP126" s="172"/>
      <c r="LYQ126" s="176"/>
      <c r="LYR126" s="177"/>
      <c r="LYS126" s="172"/>
      <c r="LYT126" s="170"/>
      <c r="LYU126" s="171"/>
      <c r="LYV126" s="172"/>
      <c r="LYW126" s="172"/>
      <c r="LYX126" s="173"/>
      <c r="LYY126" s="172"/>
      <c r="LYZ126" s="172"/>
      <c r="LZA126" s="172"/>
      <c r="LZB126" s="176"/>
      <c r="LZC126" s="177"/>
      <c r="LZD126" s="172"/>
      <c r="LZE126" s="170"/>
      <c r="LZF126" s="171"/>
      <c r="LZG126" s="172"/>
      <c r="LZH126" s="172"/>
      <c r="LZI126" s="173"/>
      <c r="LZJ126" s="172"/>
      <c r="LZK126" s="172"/>
      <c r="LZL126" s="172"/>
      <c r="LZM126" s="176"/>
      <c r="LZN126" s="177"/>
      <c r="LZO126" s="172"/>
      <c r="LZP126" s="170"/>
      <c r="LZQ126" s="171"/>
      <c r="LZR126" s="172"/>
      <c r="LZS126" s="172"/>
      <c r="LZT126" s="173"/>
      <c r="LZU126" s="172"/>
      <c r="LZV126" s="172"/>
      <c r="LZW126" s="172"/>
      <c r="LZX126" s="176"/>
      <c r="LZY126" s="177"/>
      <c r="LZZ126" s="172"/>
      <c r="MAA126" s="170"/>
      <c r="MAB126" s="171"/>
      <c r="MAC126" s="172"/>
      <c r="MAD126" s="172"/>
      <c r="MAE126" s="173"/>
      <c r="MAF126" s="172"/>
      <c r="MAG126" s="172"/>
      <c r="MAH126" s="172"/>
      <c r="MAI126" s="176"/>
      <c r="MAJ126" s="177"/>
      <c r="MAK126" s="172"/>
      <c r="MAL126" s="170"/>
      <c r="MAM126" s="171"/>
      <c r="MAN126" s="172"/>
      <c r="MAO126" s="172"/>
      <c r="MAP126" s="173"/>
      <c r="MAQ126" s="172"/>
      <c r="MAR126" s="172"/>
      <c r="MAS126" s="172"/>
      <c r="MAT126" s="176"/>
      <c r="MAU126" s="177"/>
      <c r="MAV126" s="172"/>
      <c r="MAW126" s="170"/>
      <c r="MAX126" s="171"/>
      <c r="MAY126" s="172"/>
      <c r="MAZ126" s="172"/>
      <c r="MBA126" s="173"/>
      <c r="MBB126" s="172"/>
      <c r="MBC126" s="172"/>
      <c r="MBD126" s="172"/>
      <c r="MBE126" s="176"/>
      <c r="MBF126" s="177"/>
      <c r="MBG126" s="172"/>
      <c r="MBH126" s="170"/>
      <c r="MBI126" s="171"/>
      <c r="MBJ126" s="172"/>
      <c r="MBK126" s="172"/>
      <c r="MBL126" s="173"/>
      <c r="MBM126" s="172"/>
      <c r="MBN126" s="172"/>
      <c r="MBO126" s="172"/>
      <c r="MBP126" s="176"/>
      <c r="MBQ126" s="177"/>
      <c r="MBR126" s="172"/>
      <c r="MBS126" s="170"/>
      <c r="MBT126" s="171"/>
      <c r="MBU126" s="172"/>
      <c r="MBV126" s="172"/>
      <c r="MBW126" s="173"/>
      <c r="MBX126" s="172"/>
      <c r="MBY126" s="172"/>
      <c r="MBZ126" s="172"/>
      <c r="MCA126" s="176"/>
      <c r="MCB126" s="177"/>
      <c r="MCC126" s="172"/>
      <c r="MCD126" s="170"/>
      <c r="MCE126" s="171"/>
      <c r="MCF126" s="172"/>
      <c r="MCG126" s="172"/>
      <c r="MCH126" s="173"/>
      <c r="MCI126" s="172"/>
      <c r="MCJ126" s="172"/>
      <c r="MCK126" s="172"/>
      <c r="MCL126" s="176"/>
      <c r="MCM126" s="177"/>
      <c r="MCN126" s="172"/>
      <c r="MCO126" s="170"/>
      <c r="MCP126" s="171"/>
      <c r="MCQ126" s="172"/>
      <c r="MCR126" s="172"/>
      <c r="MCS126" s="173"/>
      <c r="MCT126" s="172"/>
      <c r="MCU126" s="172"/>
      <c r="MCV126" s="172"/>
      <c r="MCW126" s="176"/>
      <c r="MCX126" s="177"/>
      <c r="MCY126" s="172"/>
      <c r="MCZ126" s="170"/>
      <c r="MDA126" s="171"/>
      <c r="MDB126" s="172"/>
      <c r="MDC126" s="172"/>
      <c r="MDD126" s="173"/>
      <c r="MDE126" s="172"/>
      <c r="MDF126" s="172"/>
      <c r="MDG126" s="172"/>
      <c r="MDH126" s="176"/>
      <c r="MDI126" s="177"/>
      <c r="MDJ126" s="172"/>
      <c r="MDK126" s="170"/>
      <c r="MDL126" s="171"/>
      <c r="MDM126" s="172"/>
      <c r="MDN126" s="172"/>
      <c r="MDO126" s="173"/>
      <c r="MDP126" s="172"/>
      <c r="MDQ126" s="172"/>
      <c r="MDR126" s="172"/>
      <c r="MDS126" s="176"/>
      <c r="MDT126" s="177"/>
      <c r="MDU126" s="172"/>
      <c r="MDV126" s="170"/>
      <c r="MDW126" s="171"/>
      <c r="MDX126" s="172"/>
      <c r="MDY126" s="172"/>
      <c r="MDZ126" s="173"/>
      <c r="MEA126" s="172"/>
      <c r="MEB126" s="172"/>
      <c r="MEC126" s="172"/>
      <c r="MED126" s="176"/>
      <c r="MEE126" s="177"/>
      <c r="MEF126" s="172"/>
      <c r="MEG126" s="170"/>
      <c r="MEH126" s="171"/>
      <c r="MEI126" s="172"/>
      <c r="MEJ126" s="172"/>
      <c r="MEK126" s="173"/>
      <c r="MEL126" s="172"/>
      <c r="MEM126" s="172"/>
      <c r="MEN126" s="172"/>
      <c r="MEO126" s="176"/>
      <c r="MEP126" s="177"/>
      <c r="MEQ126" s="172"/>
      <c r="MER126" s="170"/>
      <c r="MES126" s="171"/>
      <c r="MET126" s="172"/>
      <c r="MEU126" s="172"/>
      <c r="MEV126" s="173"/>
      <c r="MEW126" s="172"/>
      <c r="MEX126" s="172"/>
      <c r="MEY126" s="172"/>
      <c r="MEZ126" s="176"/>
      <c r="MFA126" s="177"/>
      <c r="MFB126" s="172"/>
      <c r="MFC126" s="170"/>
      <c r="MFD126" s="171"/>
      <c r="MFE126" s="172"/>
      <c r="MFF126" s="172"/>
      <c r="MFG126" s="173"/>
      <c r="MFH126" s="172"/>
      <c r="MFI126" s="172"/>
      <c r="MFJ126" s="172"/>
      <c r="MFK126" s="176"/>
      <c r="MFL126" s="177"/>
      <c r="MFM126" s="172"/>
      <c r="MFN126" s="170"/>
      <c r="MFO126" s="171"/>
      <c r="MFP126" s="172"/>
      <c r="MFQ126" s="172"/>
      <c r="MFR126" s="173"/>
      <c r="MFS126" s="172"/>
      <c r="MFT126" s="172"/>
      <c r="MFU126" s="172"/>
      <c r="MFV126" s="176"/>
      <c r="MFW126" s="177"/>
      <c r="MFX126" s="172"/>
      <c r="MFY126" s="170"/>
      <c r="MFZ126" s="171"/>
      <c r="MGA126" s="172"/>
      <c r="MGB126" s="172"/>
      <c r="MGC126" s="173"/>
      <c r="MGD126" s="172"/>
      <c r="MGE126" s="172"/>
      <c r="MGF126" s="172"/>
      <c r="MGG126" s="176"/>
      <c r="MGH126" s="177"/>
      <c r="MGI126" s="172"/>
      <c r="MGJ126" s="170"/>
      <c r="MGK126" s="171"/>
      <c r="MGL126" s="172"/>
      <c r="MGM126" s="172"/>
      <c r="MGN126" s="173"/>
      <c r="MGO126" s="172"/>
      <c r="MGP126" s="172"/>
      <c r="MGQ126" s="172"/>
      <c r="MGR126" s="176"/>
      <c r="MGS126" s="177"/>
      <c r="MGT126" s="172"/>
      <c r="MGU126" s="170"/>
      <c r="MGV126" s="171"/>
      <c r="MGW126" s="172"/>
      <c r="MGX126" s="172"/>
      <c r="MGY126" s="173"/>
      <c r="MGZ126" s="172"/>
      <c r="MHA126" s="172"/>
      <c r="MHB126" s="172"/>
      <c r="MHC126" s="176"/>
      <c r="MHD126" s="177"/>
      <c r="MHE126" s="172"/>
      <c r="MHF126" s="170"/>
      <c r="MHG126" s="171"/>
      <c r="MHH126" s="172"/>
      <c r="MHI126" s="172"/>
      <c r="MHJ126" s="173"/>
      <c r="MHK126" s="172"/>
      <c r="MHL126" s="172"/>
      <c r="MHM126" s="172"/>
      <c r="MHN126" s="176"/>
      <c r="MHO126" s="177"/>
      <c r="MHP126" s="172"/>
      <c r="MHQ126" s="170"/>
      <c r="MHR126" s="171"/>
      <c r="MHS126" s="172"/>
      <c r="MHT126" s="172"/>
      <c r="MHU126" s="173"/>
      <c r="MHV126" s="172"/>
      <c r="MHW126" s="172"/>
      <c r="MHX126" s="172"/>
      <c r="MHY126" s="176"/>
      <c r="MHZ126" s="177"/>
      <c r="MIA126" s="172"/>
      <c r="MIB126" s="170"/>
      <c r="MIC126" s="171"/>
      <c r="MID126" s="172"/>
      <c r="MIE126" s="172"/>
      <c r="MIF126" s="173"/>
      <c r="MIG126" s="172"/>
      <c r="MIH126" s="172"/>
      <c r="MII126" s="172"/>
      <c r="MIJ126" s="176"/>
      <c r="MIK126" s="177"/>
      <c r="MIL126" s="172"/>
      <c r="MIM126" s="170"/>
      <c r="MIN126" s="171"/>
      <c r="MIO126" s="172"/>
      <c r="MIP126" s="172"/>
      <c r="MIQ126" s="173"/>
      <c r="MIR126" s="172"/>
      <c r="MIS126" s="172"/>
      <c r="MIT126" s="172"/>
      <c r="MIU126" s="176"/>
      <c r="MIV126" s="177"/>
      <c r="MIW126" s="172"/>
      <c r="MIX126" s="170"/>
      <c r="MIY126" s="171"/>
      <c r="MIZ126" s="172"/>
      <c r="MJA126" s="172"/>
      <c r="MJB126" s="173"/>
      <c r="MJC126" s="172"/>
      <c r="MJD126" s="172"/>
      <c r="MJE126" s="172"/>
      <c r="MJF126" s="176"/>
      <c r="MJG126" s="177"/>
      <c r="MJH126" s="172"/>
      <c r="MJI126" s="170"/>
      <c r="MJJ126" s="171"/>
      <c r="MJK126" s="172"/>
      <c r="MJL126" s="172"/>
      <c r="MJM126" s="173"/>
      <c r="MJN126" s="172"/>
      <c r="MJO126" s="172"/>
      <c r="MJP126" s="172"/>
      <c r="MJQ126" s="176"/>
      <c r="MJR126" s="177"/>
      <c r="MJS126" s="172"/>
      <c r="MJT126" s="170"/>
      <c r="MJU126" s="171"/>
      <c r="MJV126" s="172"/>
      <c r="MJW126" s="172"/>
      <c r="MJX126" s="173"/>
      <c r="MJY126" s="172"/>
      <c r="MJZ126" s="172"/>
      <c r="MKA126" s="172"/>
      <c r="MKB126" s="176"/>
      <c r="MKC126" s="177"/>
      <c r="MKD126" s="172"/>
      <c r="MKE126" s="170"/>
      <c r="MKF126" s="171"/>
      <c r="MKG126" s="172"/>
      <c r="MKH126" s="172"/>
      <c r="MKI126" s="173"/>
      <c r="MKJ126" s="172"/>
      <c r="MKK126" s="172"/>
      <c r="MKL126" s="172"/>
      <c r="MKM126" s="176"/>
      <c r="MKN126" s="177"/>
      <c r="MKO126" s="172"/>
      <c r="MKP126" s="170"/>
      <c r="MKQ126" s="171"/>
      <c r="MKR126" s="172"/>
      <c r="MKS126" s="172"/>
      <c r="MKT126" s="173"/>
      <c r="MKU126" s="172"/>
      <c r="MKV126" s="172"/>
      <c r="MKW126" s="172"/>
      <c r="MKX126" s="176"/>
      <c r="MKY126" s="177"/>
      <c r="MKZ126" s="172"/>
      <c r="MLA126" s="170"/>
      <c r="MLB126" s="171"/>
      <c r="MLC126" s="172"/>
      <c r="MLD126" s="172"/>
      <c r="MLE126" s="173"/>
      <c r="MLF126" s="172"/>
      <c r="MLG126" s="172"/>
      <c r="MLH126" s="172"/>
      <c r="MLI126" s="176"/>
      <c r="MLJ126" s="177"/>
      <c r="MLK126" s="172"/>
      <c r="MLL126" s="170"/>
      <c r="MLM126" s="171"/>
      <c r="MLN126" s="172"/>
      <c r="MLO126" s="172"/>
      <c r="MLP126" s="173"/>
      <c r="MLQ126" s="172"/>
      <c r="MLR126" s="172"/>
      <c r="MLS126" s="172"/>
      <c r="MLT126" s="176"/>
      <c r="MLU126" s="177"/>
      <c r="MLV126" s="172"/>
      <c r="MLW126" s="170"/>
      <c r="MLX126" s="171"/>
      <c r="MLY126" s="172"/>
      <c r="MLZ126" s="172"/>
      <c r="MMA126" s="173"/>
      <c r="MMB126" s="172"/>
      <c r="MMC126" s="172"/>
      <c r="MMD126" s="172"/>
      <c r="MME126" s="176"/>
      <c r="MMF126" s="177"/>
      <c r="MMG126" s="172"/>
      <c r="MMH126" s="170"/>
      <c r="MMI126" s="171"/>
      <c r="MMJ126" s="172"/>
      <c r="MMK126" s="172"/>
      <c r="MML126" s="173"/>
      <c r="MMM126" s="172"/>
      <c r="MMN126" s="172"/>
      <c r="MMO126" s="172"/>
      <c r="MMP126" s="176"/>
      <c r="MMQ126" s="177"/>
      <c r="MMR126" s="172"/>
      <c r="MMS126" s="170"/>
      <c r="MMT126" s="171"/>
      <c r="MMU126" s="172"/>
      <c r="MMV126" s="172"/>
      <c r="MMW126" s="173"/>
      <c r="MMX126" s="172"/>
      <c r="MMY126" s="172"/>
      <c r="MMZ126" s="172"/>
      <c r="MNA126" s="176"/>
      <c r="MNB126" s="177"/>
      <c r="MNC126" s="172"/>
      <c r="MND126" s="170"/>
      <c r="MNE126" s="171"/>
      <c r="MNF126" s="172"/>
      <c r="MNG126" s="172"/>
      <c r="MNH126" s="173"/>
      <c r="MNI126" s="172"/>
      <c r="MNJ126" s="172"/>
      <c r="MNK126" s="172"/>
      <c r="MNL126" s="176"/>
      <c r="MNM126" s="177"/>
      <c r="MNN126" s="172"/>
      <c r="MNO126" s="170"/>
      <c r="MNP126" s="171"/>
      <c r="MNQ126" s="172"/>
      <c r="MNR126" s="172"/>
      <c r="MNS126" s="173"/>
      <c r="MNT126" s="172"/>
      <c r="MNU126" s="172"/>
      <c r="MNV126" s="172"/>
      <c r="MNW126" s="176"/>
      <c r="MNX126" s="177"/>
      <c r="MNY126" s="172"/>
      <c r="MNZ126" s="170"/>
      <c r="MOA126" s="171"/>
      <c r="MOB126" s="172"/>
      <c r="MOC126" s="172"/>
      <c r="MOD126" s="173"/>
      <c r="MOE126" s="172"/>
      <c r="MOF126" s="172"/>
      <c r="MOG126" s="172"/>
      <c r="MOH126" s="176"/>
      <c r="MOI126" s="177"/>
      <c r="MOJ126" s="172"/>
      <c r="MOK126" s="170"/>
      <c r="MOL126" s="171"/>
      <c r="MOM126" s="172"/>
      <c r="MON126" s="172"/>
      <c r="MOO126" s="173"/>
      <c r="MOP126" s="172"/>
      <c r="MOQ126" s="172"/>
      <c r="MOR126" s="172"/>
      <c r="MOS126" s="176"/>
      <c r="MOT126" s="177"/>
      <c r="MOU126" s="172"/>
      <c r="MOV126" s="170"/>
      <c r="MOW126" s="171"/>
      <c r="MOX126" s="172"/>
      <c r="MOY126" s="172"/>
      <c r="MOZ126" s="173"/>
      <c r="MPA126" s="172"/>
      <c r="MPB126" s="172"/>
      <c r="MPC126" s="172"/>
      <c r="MPD126" s="176"/>
      <c r="MPE126" s="177"/>
      <c r="MPF126" s="172"/>
      <c r="MPG126" s="170"/>
      <c r="MPH126" s="171"/>
      <c r="MPI126" s="172"/>
      <c r="MPJ126" s="172"/>
      <c r="MPK126" s="173"/>
      <c r="MPL126" s="172"/>
      <c r="MPM126" s="172"/>
      <c r="MPN126" s="172"/>
      <c r="MPO126" s="176"/>
      <c r="MPP126" s="177"/>
      <c r="MPQ126" s="172"/>
      <c r="MPR126" s="170"/>
      <c r="MPS126" s="171"/>
      <c r="MPT126" s="172"/>
      <c r="MPU126" s="172"/>
      <c r="MPV126" s="173"/>
      <c r="MPW126" s="172"/>
      <c r="MPX126" s="172"/>
      <c r="MPY126" s="172"/>
      <c r="MPZ126" s="176"/>
      <c r="MQA126" s="177"/>
      <c r="MQB126" s="172"/>
      <c r="MQC126" s="170"/>
      <c r="MQD126" s="171"/>
      <c r="MQE126" s="172"/>
      <c r="MQF126" s="172"/>
      <c r="MQG126" s="173"/>
      <c r="MQH126" s="172"/>
      <c r="MQI126" s="172"/>
      <c r="MQJ126" s="172"/>
      <c r="MQK126" s="176"/>
      <c r="MQL126" s="177"/>
      <c r="MQM126" s="172"/>
      <c r="MQN126" s="170"/>
      <c r="MQO126" s="171"/>
      <c r="MQP126" s="172"/>
      <c r="MQQ126" s="172"/>
      <c r="MQR126" s="173"/>
      <c r="MQS126" s="172"/>
      <c r="MQT126" s="172"/>
      <c r="MQU126" s="172"/>
      <c r="MQV126" s="176"/>
      <c r="MQW126" s="177"/>
      <c r="MQX126" s="172"/>
      <c r="MQY126" s="170"/>
      <c r="MQZ126" s="171"/>
      <c r="MRA126" s="172"/>
      <c r="MRB126" s="172"/>
      <c r="MRC126" s="173"/>
      <c r="MRD126" s="172"/>
      <c r="MRE126" s="172"/>
      <c r="MRF126" s="172"/>
      <c r="MRG126" s="176"/>
      <c r="MRH126" s="177"/>
      <c r="MRI126" s="172"/>
      <c r="MRJ126" s="170"/>
      <c r="MRK126" s="171"/>
      <c r="MRL126" s="172"/>
      <c r="MRM126" s="172"/>
      <c r="MRN126" s="173"/>
      <c r="MRO126" s="172"/>
      <c r="MRP126" s="172"/>
      <c r="MRQ126" s="172"/>
      <c r="MRR126" s="176"/>
      <c r="MRS126" s="177"/>
      <c r="MRT126" s="172"/>
      <c r="MRU126" s="170"/>
      <c r="MRV126" s="171"/>
      <c r="MRW126" s="172"/>
      <c r="MRX126" s="172"/>
      <c r="MRY126" s="173"/>
      <c r="MRZ126" s="172"/>
      <c r="MSA126" s="172"/>
      <c r="MSB126" s="172"/>
      <c r="MSC126" s="176"/>
      <c r="MSD126" s="177"/>
      <c r="MSE126" s="172"/>
      <c r="MSF126" s="170"/>
      <c r="MSG126" s="171"/>
      <c r="MSH126" s="172"/>
      <c r="MSI126" s="172"/>
      <c r="MSJ126" s="173"/>
      <c r="MSK126" s="172"/>
      <c r="MSL126" s="172"/>
      <c r="MSM126" s="172"/>
      <c r="MSN126" s="176"/>
      <c r="MSO126" s="177"/>
      <c r="MSP126" s="172"/>
      <c r="MSQ126" s="170"/>
      <c r="MSR126" s="171"/>
      <c r="MSS126" s="172"/>
      <c r="MST126" s="172"/>
      <c r="MSU126" s="173"/>
      <c r="MSV126" s="172"/>
      <c r="MSW126" s="172"/>
      <c r="MSX126" s="172"/>
      <c r="MSY126" s="176"/>
      <c r="MSZ126" s="177"/>
      <c r="MTA126" s="172"/>
      <c r="MTB126" s="170"/>
      <c r="MTC126" s="171"/>
      <c r="MTD126" s="172"/>
      <c r="MTE126" s="172"/>
      <c r="MTF126" s="173"/>
      <c r="MTG126" s="172"/>
      <c r="MTH126" s="172"/>
      <c r="MTI126" s="172"/>
      <c r="MTJ126" s="176"/>
      <c r="MTK126" s="177"/>
      <c r="MTL126" s="172"/>
      <c r="MTM126" s="170"/>
      <c r="MTN126" s="171"/>
      <c r="MTO126" s="172"/>
      <c r="MTP126" s="172"/>
      <c r="MTQ126" s="173"/>
      <c r="MTR126" s="172"/>
      <c r="MTS126" s="172"/>
      <c r="MTT126" s="172"/>
      <c r="MTU126" s="176"/>
      <c r="MTV126" s="177"/>
      <c r="MTW126" s="172"/>
      <c r="MTX126" s="170"/>
      <c r="MTY126" s="171"/>
      <c r="MTZ126" s="172"/>
      <c r="MUA126" s="172"/>
      <c r="MUB126" s="173"/>
      <c r="MUC126" s="172"/>
      <c r="MUD126" s="172"/>
      <c r="MUE126" s="172"/>
      <c r="MUF126" s="176"/>
      <c r="MUG126" s="177"/>
      <c r="MUH126" s="172"/>
      <c r="MUI126" s="170"/>
      <c r="MUJ126" s="171"/>
      <c r="MUK126" s="172"/>
      <c r="MUL126" s="172"/>
      <c r="MUM126" s="173"/>
      <c r="MUN126" s="172"/>
      <c r="MUO126" s="172"/>
      <c r="MUP126" s="172"/>
      <c r="MUQ126" s="176"/>
      <c r="MUR126" s="177"/>
      <c r="MUS126" s="172"/>
      <c r="MUT126" s="170"/>
      <c r="MUU126" s="171"/>
      <c r="MUV126" s="172"/>
      <c r="MUW126" s="172"/>
      <c r="MUX126" s="173"/>
      <c r="MUY126" s="172"/>
      <c r="MUZ126" s="172"/>
      <c r="MVA126" s="172"/>
      <c r="MVB126" s="176"/>
      <c r="MVC126" s="177"/>
      <c r="MVD126" s="172"/>
      <c r="MVE126" s="170"/>
      <c r="MVF126" s="171"/>
      <c r="MVG126" s="172"/>
      <c r="MVH126" s="172"/>
      <c r="MVI126" s="173"/>
      <c r="MVJ126" s="172"/>
      <c r="MVK126" s="172"/>
      <c r="MVL126" s="172"/>
      <c r="MVM126" s="176"/>
      <c r="MVN126" s="177"/>
      <c r="MVO126" s="172"/>
      <c r="MVP126" s="170"/>
      <c r="MVQ126" s="171"/>
      <c r="MVR126" s="172"/>
      <c r="MVS126" s="172"/>
      <c r="MVT126" s="173"/>
      <c r="MVU126" s="172"/>
      <c r="MVV126" s="172"/>
      <c r="MVW126" s="172"/>
      <c r="MVX126" s="176"/>
      <c r="MVY126" s="177"/>
      <c r="MVZ126" s="172"/>
      <c r="MWA126" s="170"/>
      <c r="MWB126" s="171"/>
      <c r="MWC126" s="172"/>
      <c r="MWD126" s="172"/>
      <c r="MWE126" s="173"/>
      <c r="MWF126" s="172"/>
      <c r="MWG126" s="172"/>
      <c r="MWH126" s="172"/>
      <c r="MWI126" s="176"/>
      <c r="MWJ126" s="177"/>
      <c r="MWK126" s="172"/>
      <c r="MWL126" s="170"/>
      <c r="MWM126" s="171"/>
      <c r="MWN126" s="172"/>
      <c r="MWO126" s="172"/>
      <c r="MWP126" s="173"/>
      <c r="MWQ126" s="172"/>
      <c r="MWR126" s="172"/>
      <c r="MWS126" s="172"/>
      <c r="MWT126" s="176"/>
      <c r="MWU126" s="177"/>
      <c r="MWV126" s="172"/>
      <c r="MWW126" s="170"/>
      <c r="MWX126" s="171"/>
      <c r="MWY126" s="172"/>
      <c r="MWZ126" s="172"/>
      <c r="MXA126" s="173"/>
      <c r="MXB126" s="172"/>
      <c r="MXC126" s="172"/>
      <c r="MXD126" s="172"/>
      <c r="MXE126" s="176"/>
      <c r="MXF126" s="177"/>
      <c r="MXG126" s="172"/>
      <c r="MXH126" s="170"/>
      <c r="MXI126" s="171"/>
      <c r="MXJ126" s="172"/>
      <c r="MXK126" s="172"/>
      <c r="MXL126" s="173"/>
      <c r="MXM126" s="172"/>
      <c r="MXN126" s="172"/>
      <c r="MXO126" s="172"/>
      <c r="MXP126" s="176"/>
      <c r="MXQ126" s="177"/>
      <c r="MXR126" s="172"/>
      <c r="MXS126" s="170"/>
      <c r="MXT126" s="171"/>
      <c r="MXU126" s="172"/>
      <c r="MXV126" s="172"/>
      <c r="MXW126" s="173"/>
      <c r="MXX126" s="172"/>
      <c r="MXY126" s="172"/>
      <c r="MXZ126" s="172"/>
      <c r="MYA126" s="176"/>
      <c r="MYB126" s="177"/>
      <c r="MYC126" s="172"/>
      <c r="MYD126" s="170"/>
      <c r="MYE126" s="171"/>
      <c r="MYF126" s="172"/>
      <c r="MYG126" s="172"/>
      <c r="MYH126" s="173"/>
      <c r="MYI126" s="172"/>
      <c r="MYJ126" s="172"/>
      <c r="MYK126" s="172"/>
      <c r="MYL126" s="176"/>
      <c r="MYM126" s="177"/>
      <c r="MYN126" s="172"/>
      <c r="MYO126" s="170"/>
      <c r="MYP126" s="171"/>
      <c r="MYQ126" s="172"/>
      <c r="MYR126" s="172"/>
      <c r="MYS126" s="173"/>
      <c r="MYT126" s="172"/>
      <c r="MYU126" s="172"/>
      <c r="MYV126" s="172"/>
      <c r="MYW126" s="176"/>
      <c r="MYX126" s="177"/>
      <c r="MYY126" s="172"/>
      <c r="MYZ126" s="170"/>
      <c r="MZA126" s="171"/>
      <c r="MZB126" s="172"/>
      <c r="MZC126" s="172"/>
      <c r="MZD126" s="173"/>
      <c r="MZE126" s="172"/>
      <c r="MZF126" s="172"/>
      <c r="MZG126" s="172"/>
      <c r="MZH126" s="176"/>
      <c r="MZI126" s="177"/>
      <c r="MZJ126" s="172"/>
      <c r="MZK126" s="170"/>
      <c r="MZL126" s="171"/>
      <c r="MZM126" s="172"/>
      <c r="MZN126" s="172"/>
      <c r="MZO126" s="173"/>
      <c r="MZP126" s="172"/>
      <c r="MZQ126" s="172"/>
      <c r="MZR126" s="172"/>
      <c r="MZS126" s="176"/>
      <c r="MZT126" s="177"/>
      <c r="MZU126" s="172"/>
      <c r="MZV126" s="170"/>
      <c r="MZW126" s="171"/>
      <c r="MZX126" s="172"/>
      <c r="MZY126" s="172"/>
      <c r="MZZ126" s="173"/>
      <c r="NAA126" s="172"/>
      <c r="NAB126" s="172"/>
      <c r="NAC126" s="172"/>
      <c r="NAD126" s="176"/>
      <c r="NAE126" s="177"/>
      <c r="NAF126" s="172"/>
      <c r="NAG126" s="170"/>
      <c r="NAH126" s="171"/>
      <c r="NAI126" s="172"/>
      <c r="NAJ126" s="172"/>
      <c r="NAK126" s="173"/>
      <c r="NAL126" s="172"/>
      <c r="NAM126" s="172"/>
      <c r="NAN126" s="172"/>
      <c r="NAO126" s="176"/>
      <c r="NAP126" s="177"/>
      <c r="NAQ126" s="172"/>
      <c r="NAR126" s="170"/>
      <c r="NAS126" s="171"/>
      <c r="NAT126" s="172"/>
      <c r="NAU126" s="172"/>
      <c r="NAV126" s="173"/>
      <c r="NAW126" s="172"/>
      <c r="NAX126" s="172"/>
      <c r="NAY126" s="172"/>
      <c r="NAZ126" s="176"/>
      <c r="NBA126" s="177"/>
      <c r="NBB126" s="172"/>
      <c r="NBC126" s="170"/>
      <c r="NBD126" s="171"/>
      <c r="NBE126" s="172"/>
      <c r="NBF126" s="172"/>
      <c r="NBG126" s="173"/>
      <c r="NBH126" s="172"/>
      <c r="NBI126" s="172"/>
      <c r="NBJ126" s="172"/>
      <c r="NBK126" s="176"/>
      <c r="NBL126" s="177"/>
      <c r="NBM126" s="172"/>
      <c r="NBN126" s="170"/>
      <c r="NBO126" s="171"/>
      <c r="NBP126" s="172"/>
      <c r="NBQ126" s="172"/>
      <c r="NBR126" s="173"/>
      <c r="NBS126" s="172"/>
      <c r="NBT126" s="172"/>
      <c r="NBU126" s="172"/>
      <c r="NBV126" s="176"/>
      <c r="NBW126" s="177"/>
      <c r="NBX126" s="172"/>
      <c r="NBY126" s="170"/>
      <c r="NBZ126" s="171"/>
      <c r="NCA126" s="172"/>
      <c r="NCB126" s="172"/>
      <c r="NCC126" s="173"/>
      <c r="NCD126" s="172"/>
      <c r="NCE126" s="172"/>
      <c r="NCF126" s="172"/>
      <c r="NCG126" s="176"/>
      <c r="NCH126" s="177"/>
      <c r="NCI126" s="172"/>
      <c r="NCJ126" s="170"/>
      <c r="NCK126" s="171"/>
      <c r="NCL126" s="172"/>
      <c r="NCM126" s="172"/>
      <c r="NCN126" s="173"/>
      <c r="NCO126" s="172"/>
      <c r="NCP126" s="172"/>
      <c r="NCQ126" s="172"/>
      <c r="NCR126" s="176"/>
      <c r="NCS126" s="177"/>
      <c r="NCT126" s="172"/>
      <c r="NCU126" s="170"/>
      <c r="NCV126" s="171"/>
      <c r="NCW126" s="172"/>
      <c r="NCX126" s="172"/>
      <c r="NCY126" s="173"/>
      <c r="NCZ126" s="172"/>
      <c r="NDA126" s="172"/>
      <c r="NDB126" s="172"/>
      <c r="NDC126" s="176"/>
      <c r="NDD126" s="177"/>
      <c r="NDE126" s="172"/>
      <c r="NDF126" s="170"/>
      <c r="NDG126" s="171"/>
      <c r="NDH126" s="172"/>
      <c r="NDI126" s="172"/>
      <c r="NDJ126" s="173"/>
      <c r="NDK126" s="172"/>
      <c r="NDL126" s="172"/>
      <c r="NDM126" s="172"/>
      <c r="NDN126" s="176"/>
      <c r="NDO126" s="177"/>
      <c r="NDP126" s="172"/>
      <c r="NDQ126" s="170"/>
      <c r="NDR126" s="171"/>
      <c r="NDS126" s="172"/>
      <c r="NDT126" s="172"/>
      <c r="NDU126" s="173"/>
      <c r="NDV126" s="172"/>
      <c r="NDW126" s="172"/>
      <c r="NDX126" s="172"/>
      <c r="NDY126" s="176"/>
      <c r="NDZ126" s="177"/>
      <c r="NEA126" s="172"/>
      <c r="NEB126" s="170"/>
      <c r="NEC126" s="171"/>
      <c r="NED126" s="172"/>
      <c r="NEE126" s="172"/>
      <c r="NEF126" s="173"/>
      <c r="NEG126" s="172"/>
      <c r="NEH126" s="172"/>
      <c r="NEI126" s="172"/>
      <c r="NEJ126" s="176"/>
      <c r="NEK126" s="177"/>
      <c r="NEL126" s="172"/>
      <c r="NEM126" s="170"/>
      <c r="NEN126" s="171"/>
      <c r="NEO126" s="172"/>
      <c r="NEP126" s="172"/>
      <c r="NEQ126" s="173"/>
      <c r="NER126" s="172"/>
      <c r="NES126" s="172"/>
      <c r="NET126" s="172"/>
      <c r="NEU126" s="176"/>
      <c r="NEV126" s="177"/>
      <c r="NEW126" s="172"/>
      <c r="NEX126" s="170"/>
      <c r="NEY126" s="171"/>
      <c r="NEZ126" s="172"/>
      <c r="NFA126" s="172"/>
      <c r="NFB126" s="173"/>
      <c r="NFC126" s="172"/>
      <c r="NFD126" s="172"/>
      <c r="NFE126" s="172"/>
      <c r="NFF126" s="176"/>
      <c r="NFG126" s="177"/>
      <c r="NFH126" s="172"/>
      <c r="NFI126" s="170"/>
      <c r="NFJ126" s="171"/>
      <c r="NFK126" s="172"/>
      <c r="NFL126" s="172"/>
      <c r="NFM126" s="173"/>
      <c r="NFN126" s="172"/>
      <c r="NFO126" s="172"/>
      <c r="NFP126" s="172"/>
      <c r="NFQ126" s="176"/>
      <c r="NFR126" s="177"/>
      <c r="NFS126" s="172"/>
      <c r="NFT126" s="170"/>
      <c r="NFU126" s="171"/>
      <c r="NFV126" s="172"/>
      <c r="NFW126" s="172"/>
      <c r="NFX126" s="173"/>
      <c r="NFY126" s="172"/>
      <c r="NFZ126" s="172"/>
      <c r="NGA126" s="172"/>
      <c r="NGB126" s="176"/>
      <c r="NGC126" s="177"/>
      <c r="NGD126" s="172"/>
      <c r="NGE126" s="170"/>
      <c r="NGF126" s="171"/>
      <c r="NGG126" s="172"/>
      <c r="NGH126" s="172"/>
      <c r="NGI126" s="173"/>
      <c r="NGJ126" s="172"/>
      <c r="NGK126" s="172"/>
      <c r="NGL126" s="172"/>
      <c r="NGM126" s="176"/>
      <c r="NGN126" s="177"/>
      <c r="NGO126" s="172"/>
      <c r="NGP126" s="170"/>
      <c r="NGQ126" s="171"/>
      <c r="NGR126" s="172"/>
      <c r="NGS126" s="172"/>
      <c r="NGT126" s="173"/>
      <c r="NGU126" s="172"/>
      <c r="NGV126" s="172"/>
      <c r="NGW126" s="172"/>
      <c r="NGX126" s="176"/>
      <c r="NGY126" s="177"/>
      <c r="NGZ126" s="172"/>
      <c r="NHA126" s="170"/>
      <c r="NHB126" s="171"/>
      <c r="NHC126" s="172"/>
      <c r="NHD126" s="172"/>
      <c r="NHE126" s="173"/>
      <c r="NHF126" s="172"/>
      <c r="NHG126" s="172"/>
      <c r="NHH126" s="172"/>
      <c r="NHI126" s="176"/>
      <c r="NHJ126" s="177"/>
      <c r="NHK126" s="172"/>
      <c r="NHL126" s="170"/>
      <c r="NHM126" s="171"/>
      <c r="NHN126" s="172"/>
      <c r="NHO126" s="172"/>
      <c r="NHP126" s="173"/>
      <c r="NHQ126" s="172"/>
      <c r="NHR126" s="172"/>
      <c r="NHS126" s="172"/>
      <c r="NHT126" s="176"/>
      <c r="NHU126" s="177"/>
      <c r="NHV126" s="172"/>
      <c r="NHW126" s="170"/>
      <c r="NHX126" s="171"/>
      <c r="NHY126" s="172"/>
      <c r="NHZ126" s="172"/>
      <c r="NIA126" s="173"/>
      <c r="NIB126" s="172"/>
      <c r="NIC126" s="172"/>
      <c r="NID126" s="172"/>
      <c r="NIE126" s="176"/>
      <c r="NIF126" s="177"/>
      <c r="NIG126" s="172"/>
      <c r="NIH126" s="170"/>
      <c r="NII126" s="171"/>
      <c r="NIJ126" s="172"/>
      <c r="NIK126" s="172"/>
      <c r="NIL126" s="173"/>
      <c r="NIM126" s="172"/>
      <c r="NIN126" s="172"/>
      <c r="NIO126" s="172"/>
      <c r="NIP126" s="176"/>
      <c r="NIQ126" s="177"/>
      <c r="NIR126" s="172"/>
      <c r="NIS126" s="170"/>
      <c r="NIT126" s="171"/>
      <c r="NIU126" s="172"/>
      <c r="NIV126" s="172"/>
      <c r="NIW126" s="173"/>
      <c r="NIX126" s="172"/>
      <c r="NIY126" s="172"/>
      <c r="NIZ126" s="172"/>
      <c r="NJA126" s="176"/>
      <c r="NJB126" s="177"/>
      <c r="NJC126" s="172"/>
      <c r="NJD126" s="170"/>
      <c r="NJE126" s="171"/>
      <c r="NJF126" s="172"/>
      <c r="NJG126" s="172"/>
      <c r="NJH126" s="173"/>
      <c r="NJI126" s="172"/>
      <c r="NJJ126" s="172"/>
      <c r="NJK126" s="172"/>
      <c r="NJL126" s="176"/>
      <c r="NJM126" s="177"/>
      <c r="NJN126" s="172"/>
      <c r="NJO126" s="170"/>
      <c r="NJP126" s="171"/>
      <c r="NJQ126" s="172"/>
      <c r="NJR126" s="172"/>
      <c r="NJS126" s="173"/>
      <c r="NJT126" s="172"/>
      <c r="NJU126" s="172"/>
      <c r="NJV126" s="172"/>
      <c r="NJW126" s="176"/>
      <c r="NJX126" s="177"/>
      <c r="NJY126" s="172"/>
      <c r="NJZ126" s="170"/>
      <c r="NKA126" s="171"/>
      <c r="NKB126" s="172"/>
      <c r="NKC126" s="172"/>
      <c r="NKD126" s="173"/>
      <c r="NKE126" s="172"/>
      <c r="NKF126" s="172"/>
      <c r="NKG126" s="172"/>
      <c r="NKH126" s="176"/>
      <c r="NKI126" s="177"/>
      <c r="NKJ126" s="172"/>
      <c r="NKK126" s="170"/>
      <c r="NKL126" s="171"/>
      <c r="NKM126" s="172"/>
      <c r="NKN126" s="172"/>
      <c r="NKO126" s="173"/>
      <c r="NKP126" s="172"/>
      <c r="NKQ126" s="172"/>
      <c r="NKR126" s="172"/>
      <c r="NKS126" s="176"/>
      <c r="NKT126" s="177"/>
      <c r="NKU126" s="172"/>
      <c r="NKV126" s="170"/>
      <c r="NKW126" s="171"/>
      <c r="NKX126" s="172"/>
      <c r="NKY126" s="172"/>
      <c r="NKZ126" s="173"/>
      <c r="NLA126" s="172"/>
      <c r="NLB126" s="172"/>
      <c r="NLC126" s="172"/>
      <c r="NLD126" s="176"/>
      <c r="NLE126" s="177"/>
      <c r="NLF126" s="172"/>
      <c r="NLG126" s="170"/>
      <c r="NLH126" s="171"/>
      <c r="NLI126" s="172"/>
      <c r="NLJ126" s="172"/>
      <c r="NLK126" s="173"/>
      <c r="NLL126" s="172"/>
      <c r="NLM126" s="172"/>
      <c r="NLN126" s="172"/>
      <c r="NLO126" s="176"/>
      <c r="NLP126" s="177"/>
      <c r="NLQ126" s="172"/>
      <c r="NLR126" s="170"/>
      <c r="NLS126" s="171"/>
      <c r="NLT126" s="172"/>
      <c r="NLU126" s="172"/>
      <c r="NLV126" s="173"/>
      <c r="NLW126" s="172"/>
      <c r="NLX126" s="172"/>
      <c r="NLY126" s="172"/>
      <c r="NLZ126" s="176"/>
      <c r="NMA126" s="177"/>
      <c r="NMB126" s="172"/>
      <c r="NMC126" s="170"/>
      <c r="NMD126" s="171"/>
      <c r="NME126" s="172"/>
      <c r="NMF126" s="172"/>
      <c r="NMG126" s="173"/>
      <c r="NMH126" s="172"/>
      <c r="NMI126" s="172"/>
      <c r="NMJ126" s="172"/>
      <c r="NMK126" s="176"/>
      <c r="NML126" s="177"/>
      <c r="NMM126" s="172"/>
      <c r="NMN126" s="170"/>
      <c r="NMO126" s="171"/>
      <c r="NMP126" s="172"/>
      <c r="NMQ126" s="172"/>
      <c r="NMR126" s="173"/>
      <c r="NMS126" s="172"/>
      <c r="NMT126" s="172"/>
      <c r="NMU126" s="172"/>
      <c r="NMV126" s="176"/>
      <c r="NMW126" s="177"/>
      <c r="NMX126" s="172"/>
      <c r="NMY126" s="170"/>
      <c r="NMZ126" s="171"/>
      <c r="NNA126" s="172"/>
      <c r="NNB126" s="172"/>
      <c r="NNC126" s="173"/>
      <c r="NND126" s="172"/>
      <c r="NNE126" s="172"/>
      <c r="NNF126" s="172"/>
      <c r="NNG126" s="176"/>
      <c r="NNH126" s="177"/>
      <c r="NNI126" s="172"/>
      <c r="NNJ126" s="170"/>
      <c r="NNK126" s="171"/>
      <c r="NNL126" s="172"/>
      <c r="NNM126" s="172"/>
      <c r="NNN126" s="173"/>
      <c r="NNO126" s="172"/>
      <c r="NNP126" s="172"/>
      <c r="NNQ126" s="172"/>
      <c r="NNR126" s="176"/>
      <c r="NNS126" s="177"/>
      <c r="NNT126" s="172"/>
      <c r="NNU126" s="170"/>
      <c r="NNV126" s="171"/>
      <c r="NNW126" s="172"/>
      <c r="NNX126" s="172"/>
      <c r="NNY126" s="173"/>
      <c r="NNZ126" s="172"/>
      <c r="NOA126" s="172"/>
      <c r="NOB126" s="172"/>
      <c r="NOC126" s="176"/>
      <c r="NOD126" s="177"/>
      <c r="NOE126" s="172"/>
      <c r="NOF126" s="170"/>
      <c r="NOG126" s="171"/>
      <c r="NOH126" s="172"/>
      <c r="NOI126" s="172"/>
      <c r="NOJ126" s="173"/>
      <c r="NOK126" s="172"/>
      <c r="NOL126" s="172"/>
      <c r="NOM126" s="172"/>
      <c r="NON126" s="176"/>
      <c r="NOO126" s="177"/>
      <c r="NOP126" s="172"/>
      <c r="NOQ126" s="170"/>
      <c r="NOR126" s="171"/>
      <c r="NOS126" s="172"/>
      <c r="NOT126" s="172"/>
      <c r="NOU126" s="173"/>
      <c r="NOV126" s="172"/>
      <c r="NOW126" s="172"/>
      <c r="NOX126" s="172"/>
      <c r="NOY126" s="176"/>
      <c r="NOZ126" s="177"/>
      <c r="NPA126" s="172"/>
      <c r="NPB126" s="170"/>
      <c r="NPC126" s="171"/>
      <c r="NPD126" s="172"/>
      <c r="NPE126" s="172"/>
      <c r="NPF126" s="173"/>
      <c r="NPG126" s="172"/>
      <c r="NPH126" s="172"/>
      <c r="NPI126" s="172"/>
      <c r="NPJ126" s="176"/>
      <c r="NPK126" s="177"/>
      <c r="NPL126" s="172"/>
      <c r="NPM126" s="170"/>
      <c r="NPN126" s="171"/>
      <c r="NPO126" s="172"/>
      <c r="NPP126" s="172"/>
      <c r="NPQ126" s="173"/>
      <c r="NPR126" s="172"/>
      <c r="NPS126" s="172"/>
      <c r="NPT126" s="172"/>
      <c r="NPU126" s="176"/>
      <c r="NPV126" s="177"/>
      <c r="NPW126" s="172"/>
      <c r="NPX126" s="170"/>
      <c r="NPY126" s="171"/>
      <c r="NPZ126" s="172"/>
      <c r="NQA126" s="172"/>
      <c r="NQB126" s="173"/>
      <c r="NQC126" s="172"/>
      <c r="NQD126" s="172"/>
      <c r="NQE126" s="172"/>
      <c r="NQF126" s="176"/>
      <c r="NQG126" s="177"/>
      <c r="NQH126" s="172"/>
      <c r="NQI126" s="170"/>
      <c r="NQJ126" s="171"/>
      <c r="NQK126" s="172"/>
      <c r="NQL126" s="172"/>
      <c r="NQM126" s="173"/>
      <c r="NQN126" s="172"/>
      <c r="NQO126" s="172"/>
      <c r="NQP126" s="172"/>
      <c r="NQQ126" s="176"/>
      <c r="NQR126" s="177"/>
      <c r="NQS126" s="172"/>
      <c r="NQT126" s="170"/>
      <c r="NQU126" s="171"/>
      <c r="NQV126" s="172"/>
      <c r="NQW126" s="172"/>
      <c r="NQX126" s="173"/>
      <c r="NQY126" s="172"/>
      <c r="NQZ126" s="172"/>
      <c r="NRA126" s="172"/>
      <c r="NRB126" s="176"/>
      <c r="NRC126" s="177"/>
      <c r="NRD126" s="172"/>
      <c r="NRE126" s="170"/>
      <c r="NRF126" s="171"/>
      <c r="NRG126" s="172"/>
      <c r="NRH126" s="172"/>
      <c r="NRI126" s="173"/>
      <c r="NRJ126" s="172"/>
      <c r="NRK126" s="172"/>
      <c r="NRL126" s="172"/>
      <c r="NRM126" s="176"/>
      <c r="NRN126" s="177"/>
      <c r="NRO126" s="172"/>
      <c r="NRP126" s="170"/>
      <c r="NRQ126" s="171"/>
      <c r="NRR126" s="172"/>
      <c r="NRS126" s="172"/>
      <c r="NRT126" s="173"/>
      <c r="NRU126" s="172"/>
      <c r="NRV126" s="172"/>
      <c r="NRW126" s="172"/>
      <c r="NRX126" s="176"/>
      <c r="NRY126" s="177"/>
      <c r="NRZ126" s="172"/>
      <c r="NSA126" s="170"/>
      <c r="NSB126" s="171"/>
      <c r="NSC126" s="172"/>
      <c r="NSD126" s="172"/>
      <c r="NSE126" s="173"/>
      <c r="NSF126" s="172"/>
      <c r="NSG126" s="172"/>
      <c r="NSH126" s="172"/>
      <c r="NSI126" s="176"/>
      <c r="NSJ126" s="177"/>
      <c r="NSK126" s="172"/>
      <c r="NSL126" s="170"/>
      <c r="NSM126" s="171"/>
      <c r="NSN126" s="172"/>
      <c r="NSO126" s="172"/>
      <c r="NSP126" s="173"/>
      <c r="NSQ126" s="172"/>
      <c r="NSR126" s="172"/>
      <c r="NSS126" s="172"/>
      <c r="NST126" s="176"/>
      <c r="NSU126" s="177"/>
      <c r="NSV126" s="172"/>
      <c r="NSW126" s="170"/>
      <c r="NSX126" s="171"/>
      <c r="NSY126" s="172"/>
      <c r="NSZ126" s="172"/>
      <c r="NTA126" s="173"/>
      <c r="NTB126" s="172"/>
      <c r="NTC126" s="172"/>
      <c r="NTD126" s="172"/>
      <c r="NTE126" s="176"/>
      <c r="NTF126" s="177"/>
      <c r="NTG126" s="172"/>
      <c r="NTH126" s="170"/>
      <c r="NTI126" s="171"/>
      <c r="NTJ126" s="172"/>
      <c r="NTK126" s="172"/>
      <c r="NTL126" s="173"/>
      <c r="NTM126" s="172"/>
      <c r="NTN126" s="172"/>
      <c r="NTO126" s="172"/>
      <c r="NTP126" s="176"/>
      <c r="NTQ126" s="177"/>
      <c r="NTR126" s="172"/>
      <c r="NTS126" s="170"/>
      <c r="NTT126" s="171"/>
      <c r="NTU126" s="172"/>
      <c r="NTV126" s="172"/>
      <c r="NTW126" s="173"/>
      <c r="NTX126" s="172"/>
      <c r="NTY126" s="172"/>
      <c r="NTZ126" s="172"/>
      <c r="NUA126" s="176"/>
      <c r="NUB126" s="177"/>
      <c r="NUC126" s="172"/>
      <c r="NUD126" s="170"/>
      <c r="NUE126" s="171"/>
      <c r="NUF126" s="172"/>
      <c r="NUG126" s="172"/>
      <c r="NUH126" s="173"/>
      <c r="NUI126" s="172"/>
      <c r="NUJ126" s="172"/>
      <c r="NUK126" s="172"/>
      <c r="NUL126" s="176"/>
      <c r="NUM126" s="177"/>
      <c r="NUN126" s="172"/>
      <c r="NUO126" s="170"/>
      <c r="NUP126" s="171"/>
      <c r="NUQ126" s="172"/>
      <c r="NUR126" s="172"/>
      <c r="NUS126" s="173"/>
      <c r="NUT126" s="172"/>
      <c r="NUU126" s="172"/>
      <c r="NUV126" s="172"/>
      <c r="NUW126" s="176"/>
      <c r="NUX126" s="177"/>
      <c r="NUY126" s="172"/>
      <c r="NUZ126" s="170"/>
      <c r="NVA126" s="171"/>
      <c r="NVB126" s="172"/>
      <c r="NVC126" s="172"/>
      <c r="NVD126" s="173"/>
      <c r="NVE126" s="172"/>
      <c r="NVF126" s="172"/>
      <c r="NVG126" s="172"/>
      <c r="NVH126" s="176"/>
      <c r="NVI126" s="177"/>
      <c r="NVJ126" s="172"/>
      <c r="NVK126" s="170"/>
      <c r="NVL126" s="171"/>
      <c r="NVM126" s="172"/>
      <c r="NVN126" s="172"/>
      <c r="NVO126" s="173"/>
      <c r="NVP126" s="172"/>
      <c r="NVQ126" s="172"/>
      <c r="NVR126" s="172"/>
      <c r="NVS126" s="176"/>
      <c r="NVT126" s="177"/>
      <c r="NVU126" s="172"/>
      <c r="NVV126" s="170"/>
      <c r="NVW126" s="171"/>
      <c r="NVX126" s="172"/>
      <c r="NVY126" s="172"/>
      <c r="NVZ126" s="173"/>
      <c r="NWA126" s="172"/>
      <c r="NWB126" s="172"/>
      <c r="NWC126" s="172"/>
      <c r="NWD126" s="176"/>
      <c r="NWE126" s="177"/>
      <c r="NWF126" s="172"/>
      <c r="NWG126" s="170"/>
      <c r="NWH126" s="171"/>
      <c r="NWI126" s="172"/>
      <c r="NWJ126" s="172"/>
      <c r="NWK126" s="173"/>
      <c r="NWL126" s="172"/>
      <c r="NWM126" s="172"/>
      <c r="NWN126" s="172"/>
      <c r="NWO126" s="176"/>
      <c r="NWP126" s="177"/>
      <c r="NWQ126" s="172"/>
      <c r="NWR126" s="170"/>
      <c r="NWS126" s="171"/>
      <c r="NWT126" s="172"/>
      <c r="NWU126" s="172"/>
      <c r="NWV126" s="173"/>
      <c r="NWW126" s="172"/>
      <c r="NWX126" s="172"/>
      <c r="NWY126" s="172"/>
      <c r="NWZ126" s="176"/>
      <c r="NXA126" s="177"/>
      <c r="NXB126" s="172"/>
      <c r="NXC126" s="170"/>
      <c r="NXD126" s="171"/>
      <c r="NXE126" s="172"/>
      <c r="NXF126" s="172"/>
      <c r="NXG126" s="173"/>
      <c r="NXH126" s="172"/>
      <c r="NXI126" s="172"/>
      <c r="NXJ126" s="172"/>
      <c r="NXK126" s="176"/>
      <c r="NXL126" s="177"/>
      <c r="NXM126" s="172"/>
      <c r="NXN126" s="170"/>
      <c r="NXO126" s="171"/>
      <c r="NXP126" s="172"/>
      <c r="NXQ126" s="172"/>
      <c r="NXR126" s="173"/>
      <c r="NXS126" s="172"/>
      <c r="NXT126" s="172"/>
      <c r="NXU126" s="172"/>
      <c r="NXV126" s="176"/>
      <c r="NXW126" s="177"/>
      <c r="NXX126" s="172"/>
      <c r="NXY126" s="170"/>
      <c r="NXZ126" s="171"/>
      <c r="NYA126" s="172"/>
      <c r="NYB126" s="172"/>
      <c r="NYC126" s="173"/>
      <c r="NYD126" s="172"/>
      <c r="NYE126" s="172"/>
      <c r="NYF126" s="172"/>
      <c r="NYG126" s="176"/>
      <c r="NYH126" s="177"/>
      <c r="NYI126" s="172"/>
      <c r="NYJ126" s="170"/>
      <c r="NYK126" s="171"/>
      <c r="NYL126" s="172"/>
      <c r="NYM126" s="172"/>
      <c r="NYN126" s="173"/>
      <c r="NYO126" s="172"/>
      <c r="NYP126" s="172"/>
      <c r="NYQ126" s="172"/>
      <c r="NYR126" s="176"/>
      <c r="NYS126" s="177"/>
      <c r="NYT126" s="172"/>
      <c r="NYU126" s="170"/>
      <c r="NYV126" s="171"/>
      <c r="NYW126" s="172"/>
      <c r="NYX126" s="172"/>
      <c r="NYY126" s="173"/>
      <c r="NYZ126" s="172"/>
      <c r="NZA126" s="172"/>
      <c r="NZB126" s="172"/>
      <c r="NZC126" s="176"/>
      <c r="NZD126" s="177"/>
      <c r="NZE126" s="172"/>
      <c r="NZF126" s="170"/>
      <c r="NZG126" s="171"/>
      <c r="NZH126" s="172"/>
      <c r="NZI126" s="172"/>
      <c r="NZJ126" s="173"/>
      <c r="NZK126" s="172"/>
      <c r="NZL126" s="172"/>
      <c r="NZM126" s="172"/>
      <c r="NZN126" s="176"/>
      <c r="NZO126" s="177"/>
      <c r="NZP126" s="172"/>
      <c r="NZQ126" s="170"/>
      <c r="NZR126" s="171"/>
      <c r="NZS126" s="172"/>
      <c r="NZT126" s="172"/>
      <c r="NZU126" s="173"/>
      <c r="NZV126" s="172"/>
      <c r="NZW126" s="172"/>
      <c r="NZX126" s="172"/>
      <c r="NZY126" s="176"/>
      <c r="NZZ126" s="177"/>
      <c r="OAA126" s="172"/>
      <c r="OAB126" s="170"/>
      <c r="OAC126" s="171"/>
      <c r="OAD126" s="172"/>
      <c r="OAE126" s="172"/>
      <c r="OAF126" s="173"/>
      <c r="OAG126" s="172"/>
      <c r="OAH126" s="172"/>
      <c r="OAI126" s="172"/>
      <c r="OAJ126" s="176"/>
      <c r="OAK126" s="177"/>
      <c r="OAL126" s="172"/>
      <c r="OAM126" s="170"/>
      <c r="OAN126" s="171"/>
      <c r="OAO126" s="172"/>
      <c r="OAP126" s="172"/>
      <c r="OAQ126" s="173"/>
      <c r="OAR126" s="172"/>
      <c r="OAS126" s="172"/>
      <c r="OAT126" s="172"/>
      <c r="OAU126" s="176"/>
      <c r="OAV126" s="177"/>
      <c r="OAW126" s="172"/>
      <c r="OAX126" s="170"/>
      <c r="OAY126" s="171"/>
      <c r="OAZ126" s="172"/>
      <c r="OBA126" s="172"/>
      <c r="OBB126" s="173"/>
      <c r="OBC126" s="172"/>
      <c r="OBD126" s="172"/>
      <c r="OBE126" s="172"/>
      <c r="OBF126" s="176"/>
      <c r="OBG126" s="177"/>
      <c r="OBH126" s="172"/>
      <c r="OBI126" s="170"/>
      <c r="OBJ126" s="171"/>
      <c r="OBK126" s="172"/>
      <c r="OBL126" s="172"/>
      <c r="OBM126" s="173"/>
      <c r="OBN126" s="172"/>
      <c r="OBO126" s="172"/>
      <c r="OBP126" s="172"/>
      <c r="OBQ126" s="176"/>
      <c r="OBR126" s="177"/>
      <c r="OBS126" s="172"/>
      <c r="OBT126" s="170"/>
      <c r="OBU126" s="171"/>
      <c r="OBV126" s="172"/>
      <c r="OBW126" s="172"/>
      <c r="OBX126" s="173"/>
      <c r="OBY126" s="172"/>
      <c r="OBZ126" s="172"/>
      <c r="OCA126" s="172"/>
      <c r="OCB126" s="176"/>
      <c r="OCC126" s="177"/>
      <c r="OCD126" s="172"/>
      <c r="OCE126" s="170"/>
      <c r="OCF126" s="171"/>
      <c r="OCG126" s="172"/>
      <c r="OCH126" s="172"/>
      <c r="OCI126" s="173"/>
      <c r="OCJ126" s="172"/>
      <c r="OCK126" s="172"/>
      <c r="OCL126" s="172"/>
      <c r="OCM126" s="176"/>
      <c r="OCN126" s="177"/>
      <c r="OCO126" s="172"/>
      <c r="OCP126" s="170"/>
      <c r="OCQ126" s="171"/>
      <c r="OCR126" s="172"/>
      <c r="OCS126" s="172"/>
      <c r="OCT126" s="173"/>
      <c r="OCU126" s="172"/>
      <c r="OCV126" s="172"/>
      <c r="OCW126" s="172"/>
      <c r="OCX126" s="176"/>
      <c r="OCY126" s="177"/>
      <c r="OCZ126" s="172"/>
      <c r="ODA126" s="170"/>
      <c r="ODB126" s="171"/>
      <c r="ODC126" s="172"/>
      <c r="ODD126" s="172"/>
      <c r="ODE126" s="173"/>
      <c r="ODF126" s="172"/>
      <c r="ODG126" s="172"/>
      <c r="ODH126" s="172"/>
      <c r="ODI126" s="176"/>
      <c r="ODJ126" s="177"/>
      <c r="ODK126" s="172"/>
      <c r="ODL126" s="170"/>
      <c r="ODM126" s="171"/>
      <c r="ODN126" s="172"/>
      <c r="ODO126" s="172"/>
      <c r="ODP126" s="173"/>
      <c r="ODQ126" s="172"/>
      <c r="ODR126" s="172"/>
      <c r="ODS126" s="172"/>
      <c r="ODT126" s="176"/>
      <c r="ODU126" s="177"/>
      <c r="ODV126" s="172"/>
      <c r="ODW126" s="170"/>
      <c r="ODX126" s="171"/>
      <c r="ODY126" s="172"/>
      <c r="ODZ126" s="172"/>
      <c r="OEA126" s="173"/>
      <c r="OEB126" s="172"/>
      <c r="OEC126" s="172"/>
      <c r="OED126" s="172"/>
      <c r="OEE126" s="176"/>
      <c r="OEF126" s="177"/>
      <c r="OEG126" s="172"/>
      <c r="OEH126" s="170"/>
      <c r="OEI126" s="171"/>
      <c r="OEJ126" s="172"/>
      <c r="OEK126" s="172"/>
      <c r="OEL126" s="173"/>
      <c r="OEM126" s="172"/>
      <c r="OEN126" s="172"/>
      <c r="OEO126" s="172"/>
      <c r="OEP126" s="176"/>
      <c r="OEQ126" s="177"/>
      <c r="OER126" s="172"/>
      <c r="OES126" s="170"/>
      <c r="OET126" s="171"/>
      <c r="OEU126" s="172"/>
      <c r="OEV126" s="172"/>
      <c r="OEW126" s="173"/>
      <c r="OEX126" s="172"/>
      <c r="OEY126" s="172"/>
      <c r="OEZ126" s="172"/>
      <c r="OFA126" s="176"/>
      <c r="OFB126" s="177"/>
      <c r="OFC126" s="172"/>
      <c r="OFD126" s="170"/>
      <c r="OFE126" s="171"/>
      <c r="OFF126" s="172"/>
      <c r="OFG126" s="172"/>
      <c r="OFH126" s="173"/>
      <c r="OFI126" s="172"/>
      <c r="OFJ126" s="172"/>
      <c r="OFK126" s="172"/>
      <c r="OFL126" s="176"/>
      <c r="OFM126" s="177"/>
      <c r="OFN126" s="172"/>
      <c r="OFO126" s="170"/>
      <c r="OFP126" s="171"/>
      <c r="OFQ126" s="172"/>
      <c r="OFR126" s="172"/>
      <c r="OFS126" s="173"/>
      <c r="OFT126" s="172"/>
      <c r="OFU126" s="172"/>
      <c r="OFV126" s="172"/>
      <c r="OFW126" s="176"/>
      <c r="OFX126" s="177"/>
      <c r="OFY126" s="172"/>
      <c r="OFZ126" s="170"/>
      <c r="OGA126" s="171"/>
      <c r="OGB126" s="172"/>
      <c r="OGC126" s="172"/>
      <c r="OGD126" s="173"/>
      <c r="OGE126" s="172"/>
      <c r="OGF126" s="172"/>
      <c r="OGG126" s="172"/>
      <c r="OGH126" s="176"/>
      <c r="OGI126" s="177"/>
      <c r="OGJ126" s="172"/>
      <c r="OGK126" s="170"/>
      <c r="OGL126" s="171"/>
      <c r="OGM126" s="172"/>
      <c r="OGN126" s="172"/>
      <c r="OGO126" s="173"/>
      <c r="OGP126" s="172"/>
      <c r="OGQ126" s="172"/>
      <c r="OGR126" s="172"/>
      <c r="OGS126" s="176"/>
      <c r="OGT126" s="177"/>
      <c r="OGU126" s="172"/>
      <c r="OGV126" s="170"/>
      <c r="OGW126" s="171"/>
      <c r="OGX126" s="172"/>
      <c r="OGY126" s="172"/>
      <c r="OGZ126" s="173"/>
      <c r="OHA126" s="172"/>
      <c r="OHB126" s="172"/>
      <c r="OHC126" s="172"/>
      <c r="OHD126" s="176"/>
      <c r="OHE126" s="177"/>
      <c r="OHF126" s="172"/>
      <c r="OHG126" s="170"/>
      <c r="OHH126" s="171"/>
      <c r="OHI126" s="172"/>
      <c r="OHJ126" s="172"/>
      <c r="OHK126" s="173"/>
      <c r="OHL126" s="172"/>
      <c r="OHM126" s="172"/>
      <c r="OHN126" s="172"/>
      <c r="OHO126" s="176"/>
      <c r="OHP126" s="177"/>
      <c r="OHQ126" s="172"/>
      <c r="OHR126" s="170"/>
      <c r="OHS126" s="171"/>
      <c r="OHT126" s="172"/>
      <c r="OHU126" s="172"/>
      <c r="OHV126" s="173"/>
      <c r="OHW126" s="172"/>
      <c r="OHX126" s="172"/>
      <c r="OHY126" s="172"/>
      <c r="OHZ126" s="176"/>
      <c r="OIA126" s="177"/>
      <c r="OIB126" s="172"/>
      <c r="OIC126" s="170"/>
      <c r="OID126" s="171"/>
      <c r="OIE126" s="172"/>
      <c r="OIF126" s="172"/>
      <c r="OIG126" s="173"/>
      <c r="OIH126" s="172"/>
      <c r="OII126" s="172"/>
      <c r="OIJ126" s="172"/>
      <c r="OIK126" s="176"/>
      <c r="OIL126" s="177"/>
      <c r="OIM126" s="172"/>
      <c r="OIN126" s="170"/>
      <c r="OIO126" s="171"/>
      <c r="OIP126" s="172"/>
      <c r="OIQ126" s="172"/>
      <c r="OIR126" s="173"/>
      <c r="OIS126" s="172"/>
      <c r="OIT126" s="172"/>
      <c r="OIU126" s="172"/>
      <c r="OIV126" s="176"/>
      <c r="OIW126" s="177"/>
      <c r="OIX126" s="172"/>
      <c r="OIY126" s="170"/>
      <c r="OIZ126" s="171"/>
      <c r="OJA126" s="172"/>
      <c r="OJB126" s="172"/>
      <c r="OJC126" s="173"/>
      <c r="OJD126" s="172"/>
      <c r="OJE126" s="172"/>
      <c r="OJF126" s="172"/>
      <c r="OJG126" s="176"/>
      <c r="OJH126" s="177"/>
      <c r="OJI126" s="172"/>
      <c r="OJJ126" s="170"/>
      <c r="OJK126" s="171"/>
      <c r="OJL126" s="172"/>
      <c r="OJM126" s="172"/>
      <c r="OJN126" s="173"/>
      <c r="OJO126" s="172"/>
      <c r="OJP126" s="172"/>
      <c r="OJQ126" s="172"/>
      <c r="OJR126" s="176"/>
      <c r="OJS126" s="177"/>
      <c r="OJT126" s="172"/>
      <c r="OJU126" s="170"/>
      <c r="OJV126" s="171"/>
      <c r="OJW126" s="172"/>
      <c r="OJX126" s="172"/>
      <c r="OJY126" s="173"/>
      <c r="OJZ126" s="172"/>
      <c r="OKA126" s="172"/>
      <c r="OKB126" s="172"/>
      <c r="OKC126" s="176"/>
      <c r="OKD126" s="177"/>
      <c r="OKE126" s="172"/>
      <c r="OKF126" s="170"/>
      <c r="OKG126" s="171"/>
      <c r="OKH126" s="172"/>
      <c r="OKI126" s="172"/>
      <c r="OKJ126" s="173"/>
      <c r="OKK126" s="172"/>
      <c r="OKL126" s="172"/>
      <c r="OKM126" s="172"/>
      <c r="OKN126" s="176"/>
      <c r="OKO126" s="177"/>
      <c r="OKP126" s="172"/>
      <c r="OKQ126" s="170"/>
      <c r="OKR126" s="171"/>
      <c r="OKS126" s="172"/>
      <c r="OKT126" s="172"/>
      <c r="OKU126" s="173"/>
      <c r="OKV126" s="172"/>
      <c r="OKW126" s="172"/>
      <c r="OKX126" s="172"/>
      <c r="OKY126" s="176"/>
      <c r="OKZ126" s="177"/>
      <c r="OLA126" s="172"/>
      <c r="OLB126" s="170"/>
      <c r="OLC126" s="171"/>
      <c r="OLD126" s="172"/>
      <c r="OLE126" s="172"/>
      <c r="OLF126" s="173"/>
      <c r="OLG126" s="172"/>
      <c r="OLH126" s="172"/>
      <c r="OLI126" s="172"/>
      <c r="OLJ126" s="176"/>
      <c r="OLK126" s="177"/>
      <c r="OLL126" s="172"/>
      <c r="OLM126" s="170"/>
      <c r="OLN126" s="171"/>
      <c r="OLO126" s="172"/>
      <c r="OLP126" s="172"/>
      <c r="OLQ126" s="173"/>
      <c r="OLR126" s="172"/>
      <c r="OLS126" s="172"/>
      <c r="OLT126" s="172"/>
      <c r="OLU126" s="176"/>
      <c r="OLV126" s="177"/>
      <c r="OLW126" s="172"/>
      <c r="OLX126" s="170"/>
      <c r="OLY126" s="171"/>
      <c r="OLZ126" s="172"/>
      <c r="OMA126" s="172"/>
      <c r="OMB126" s="173"/>
      <c r="OMC126" s="172"/>
      <c r="OMD126" s="172"/>
      <c r="OME126" s="172"/>
      <c r="OMF126" s="176"/>
      <c r="OMG126" s="177"/>
      <c r="OMH126" s="172"/>
      <c r="OMI126" s="170"/>
      <c r="OMJ126" s="171"/>
      <c r="OMK126" s="172"/>
      <c r="OML126" s="172"/>
      <c r="OMM126" s="173"/>
      <c r="OMN126" s="172"/>
      <c r="OMO126" s="172"/>
      <c r="OMP126" s="172"/>
      <c r="OMQ126" s="176"/>
      <c r="OMR126" s="177"/>
      <c r="OMS126" s="172"/>
      <c r="OMT126" s="170"/>
      <c r="OMU126" s="171"/>
      <c r="OMV126" s="172"/>
      <c r="OMW126" s="172"/>
      <c r="OMX126" s="173"/>
      <c r="OMY126" s="172"/>
      <c r="OMZ126" s="172"/>
      <c r="ONA126" s="172"/>
      <c r="ONB126" s="176"/>
      <c r="ONC126" s="177"/>
      <c r="OND126" s="172"/>
      <c r="ONE126" s="170"/>
      <c r="ONF126" s="171"/>
      <c r="ONG126" s="172"/>
      <c r="ONH126" s="172"/>
      <c r="ONI126" s="173"/>
      <c r="ONJ126" s="172"/>
      <c r="ONK126" s="172"/>
      <c r="ONL126" s="172"/>
      <c r="ONM126" s="176"/>
      <c r="ONN126" s="177"/>
      <c r="ONO126" s="172"/>
      <c r="ONP126" s="170"/>
      <c r="ONQ126" s="171"/>
      <c r="ONR126" s="172"/>
      <c r="ONS126" s="172"/>
      <c r="ONT126" s="173"/>
      <c r="ONU126" s="172"/>
      <c r="ONV126" s="172"/>
      <c r="ONW126" s="172"/>
      <c r="ONX126" s="176"/>
      <c r="ONY126" s="177"/>
      <c r="ONZ126" s="172"/>
      <c r="OOA126" s="170"/>
      <c r="OOB126" s="171"/>
      <c r="OOC126" s="172"/>
      <c r="OOD126" s="172"/>
      <c r="OOE126" s="173"/>
      <c r="OOF126" s="172"/>
      <c r="OOG126" s="172"/>
      <c r="OOH126" s="172"/>
      <c r="OOI126" s="176"/>
      <c r="OOJ126" s="177"/>
      <c r="OOK126" s="172"/>
      <c r="OOL126" s="170"/>
      <c r="OOM126" s="171"/>
      <c r="OON126" s="172"/>
      <c r="OOO126" s="172"/>
      <c r="OOP126" s="173"/>
      <c r="OOQ126" s="172"/>
      <c r="OOR126" s="172"/>
      <c r="OOS126" s="172"/>
      <c r="OOT126" s="176"/>
      <c r="OOU126" s="177"/>
      <c r="OOV126" s="172"/>
      <c r="OOW126" s="170"/>
      <c r="OOX126" s="171"/>
      <c r="OOY126" s="172"/>
      <c r="OOZ126" s="172"/>
      <c r="OPA126" s="173"/>
      <c r="OPB126" s="172"/>
      <c r="OPC126" s="172"/>
      <c r="OPD126" s="172"/>
      <c r="OPE126" s="176"/>
      <c r="OPF126" s="177"/>
      <c r="OPG126" s="172"/>
      <c r="OPH126" s="170"/>
      <c r="OPI126" s="171"/>
      <c r="OPJ126" s="172"/>
      <c r="OPK126" s="172"/>
      <c r="OPL126" s="173"/>
      <c r="OPM126" s="172"/>
      <c r="OPN126" s="172"/>
      <c r="OPO126" s="172"/>
      <c r="OPP126" s="176"/>
      <c r="OPQ126" s="177"/>
      <c r="OPR126" s="172"/>
      <c r="OPS126" s="170"/>
      <c r="OPT126" s="171"/>
      <c r="OPU126" s="172"/>
      <c r="OPV126" s="172"/>
      <c r="OPW126" s="173"/>
      <c r="OPX126" s="172"/>
      <c r="OPY126" s="172"/>
      <c r="OPZ126" s="172"/>
      <c r="OQA126" s="176"/>
      <c r="OQB126" s="177"/>
      <c r="OQC126" s="172"/>
      <c r="OQD126" s="170"/>
      <c r="OQE126" s="171"/>
      <c r="OQF126" s="172"/>
      <c r="OQG126" s="172"/>
      <c r="OQH126" s="173"/>
      <c r="OQI126" s="172"/>
      <c r="OQJ126" s="172"/>
      <c r="OQK126" s="172"/>
      <c r="OQL126" s="176"/>
      <c r="OQM126" s="177"/>
      <c r="OQN126" s="172"/>
      <c r="OQO126" s="170"/>
      <c r="OQP126" s="171"/>
      <c r="OQQ126" s="172"/>
      <c r="OQR126" s="172"/>
      <c r="OQS126" s="173"/>
      <c r="OQT126" s="172"/>
      <c r="OQU126" s="172"/>
      <c r="OQV126" s="172"/>
      <c r="OQW126" s="176"/>
      <c r="OQX126" s="177"/>
      <c r="OQY126" s="172"/>
      <c r="OQZ126" s="170"/>
      <c r="ORA126" s="171"/>
      <c r="ORB126" s="172"/>
      <c r="ORC126" s="172"/>
      <c r="ORD126" s="173"/>
      <c r="ORE126" s="172"/>
      <c r="ORF126" s="172"/>
      <c r="ORG126" s="172"/>
      <c r="ORH126" s="176"/>
      <c r="ORI126" s="177"/>
      <c r="ORJ126" s="172"/>
      <c r="ORK126" s="170"/>
      <c r="ORL126" s="171"/>
      <c r="ORM126" s="172"/>
      <c r="ORN126" s="172"/>
      <c r="ORO126" s="173"/>
      <c r="ORP126" s="172"/>
      <c r="ORQ126" s="172"/>
      <c r="ORR126" s="172"/>
      <c r="ORS126" s="176"/>
      <c r="ORT126" s="177"/>
      <c r="ORU126" s="172"/>
      <c r="ORV126" s="170"/>
      <c r="ORW126" s="171"/>
      <c r="ORX126" s="172"/>
      <c r="ORY126" s="172"/>
      <c r="ORZ126" s="173"/>
      <c r="OSA126" s="172"/>
      <c r="OSB126" s="172"/>
      <c r="OSC126" s="172"/>
      <c r="OSD126" s="176"/>
      <c r="OSE126" s="177"/>
      <c r="OSF126" s="172"/>
      <c r="OSG126" s="170"/>
      <c r="OSH126" s="171"/>
      <c r="OSI126" s="172"/>
      <c r="OSJ126" s="172"/>
      <c r="OSK126" s="173"/>
      <c r="OSL126" s="172"/>
      <c r="OSM126" s="172"/>
      <c r="OSN126" s="172"/>
      <c r="OSO126" s="176"/>
      <c r="OSP126" s="177"/>
      <c r="OSQ126" s="172"/>
      <c r="OSR126" s="170"/>
      <c r="OSS126" s="171"/>
      <c r="OST126" s="172"/>
      <c r="OSU126" s="172"/>
      <c r="OSV126" s="173"/>
      <c r="OSW126" s="172"/>
      <c r="OSX126" s="172"/>
      <c r="OSY126" s="172"/>
      <c r="OSZ126" s="176"/>
      <c r="OTA126" s="177"/>
      <c r="OTB126" s="172"/>
      <c r="OTC126" s="170"/>
      <c r="OTD126" s="171"/>
      <c r="OTE126" s="172"/>
      <c r="OTF126" s="172"/>
      <c r="OTG126" s="173"/>
      <c r="OTH126" s="172"/>
      <c r="OTI126" s="172"/>
      <c r="OTJ126" s="172"/>
      <c r="OTK126" s="176"/>
      <c r="OTL126" s="177"/>
      <c r="OTM126" s="172"/>
      <c r="OTN126" s="170"/>
      <c r="OTO126" s="171"/>
      <c r="OTP126" s="172"/>
      <c r="OTQ126" s="172"/>
      <c r="OTR126" s="173"/>
      <c r="OTS126" s="172"/>
      <c r="OTT126" s="172"/>
      <c r="OTU126" s="172"/>
      <c r="OTV126" s="176"/>
      <c r="OTW126" s="177"/>
      <c r="OTX126" s="172"/>
      <c r="OTY126" s="170"/>
      <c r="OTZ126" s="171"/>
      <c r="OUA126" s="172"/>
      <c r="OUB126" s="172"/>
      <c r="OUC126" s="173"/>
      <c r="OUD126" s="172"/>
      <c r="OUE126" s="172"/>
      <c r="OUF126" s="172"/>
      <c r="OUG126" s="176"/>
      <c r="OUH126" s="177"/>
      <c r="OUI126" s="172"/>
      <c r="OUJ126" s="170"/>
      <c r="OUK126" s="171"/>
      <c r="OUL126" s="172"/>
      <c r="OUM126" s="172"/>
      <c r="OUN126" s="173"/>
      <c r="OUO126" s="172"/>
      <c r="OUP126" s="172"/>
      <c r="OUQ126" s="172"/>
      <c r="OUR126" s="176"/>
      <c r="OUS126" s="177"/>
      <c r="OUT126" s="172"/>
      <c r="OUU126" s="170"/>
      <c r="OUV126" s="171"/>
      <c r="OUW126" s="172"/>
      <c r="OUX126" s="172"/>
      <c r="OUY126" s="173"/>
      <c r="OUZ126" s="172"/>
      <c r="OVA126" s="172"/>
      <c r="OVB126" s="172"/>
      <c r="OVC126" s="176"/>
      <c r="OVD126" s="177"/>
      <c r="OVE126" s="172"/>
      <c r="OVF126" s="170"/>
      <c r="OVG126" s="171"/>
      <c r="OVH126" s="172"/>
      <c r="OVI126" s="172"/>
      <c r="OVJ126" s="173"/>
      <c r="OVK126" s="172"/>
      <c r="OVL126" s="172"/>
      <c r="OVM126" s="172"/>
      <c r="OVN126" s="176"/>
      <c r="OVO126" s="177"/>
      <c r="OVP126" s="172"/>
      <c r="OVQ126" s="170"/>
      <c r="OVR126" s="171"/>
      <c r="OVS126" s="172"/>
      <c r="OVT126" s="172"/>
      <c r="OVU126" s="173"/>
      <c r="OVV126" s="172"/>
      <c r="OVW126" s="172"/>
      <c r="OVX126" s="172"/>
      <c r="OVY126" s="176"/>
      <c r="OVZ126" s="177"/>
      <c r="OWA126" s="172"/>
      <c r="OWB126" s="170"/>
      <c r="OWC126" s="171"/>
      <c r="OWD126" s="172"/>
      <c r="OWE126" s="172"/>
      <c r="OWF126" s="173"/>
      <c r="OWG126" s="172"/>
      <c r="OWH126" s="172"/>
      <c r="OWI126" s="172"/>
      <c r="OWJ126" s="176"/>
      <c r="OWK126" s="177"/>
      <c r="OWL126" s="172"/>
      <c r="OWM126" s="170"/>
      <c r="OWN126" s="171"/>
      <c r="OWO126" s="172"/>
      <c r="OWP126" s="172"/>
      <c r="OWQ126" s="173"/>
      <c r="OWR126" s="172"/>
      <c r="OWS126" s="172"/>
      <c r="OWT126" s="172"/>
      <c r="OWU126" s="176"/>
      <c r="OWV126" s="177"/>
      <c r="OWW126" s="172"/>
      <c r="OWX126" s="170"/>
      <c r="OWY126" s="171"/>
      <c r="OWZ126" s="172"/>
      <c r="OXA126" s="172"/>
      <c r="OXB126" s="173"/>
      <c r="OXC126" s="172"/>
      <c r="OXD126" s="172"/>
      <c r="OXE126" s="172"/>
      <c r="OXF126" s="176"/>
      <c r="OXG126" s="177"/>
      <c r="OXH126" s="172"/>
      <c r="OXI126" s="170"/>
      <c r="OXJ126" s="171"/>
      <c r="OXK126" s="172"/>
      <c r="OXL126" s="172"/>
      <c r="OXM126" s="173"/>
      <c r="OXN126" s="172"/>
      <c r="OXO126" s="172"/>
      <c r="OXP126" s="172"/>
      <c r="OXQ126" s="176"/>
      <c r="OXR126" s="177"/>
      <c r="OXS126" s="172"/>
      <c r="OXT126" s="170"/>
      <c r="OXU126" s="171"/>
      <c r="OXV126" s="172"/>
      <c r="OXW126" s="172"/>
      <c r="OXX126" s="173"/>
      <c r="OXY126" s="172"/>
      <c r="OXZ126" s="172"/>
      <c r="OYA126" s="172"/>
      <c r="OYB126" s="176"/>
      <c r="OYC126" s="177"/>
      <c r="OYD126" s="172"/>
      <c r="OYE126" s="170"/>
      <c r="OYF126" s="171"/>
      <c r="OYG126" s="172"/>
      <c r="OYH126" s="172"/>
      <c r="OYI126" s="173"/>
      <c r="OYJ126" s="172"/>
      <c r="OYK126" s="172"/>
      <c r="OYL126" s="172"/>
      <c r="OYM126" s="176"/>
      <c r="OYN126" s="177"/>
      <c r="OYO126" s="172"/>
      <c r="OYP126" s="170"/>
      <c r="OYQ126" s="171"/>
      <c r="OYR126" s="172"/>
      <c r="OYS126" s="172"/>
      <c r="OYT126" s="173"/>
      <c r="OYU126" s="172"/>
      <c r="OYV126" s="172"/>
      <c r="OYW126" s="172"/>
      <c r="OYX126" s="176"/>
      <c r="OYY126" s="177"/>
      <c r="OYZ126" s="172"/>
      <c r="OZA126" s="170"/>
      <c r="OZB126" s="171"/>
      <c r="OZC126" s="172"/>
      <c r="OZD126" s="172"/>
      <c r="OZE126" s="173"/>
      <c r="OZF126" s="172"/>
      <c r="OZG126" s="172"/>
      <c r="OZH126" s="172"/>
      <c r="OZI126" s="176"/>
      <c r="OZJ126" s="177"/>
      <c r="OZK126" s="172"/>
      <c r="OZL126" s="170"/>
      <c r="OZM126" s="171"/>
      <c r="OZN126" s="172"/>
      <c r="OZO126" s="172"/>
      <c r="OZP126" s="173"/>
      <c r="OZQ126" s="172"/>
      <c r="OZR126" s="172"/>
      <c r="OZS126" s="172"/>
      <c r="OZT126" s="176"/>
      <c r="OZU126" s="177"/>
      <c r="OZV126" s="172"/>
      <c r="OZW126" s="170"/>
      <c r="OZX126" s="171"/>
      <c r="OZY126" s="172"/>
      <c r="OZZ126" s="172"/>
      <c r="PAA126" s="173"/>
      <c r="PAB126" s="172"/>
      <c r="PAC126" s="172"/>
      <c r="PAD126" s="172"/>
      <c r="PAE126" s="176"/>
      <c r="PAF126" s="177"/>
      <c r="PAG126" s="172"/>
      <c r="PAH126" s="170"/>
      <c r="PAI126" s="171"/>
      <c r="PAJ126" s="172"/>
      <c r="PAK126" s="172"/>
      <c r="PAL126" s="173"/>
      <c r="PAM126" s="172"/>
      <c r="PAN126" s="172"/>
      <c r="PAO126" s="172"/>
      <c r="PAP126" s="176"/>
      <c r="PAQ126" s="177"/>
      <c r="PAR126" s="172"/>
      <c r="PAS126" s="170"/>
      <c r="PAT126" s="171"/>
      <c r="PAU126" s="172"/>
      <c r="PAV126" s="172"/>
      <c r="PAW126" s="173"/>
      <c r="PAX126" s="172"/>
      <c r="PAY126" s="172"/>
      <c r="PAZ126" s="172"/>
      <c r="PBA126" s="176"/>
      <c r="PBB126" s="177"/>
      <c r="PBC126" s="172"/>
      <c r="PBD126" s="170"/>
      <c r="PBE126" s="171"/>
      <c r="PBF126" s="172"/>
      <c r="PBG126" s="172"/>
      <c r="PBH126" s="173"/>
      <c r="PBI126" s="172"/>
      <c r="PBJ126" s="172"/>
      <c r="PBK126" s="172"/>
      <c r="PBL126" s="176"/>
      <c r="PBM126" s="177"/>
      <c r="PBN126" s="172"/>
      <c r="PBO126" s="170"/>
      <c r="PBP126" s="171"/>
      <c r="PBQ126" s="172"/>
      <c r="PBR126" s="172"/>
      <c r="PBS126" s="173"/>
      <c r="PBT126" s="172"/>
      <c r="PBU126" s="172"/>
      <c r="PBV126" s="172"/>
      <c r="PBW126" s="176"/>
      <c r="PBX126" s="177"/>
      <c r="PBY126" s="172"/>
      <c r="PBZ126" s="170"/>
      <c r="PCA126" s="171"/>
      <c r="PCB126" s="172"/>
      <c r="PCC126" s="172"/>
      <c r="PCD126" s="173"/>
      <c r="PCE126" s="172"/>
      <c r="PCF126" s="172"/>
      <c r="PCG126" s="172"/>
      <c r="PCH126" s="176"/>
      <c r="PCI126" s="177"/>
      <c r="PCJ126" s="172"/>
      <c r="PCK126" s="170"/>
      <c r="PCL126" s="171"/>
      <c r="PCM126" s="172"/>
      <c r="PCN126" s="172"/>
      <c r="PCO126" s="173"/>
      <c r="PCP126" s="172"/>
      <c r="PCQ126" s="172"/>
      <c r="PCR126" s="172"/>
      <c r="PCS126" s="176"/>
      <c r="PCT126" s="177"/>
      <c r="PCU126" s="172"/>
      <c r="PCV126" s="170"/>
      <c r="PCW126" s="171"/>
      <c r="PCX126" s="172"/>
      <c r="PCY126" s="172"/>
      <c r="PCZ126" s="173"/>
      <c r="PDA126" s="172"/>
      <c r="PDB126" s="172"/>
      <c r="PDC126" s="172"/>
      <c r="PDD126" s="176"/>
      <c r="PDE126" s="177"/>
      <c r="PDF126" s="172"/>
      <c r="PDG126" s="170"/>
      <c r="PDH126" s="171"/>
      <c r="PDI126" s="172"/>
      <c r="PDJ126" s="172"/>
      <c r="PDK126" s="173"/>
      <c r="PDL126" s="172"/>
      <c r="PDM126" s="172"/>
      <c r="PDN126" s="172"/>
      <c r="PDO126" s="176"/>
      <c r="PDP126" s="177"/>
      <c r="PDQ126" s="172"/>
      <c r="PDR126" s="170"/>
      <c r="PDS126" s="171"/>
      <c r="PDT126" s="172"/>
      <c r="PDU126" s="172"/>
      <c r="PDV126" s="173"/>
      <c r="PDW126" s="172"/>
      <c r="PDX126" s="172"/>
      <c r="PDY126" s="172"/>
      <c r="PDZ126" s="176"/>
      <c r="PEA126" s="177"/>
      <c r="PEB126" s="172"/>
      <c r="PEC126" s="170"/>
      <c r="PED126" s="171"/>
      <c r="PEE126" s="172"/>
      <c r="PEF126" s="172"/>
      <c r="PEG126" s="173"/>
      <c r="PEH126" s="172"/>
      <c r="PEI126" s="172"/>
      <c r="PEJ126" s="172"/>
      <c r="PEK126" s="176"/>
      <c r="PEL126" s="177"/>
      <c r="PEM126" s="172"/>
      <c r="PEN126" s="170"/>
      <c r="PEO126" s="171"/>
      <c r="PEP126" s="172"/>
      <c r="PEQ126" s="172"/>
      <c r="PER126" s="173"/>
      <c r="PES126" s="172"/>
      <c r="PET126" s="172"/>
      <c r="PEU126" s="172"/>
      <c r="PEV126" s="176"/>
      <c r="PEW126" s="177"/>
      <c r="PEX126" s="172"/>
      <c r="PEY126" s="170"/>
      <c r="PEZ126" s="171"/>
      <c r="PFA126" s="172"/>
      <c r="PFB126" s="172"/>
      <c r="PFC126" s="173"/>
      <c r="PFD126" s="172"/>
      <c r="PFE126" s="172"/>
      <c r="PFF126" s="172"/>
      <c r="PFG126" s="176"/>
      <c r="PFH126" s="177"/>
      <c r="PFI126" s="172"/>
      <c r="PFJ126" s="170"/>
      <c r="PFK126" s="171"/>
      <c r="PFL126" s="172"/>
      <c r="PFM126" s="172"/>
      <c r="PFN126" s="173"/>
      <c r="PFO126" s="172"/>
      <c r="PFP126" s="172"/>
      <c r="PFQ126" s="172"/>
      <c r="PFR126" s="176"/>
      <c r="PFS126" s="177"/>
      <c r="PFT126" s="172"/>
      <c r="PFU126" s="170"/>
      <c r="PFV126" s="171"/>
      <c r="PFW126" s="172"/>
      <c r="PFX126" s="172"/>
      <c r="PFY126" s="173"/>
      <c r="PFZ126" s="172"/>
      <c r="PGA126" s="172"/>
      <c r="PGB126" s="172"/>
      <c r="PGC126" s="176"/>
      <c r="PGD126" s="177"/>
      <c r="PGE126" s="172"/>
      <c r="PGF126" s="170"/>
      <c r="PGG126" s="171"/>
      <c r="PGH126" s="172"/>
      <c r="PGI126" s="172"/>
      <c r="PGJ126" s="173"/>
      <c r="PGK126" s="172"/>
      <c r="PGL126" s="172"/>
      <c r="PGM126" s="172"/>
      <c r="PGN126" s="176"/>
      <c r="PGO126" s="177"/>
      <c r="PGP126" s="172"/>
      <c r="PGQ126" s="170"/>
      <c r="PGR126" s="171"/>
      <c r="PGS126" s="172"/>
      <c r="PGT126" s="172"/>
      <c r="PGU126" s="173"/>
      <c r="PGV126" s="172"/>
      <c r="PGW126" s="172"/>
      <c r="PGX126" s="172"/>
      <c r="PGY126" s="176"/>
      <c r="PGZ126" s="177"/>
      <c r="PHA126" s="172"/>
      <c r="PHB126" s="170"/>
      <c r="PHC126" s="171"/>
      <c r="PHD126" s="172"/>
      <c r="PHE126" s="172"/>
      <c r="PHF126" s="173"/>
      <c r="PHG126" s="172"/>
      <c r="PHH126" s="172"/>
      <c r="PHI126" s="172"/>
      <c r="PHJ126" s="176"/>
      <c r="PHK126" s="177"/>
      <c r="PHL126" s="172"/>
      <c r="PHM126" s="170"/>
      <c r="PHN126" s="171"/>
      <c r="PHO126" s="172"/>
      <c r="PHP126" s="172"/>
      <c r="PHQ126" s="173"/>
      <c r="PHR126" s="172"/>
      <c r="PHS126" s="172"/>
      <c r="PHT126" s="172"/>
      <c r="PHU126" s="176"/>
      <c r="PHV126" s="177"/>
      <c r="PHW126" s="172"/>
      <c r="PHX126" s="170"/>
      <c r="PHY126" s="171"/>
      <c r="PHZ126" s="172"/>
      <c r="PIA126" s="172"/>
      <c r="PIB126" s="173"/>
      <c r="PIC126" s="172"/>
      <c r="PID126" s="172"/>
      <c r="PIE126" s="172"/>
      <c r="PIF126" s="176"/>
      <c r="PIG126" s="177"/>
      <c r="PIH126" s="172"/>
      <c r="PII126" s="170"/>
      <c r="PIJ126" s="171"/>
      <c r="PIK126" s="172"/>
      <c r="PIL126" s="172"/>
      <c r="PIM126" s="173"/>
      <c r="PIN126" s="172"/>
      <c r="PIO126" s="172"/>
      <c r="PIP126" s="172"/>
      <c r="PIQ126" s="176"/>
      <c r="PIR126" s="177"/>
      <c r="PIS126" s="172"/>
      <c r="PIT126" s="170"/>
      <c r="PIU126" s="171"/>
      <c r="PIV126" s="172"/>
      <c r="PIW126" s="172"/>
      <c r="PIX126" s="173"/>
      <c r="PIY126" s="172"/>
      <c r="PIZ126" s="172"/>
      <c r="PJA126" s="172"/>
      <c r="PJB126" s="176"/>
      <c r="PJC126" s="177"/>
      <c r="PJD126" s="172"/>
      <c r="PJE126" s="170"/>
      <c r="PJF126" s="171"/>
      <c r="PJG126" s="172"/>
      <c r="PJH126" s="172"/>
      <c r="PJI126" s="173"/>
      <c r="PJJ126" s="172"/>
      <c r="PJK126" s="172"/>
      <c r="PJL126" s="172"/>
      <c r="PJM126" s="176"/>
      <c r="PJN126" s="177"/>
      <c r="PJO126" s="172"/>
      <c r="PJP126" s="170"/>
      <c r="PJQ126" s="171"/>
      <c r="PJR126" s="172"/>
      <c r="PJS126" s="172"/>
      <c r="PJT126" s="173"/>
      <c r="PJU126" s="172"/>
      <c r="PJV126" s="172"/>
      <c r="PJW126" s="172"/>
      <c r="PJX126" s="176"/>
      <c r="PJY126" s="177"/>
      <c r="PJZ126" s="172"/>
      <c r="PKA126" s="170"/>
      <c r="PKB126" s="171"/>
      <c r="PKC126" s="172"/>
      <c r="PKD126" s="172"/>
      <c r="PKE126" s="173"/>
      <c r="PKF126" s="172"/>
      <c r="PKG126" s="172"/>
      <c r="PKH126" s="172"/>
      <c r="PKI126" s="176"/>
      <c r="PKJ126" s="177"/>
      <c r="PKK126" s="172"/>
      <c r="PKL126" s="170"/>
      <c r="PKM126" s="171"/>
      <c r="PKN126" s="172"/>
      <c r="PKO126" s="172"/>
      <c r="PKP126" s="173"/>
      <c r="PKQ126" s="172"/>
      <c r="PKR126" s="172"/>
      <c r="PKS126" s="172"/>
      <c r="PKT126" s="176"/>
      <c r="PKU126" s="177"/>
      <c r="PKV126" s="172"/>
      <c r="PKW126" s="170"/>
      <c r="PKX126" s="171"/>
      <c r="PKY126" s="172"/>
      <c r="PKZ126" s="172"/>
      <c r="PLA126" s="173"/>
      <c r="PLB126" s="172"/>
      <c r="PLC126" s="172"/>
      <c r="PLD126" s="172"/>
      <c r="PLE126" s="176"/>
      <c r="PLF126" s="177"/>
      <c r="PLG126" s="172"/>
      <c r="PLH126" s="170"/>
      <c r="PLI126" s="171"/>
      <c r="PLJ126" s="172"/>
      <c r="PLK126" s="172"/>
      <c r="PLL126" s="173"/>
      <c r="PLM126" s="172"/>
      <c r="PLN126" s="172"/>
      <c r="PLO126" s="172"/>
      <c r="PLP126" s="176"/>
      <c r="PLQ126" s="177"/>
      <c r="PLR126" s="172"/>
      <c r="PLS126" s="170"/>
      <c r="PLT126" s="171"/>
      <c r="PLU126" s="172"/>
      <c r="PLV126" s="172"/>
      <c r="PLW126" s="173"/>
      <c r="PLX126" s="172"/>
      <c r="PLY126" s="172"/>
      <c r="PLZ126" s="172"/>
      <c r="PMA126" s="176"/>
      <c r="PMB126" s="177"/>
      <c r="PMC126" s="172"/>
      <c r="PMD126" s="170"/>
      <c r="PME126" s="171"/>
      <c r="PMF126" s="172"/>
      <c r="PMG126" s="172"/>
      <c r="PMH126" s="173"/>
      <c r="PMI126" s="172"/>
      <c r="PMJ126" s="172"/>
      <c r="PMK126" s="172"/>
      <c r="PML126" s="176"/>
      <c r="PMM126" s="177"/>
      <c r="PMN126" s="172"/>
      <c r="PMO126" s="170"/>
      <c r="PMP126" s="171"/>
      <c r="PMQ126" s="172"/>
      <c r="PMR126" s="172"/>
      <c r="PMS126" s="173"/>
      <c r="PMT126" s="172"/>
      <c r="PMU126" s="172"/>
      <c r="PMV126" s="172"/>
      <c r="PMW126" s="176"/>
      <c r="PMX126" s="177"/>
      <c r="PMY126" s="172"/>
      <c r="PMZ126" s="170"/>
      <c r="PNA126" s="171"/>
      <c r="PNB126" s="172"/>
      <c r="PNC126" s="172"/>
      <c r="PND126" s="173"/>
      <c r="PNE126" s="172"/>
      <c r="PNF126" s="172"/>
      <c r="PNG126" s="172"/>
      <c r="PNH126" s="176"/>
      <c r="PNI126" s="177"/>
      <c r="PNJ126" s="172"/>
      <c r="PNK126" s="170"/>
      <c r="PNL126" s="171"/>
      <c r="PNM126" s="172"/>
      <c r="PNN126" s="172"/>
      <c r="PNO126" s="173"/>
      <c r="PNP126" s="172"/>
      <c r="PNQ126" s="172"/>
      <c r="PNR126" s="172"/>
      <c r="PNS126" s="176"/>
      <c r="PNT126" s="177"/>
      <c r="PNU126" s="172"/>
      <c r="PNV126" s="170"/>
      <c r="PNW126" s="171"/>
      <c r="PNX126" s="172"/>
      <c r="PNY126" s="172"/>
      <c r="PNZ126" s="173"/>
      <c r="POA126" s="172"/>
      <c r="POB126" s="172"/>
      <c r="POC126" s="172"/>
      <c r="POD126" s="176"/>
      <c r="POE126" s="177"/>
      <c r="POF126" s="172"/>
      <c r="POG126" s="170"/>
      <c r="POH126" s="171"/>
      <c r="POI126" s="172"/>
      <c r="POJ126" s="172"/>
      <c r="POK126" s="173"/>
      <c r="POL126" s="172"/>
      <c r="POM126" s="172"/>
      <c r="PON126" s="172"/>
      <c r="POO126" s="176"/>
      <c r="POP126" s="177"/>
      <c r="POQ126" s="172"/>
      <c r="POR126" s="170"/>
      <c r="POS126" s="171"/>
      <c r="POT126" s="172"/>
      <c r="POU126" s="172"/>
      <c r="POV126" s="173"/>
      <c r="POW126" s="172"/>
      <c r="POX126" s="172"/>
      <c r="POY126" s="172"/>
      <c r="POZ126" s="176"/>
      <c r="PPA126" s="177"/>
      <c r="PPB126" s="172"/>
      <c r="PPC126" s="170"/>
      <c r="PPD126" s="171"/>
      <c r="PPE126" s="172"/>
      <c r="PPF126" s="172"/>
      <c r="PPG126" s="173"/>
      <c r="PPH126" s="172"/>
      <c r="PPI126" s="172"/>
      <c r="PPJ126" s="172"/>
      <c r="PPK126" s="176"/>
      <c r="PPL126" s="177"/>
      <c r="PPM126" s="172"/>
      <c r="PPN126" s="170"/>
      <c r="PPO126" s="171"/>
      <c r="PPP126" s="172"/>
      <c r="PPQ126" s="172"/>
      <c r="PPR126" s="173"/>
      <c r="PPS126" s="172"/>
      <c r="PPT126" s="172"/>
      <c r="PPU126" s="172"/>
      <c r="PPV126" s="176"/>
      <c r="PPW126" s="177"/>
      <c r="PPX126" s="172"/>
      <c r="PPY126" s="170"/>
      <c r="PPZ126" s="171"/>
      <c r="PQA126" s="172"/>
      <c r="PQB126" s="172"/>
      <c r="PQC126" s="173"/>
      <c r="PQD126" s="172"/>
      <c r="PQE126" s="172"/>
      <c r="PQF126" s="172"/>
      <c r="PQG126" s="176"/>
      <c r="PQH126" s="177"/>
      <c r="PQI126" s="172"/>
      <c r="PQJ126" s="170"/>
      <c r="PQK126" s="171"/>
      <c r="PQL126" s="172"/>
      <c r="PQM126" s="172"/>
      <c r="PQN126" s="173"/>
      <c r="PQO126" s="172"/>
      <c r="PQP126" s="172"/>
      <c r="PQQ126" s="172"/>
      <c r="PQR126" s="176"/>
      <c r="PQS126" s="177"/>
      <c r="PQT126" s="172"/>
      <c r="PQU126" s="170"/>
      <c r="PQV126" s="171"/>
      <c r="PQW126" s="172"/>
      <c r="PQX126" s="172"/>
      <c r="PQY126" s="173"/>
      <c r="PQZ126" s="172"/>
      <c r="PRA126" s="172"/>
      <c r="PRB126" s="172"/>
      <c r="PRC126" s="176"/>
      <c r="PRD126" s="177"/>
      <c r="PRE126" s="172"/>
      <c r="PRF126" s="170"/>
      <c r="PRG126" s="171"/>
      <c r="PRH126" s="172"/>
      <c r="PRI126" s="172"/>
      <c r="PRJ126" s="173"/>
      <c r="PRK126" s="172"/>
      <c r="PRL126" s="172"/>
      <c r="PRM126" s="172"/>
      <c r="PRN126" s="176"/>
      <c r="PRO126" s="177"/>
      <c r="PRP126" s="172"/>
      <c r="PRQ126" s="170"/>
      <c r="PRR126" s="171"/>
      <c r="PRS126" s="172"/>
      <c r="PRT126" s="172"/>
      <c r="PRU126" s="173"/>
      <c r="PRV126" s="172"/>
      <c r="PRW126" s="172"/>
      <c r="PRX126" s="172"/>
      <c r="PRY126" s="176"/>
      <c r="PRZ126" s="177"/>
      <c r="PSA126" s="172"/>
      <c r="PSB126" s="170"/>
      <c r="PSC126" s="171"/>
      <c r="PSD126" s="172"/>
      <c r="PSE126" s="172"/>
      <c r="PSF126" s="173"/>
      <c r="PSG126" s="172"/>
      <c r="PSH126" s="172"/>
      <c r="PSI126" s="172"/>
      <c r="PSJ126" s="176"/>
      <c r="PSK126" s="177"/>
      <c r="PSL126" s="172"/>
      <c r="PSM126" s="170"/>
      <c r="PSN126" s="171"/>
      <c r="PSO126" s="172"/>
      <c r="PSP126" s="172"/>
      <c r="PSQ126" s="173"/>
      <c r="PSR126" s="172"/>
      <c r="PSS126" s="172"/>
      <c r="PST126" s="172"/>
      <c r="PSU126" s="176"/>
      <c r="PSV126" s="177"/>
      <c r="PSW126" s="172"/>
      <c r="PSX126" s="170"/>
      <c r="PSY126" s="171"/>
      <c r="PSZ126" s="172"/>
      <c r="PTA126" s="172"/>
      <c r="PTB126" s="173"/>
      <c r="PTC126" s="172"/>
      <c r="PTD126" s="172"/>
      <c r="PTE126" s="172"/>
      <c r="PTF126" s="176"/>
      <c r="PTG126" s="177"/>
      <c r="PTH126" s="172"/>
      <c r="PTI126" s="170"/>
      <c r="PTJ126" s="171"/>
      <c r="PTK126" s="172"/>
      <c r="PTL126" s="172"/>
      <c r="PTM126" s="173"/>
      <c r="PTN126" s="172"/>
      <c r="PTO126" s="172"/>
      <c r="PTP126" s="172"/>
      <c r="PTQ126" s="176"/>
      <c r="PTR126" s="177"/>
      <c r="PTS126" s="172"/>
      <c r="PTT126" s="170"/>
      <c r="PTU126" s="171"/>
      <c r="PTV126" s="172"/>
      <c r="PTW126" s="172"/>
      <c r="PTX126" s="173"/>
      <c r="PTY126" s="172"/>
      <c r="PTZ126" s="172"/>
      <c r="PUA126" s="172"/>
      <c r="PUB126" s="176"/>
      <c r="PUC126" s="177"/>
      <c r="PUD126" s="172"/>
      <c r="PUE126" s="170"/>
      <c r="PUF126" s="171"/>
      <c r="PUG126" s="172"/>
      <c r="PUH126" s="172"/>
      <c r="PUI126" s="173"/>
      <c r="PUJ126" s="172"/>
      <c r="PUK126" s="172"/>
      <c r="PUL126" s="172"/>
      <c r="PUM126" s="176"/>
      <c r="PUN126" s="177"/>
      <c r="PUO126" s="172"/>
      <c r="PUP126" s="170"/>
      <c r="PUQ126" s="171"/>
      <c r="PUR126" s="172"/>
      <c r="PUS126" s="172"/>
      <c r="PUT126" s="173"/>
      <c r="PUU126" s="172"/>
      <c r="PUV126" s="172"/>
      <c r="PUW126" s="172"/>
      <c r="PUX126" s="176"/>
      <c r="PUY126" s="177"/>
      <c r="PUZ126" s="172"/>
      <c r="PVA126" s="170"/>
      <c r="PVB126" s="171"/>
      <c r="PVC126" s="172"/>
      <c r="PVD126" s="172"/>
      <c r="PVE126" s="173"/>
      <c r="PVF126" s="172"/>
      <c r="PVG126" s="172"/>
      <c r="PVH126" s="172"/>
      <c r="PVI126" s="176"/>
      <c r="PVJ126" s="177"/>
      <c r="PVK126" s="172"/>
      <c r="PVL126" s="170"/>
      <c r="PVM126" s="171"/>
      <c r="PVN126" s="172"/>
      <c r="PVO126" s="172"/>
      <c r="PVP126" s="173"/>
      <c r="PVQ126" s="172"/>
      <c r="PVR126" s="172"/>
      <c r="PVS126" s="172"/>
      <c r="PVT126" s="176"/>
      <c r="PVU126" s="177"/>
      <c r="PVV126" s="172"/>
      <c r="PVW126" s="170"/>
      <c r="PVX126" s="171"/>
      <c r="PVY126" s="172"/>
      <c r="PVZ126" s="172"/>
      <c r="PWA126" s="173"/>
      <c r="PWB126" s="172"/>
      <c r="PWC126" s="172"/>
      <c r="PWD126" s="172"/>
      <c r="PWE126" s="176"/>
      <c r="PWF126" s="177"/>
      <c r="PWG126" s="172"/>
      <c r="PWH126" s="170"/>
      <c r="PWI126" s="171"/>
      <c r="PWJ126" s="172"/>
      <c r="PWK126" s="172"/>
      <c r="PWL126" s="173"/>
      <c r="PWM126" s="172"/>
      <c r="PWN126" s="172"/>
      <c r="PWO126" s="172"/>
      <c r="PWP126" s="176"/>
      <c r="PWQ126" s="177"/>
      <c r="PWR126" s="172"/>
      <c r="PWS126" s="170"/>
      <c r="PWT126" s="171"/>
      <c r="PWU126" s="172"/>
      <c r="PWV126" s="172"/>
      <c r="PWW126" s="173"/>
      <c r="PWX126" s="172"/>
      <c r="PWY126" s="172"/>
      <c r="PWZ126" s="172"/>
      <c r="PXA126" s="176"/>
      <c r="PXB126" s="177"/>
      <c r="PXC126" s="172"/>
      <c r="PXD126" s="170"/>
      <c r="PXE126" s="171"/>
      <c r="PXF126" s="172"/>
      <c r="PXG126" s="172"/>
      <c r="PXH126" s="173"/>
      <c r="PXI126" s="172"/>
      <c r="PXJ126" s="172"/>
      <c r="PXK126" s="172"/>
      <c r="PXL126" s="176"/>
      <c r="PXM126" s="177"/>
      <c r="PXN126" s="172"/>
      <c r="PXO126" s="170"/>
      <c r="PXP126" s="171"/>
      <c r="PXQ126" s="172"/>
      <c r="PXR126" s="172"/>
      <c r="PXS126" s="173"/>
      <c r="PXT126" s="172"/>
      <c r="PXU126" s="172"/>
      <c r="PXV126" s="172"/>
      <c r="PXW126" s="176"/>
      <c r="PXX126" s="177"/>
      <c r="PXY126" s="172"/>
      <c r="PXZ126" s="170"/>
      <c r="PYA126" s="171"/>
      <c r="PYB126" s="172"/>
      <c r="PYC126" s="172"/>
      <c r="PYD126" s="173"/>
      <c r="PYE126" s="172"/>
      <c r="PYF126" s="172"/>
      <c r="PYG126" s="172"/>
      <c r="PYH126" s="176"/>
      <c r="PYI126" s="177"/>
      <c r="PYJ126" s="172"/>
      <c r="PYK126" s="170"/>
      <c r="PYL126" s="171"/>
      <c r="PYM126" s="172"/>
      <c r="PYN126" s="172"/>
      <c r="PYO126" s="173"/>
      <c r="PYP126" s="172"/>
      <c r="PYQ126" s="172"/>
      <c r="PYR126" s="172"/>
      <c r="PYS126" s="176"/>
      <c r="PYT126" s="177"/>
      <c r="PYU126" s="172"/>
      <c r="PYV126" s="170"/>
      <c r="PYW126" s="171"/>
      <c r="PYX126" s="172"/>
      <c r="PYY126" s="172"/>
      <c r="PYZ126" s="173"/>
      <c r="PZA126" s="172"/>
      <c r="PZB126" s="172"/>
      <c r="PZC126" s="172"/>
      <c r="PZD126" s="176"/>
      <c r="PZE126" s="177"/>
      <c r="PZF126" s="172"/>
      <c r="PZG126" s="170"/>
      <c r="PZH126" s="171"/>
      <c r="PZI126" s="172"/>
      <c r="PZJ126" s="172"/>
      <c r="PZK126" s="173"/>
      <c r="PZL126" s="172"/>
      <c r="PZM126" s="172"/>
      <c r="PZN126" s="172"/>
      <c r="PZO126" s="176"/>
      <c r="PZP126" s="177"/>
      <c r="PZQ126" s="172"/>
      <c r="PZR126" s="170"/>
      <c r="PZS126" s="171"/>
      <c r="PZT126" s="172"/>
      <c r="PZU126" s="172"/>
      <c r="PZV126" s="173"/>
      <c r="PZW126" s="172"/>
      <c r="PZX126" s="172"/>
      <c r="PZY126" s="172"/>
      <c r="PZZ126" s="176"/>
      <c r="QAA126" s="177"/>
      <c r="QAB126" s="172"/>
      <c r="QAC126" s="170"/>
      <c r="QAD126" s="171"/>
      <c r="QAE126" s="172"/>
      <c r="QAF126" s="172"/>
      <c r="QAG126" s="173"/>
      <c r="QAH126" s="172"/>
      <c r="QAI126" s="172"/>
      <c r="QAJ126" s="172"/>
      <c r="QAK126" s="176"/>
      <c r="QAL126" s="177"/>
      <c r="QAM126" s="172"/>
      <c r="QAN126" s="170"/>
      <c r="QAO126" s="171"/>
      <c r="QAP126" s="172"/>
      <c r="QAQ126" s="172"/>
      <c r="QAR126" s="173"/>
      <c r="QAS126" s="172"/>
      <c r="QAT126" s="172"/>
      <c r="QAU126" s="172"/>
      <c r="QAV126" s="176"/>
      <c r="QAW126" s="177"/>
      <c r="QAX126" s="172"/>
      <c r="QAY126" s="170"/>
      <c r="QAZ126" s="171"/>
      <c r="QBA126" s="172"/>
      <c r="QBB126" s="172"/>
      <c r="QBC126" s="173"/>
      <c r="QBD126" s="172"/>
      <c r="QBE126" s="172"/>
      <c r="QBF126" s="172"/>
      <c r="QBG126" s="176"/>
      <c r="QBH126" s="177"/>
      <c r="QBI126" s="172"/>
      <c r="QBJ126" s="170"/>
      <c r="QBK126" s="171"/>
      <c r="QBL126" s="172"/>
      <c r="QBM126" s="172"/>
      <c r="QBN126" s="173"/>
      <c r="QBO126" s="172"/>
      <c r="QBP126" s="172"/>
      <c r="QBQ126" s="172"/>
      <c r="QBR126" s="176"/>
      <c r="QBS126" s="177"/>
      <c r="QBT126" s="172"/>
      <c r="QBU126" s="170"/>
      <c r="QBV126" s="171"/>
      <c r="QBW126" s="172"/>
      <c r="QBX126" s="172"/>
      <c r="QBY126" s="173"/>
      <c r="QBZ126" s="172"/>
      <c r="QCA126" s="172"/>
      <c r="QCB126" s="172"/>
      <c r="QCC126" s="176"/>
      <c r="QCD126" s="177"/>
      <c r="QCE126" s="172"/>
      <c r="QCF126" s="170"/>
      <c r="QCG126" s="171"/>
      <c r="QCH126" s="172"/>
      <c r="QCI126" s="172"/>
      <c r="QCJ126" s="173"/>
      <c r="QCK126" s="172"/>
      <c r="QCL126" s="172"/>
      <c r="QCM126" s="172"/>
      <c r="QCN126" s="176"/>
      <c r="QCO126" s="177"/>
      <c r="QCP126" s="172"/>
      <c r="QCQ126" s="170"/>
      <c r="QCR126" s="171"/>
      <c r="QCS126" s="172"/>
      <c r="QCT126" s="172"/>
      <c r="QCU126" s="173"/>
      <c r="QCV126" s="172"/>
      <c r="QCW126" s="172"/>
      <c r="QCX126" s="172"/>
      <c r="QCY126" s="176"/>
      <c r="QCZ126" s="177"/>
      <c r="QDA126" s="172"/>
      <c r="QDB126" s="170"/>
      <c r="QDC126" s="171"/>
      <c r="QDD126" s="172"/>
      <c r="QDE126" s="172"/>
      <c r="QDF126" s="173"/>
      <c r="QDG126" s="172"/>
      <c r="QDH126" s="172"/>
      <c r="QDI126" s="172"/>
      <c r="QDJ126" s="176"/>
      <c r="QDK126" s="177"/>
      <c r="QDL126" s="172"/>
      <c r="QDM126" s="170"/>
      <c r="QDN126" s="171"/>
      <c r="QDO126" s="172"/>
      <c r="QDP126" s="172"/>
      <c r="QDQ126" s="173"/>
      <c r="QDR126" s="172"/>
      <c r="QDS126" s="172"/>
      <c r="QDT126" s="172"/>
      <c r="QDU126" s="176"/>
      <c r="QDV126" s="177"/>
      <c r="QDW126" s="172"/>
      <c r="QDX126" s="170"/>
      <c r="QDY126" s="171"/>
      <c r="QDZ126" s="172"/>
      <c r="QEA126" s="172"/>
      <c r="QEB126" s="173"/>
      <c r="QEC126" s="172"/>
      <c r="QED126" s="172"/>
      <c r="QEE126" s="172"/>
      <c r="QEF126" s="176"/>
      <c r="QEG126" s="177"/>
      <c r="QEH126" s="172"/>
      <c r="QEI126" s="170"/>
      <c r="QEJ126" s="171"/>
      <c r="QEK126" s="172"/>
      <c r="QEL126" s="172"/>
      <c r="QEM126" s="173"/>
      <c r="QEN126" s="172"/>
      <c r="QEO126" s="172"/>
      <c r="QEP126" s="172"/>
      <c r="QEQ126" s="176"/>
      <c r="QER126" s="177"/>
      <c r="QES126" s="172"/>
      <c r="QET126" s="170"/>
      <c r="QEU126" s="171"/>
      <c r="QEV126" s="172"/>
      <c r="QEW126" s="172"/>
      <c r="QEX126" s="173"/>
      <c r="QEY126" s="172"/>
      <c r="QEZ126" s="172"/>
      <c r="QFA126" s="172"/>
      <c r="QFB126" s="176"/>
      <c r="QFC126" s="177"/>
      <c r="QFD126" s="172"/>
      <c r="QFE126" s="170"/>
      <c r="QFF126" s="171"/>
      <c r="QFG126" s="172"/>
      <c r="QFH126" s="172"/>
      <c r="QFI126" s="173"/>
      <c r="QFJ126" s="172"/>
      <c r="QFK126" s="172"/>
      <c r="QFL126" s="172"/>
      <c r="QFM126" s="176"/>
      <c r="QFN126" s="177"/>
      <c r="QFO126" s="172"/>
      <c r="QFP126" s="170"/>
      <c r="QFQ126" s="171"/>
      <c r="QFR126" s="172"/>
      <c r="QFS126" s="172"/>
      <c r="QFT126" s="173"/>
      <c r="QFU126" s="172"/>
      <c r="QFV126" s="172"/>
      <c r="QFW126" s="172"/>
      <c r="QFX126" s="176"/>
      <c r="QFY126" s="177"/>
      <c r="QFZ126" s="172"/>
      <c r="QGA126" s="170"/>
      <c r="QGB126" s="171"/>
      <c r="QGC126" s="172"/>
      <c r="QGD126" s="172"/>
      <c r="QGE126" s="173"/>
      <c r="QGF126" s="172"/>
      <c r="QGG126" s="172"/>
      <c r="QGH126" s="172"/>
      <c r="QGI126" s="176"/>
      <c r="QGJ126" s="177"/>
      <c r="QGK126" s="172"/>
      <c r="QGL126" s="170"/>
      <c r="QGM126" s="171"/>
      <c r="QGN126" s="172"/>
      <c r="QGO126" s="172"/>
      <c r="QGP126" s="173"/>
      <c r="QGQ126" s="172"/>
      <c r="QGR126" s="172"/>
      <c r="QGS126" s="172"/>
      <c r="QGT126" s="176"/>
      <c r="QGU126" s="177"/>
      <c r="QGV126" s="172"/>
      <c r="QGW126" s="170"/>
      <c r="QGX126" s="171"/>
      <c r="QGY126" s="172"/>
      <c r="QGZ126" s="172"/>
      <c r="QHA126" s="173"/>
      <c r="QHB126" s="172"/>
      <c r="QHC126" s="172"/>
      <c r="QHD126" s="172"/>
      <c r="QHE126" s="176"/>
      <c r="QHF126" s="177"/>
      <c r="QHG126" s="172"/>
      <c r="QHH126" s="170"/>
      <c r="QHI126" s="171"/>
      <c r="QHJ126" s="172"/>
      <c r="QHK126" s="172"/>
      <c r="QHL126" s="173"/>
      <c r="QHM126" s="172"/>
      <c r="QHN126" s="172"/>
      <c r="QHO126" s="172"/>
      <c r="QHP126" s="176"/>
      <c r="QHQ126" s="177"/>
      <c r="QHR126" s="172"/>
      <c r="QHS126" s="170"/>
      <c r="QHT126" s="171"/>
      <c r="QHU126" s="172"/>
      <c r="QHV126" s="172"/>
      <c r="QHW126" s="173"/>
      <c r="QHX126" s="172"/>
      <c r="QHY126" s="172"/>
      <c r="QHZ126" s="172"/>
      <c r="QIA126" s="176"/>
      <c r="QIB126" s="177"/>
      <c r="QIC126" s="172"/>
      <c r="QID126" s="170"/>
      <c r="QIE126" s="171"/>
      <c r="QIF126" s="172"/>
      <c r="QIG126" s="172"/>
      <c r="QIH126" s="173"/>
      <c r="QII126" s="172"/>
      <c r="QIJ126" s="172"/>
      <c r="QIK126" s="172"/>
      <c r="QIL126" s="176"/>
      <c r="QIM126" s="177"/>
      <c r="QIN126" s="172"/>
      <c r="QIO126" s="170"/>
      <c r="QIP126" s="171"/>
      <c r="QIQ126" s="172"/>
      <c r="QIR126" s="172"/>
      <c r="QIS126" s="173"/>
      <c r="QIT126" s="172"/>
      <c r="QIU126" s="172"/>
      <c r="QIV126" s="172"/>
      <c r="QIW126" s="176"/>
      <c r="QIX126" s="177"/>
      <c r="QIY126" s="172"/>
      <c r="QIZ126" s="170"/>
      <c r="QJA126" s="171"/>
      <c r="QJB126" s="172"/>
      <c r="QJC126" s="172"/>
      <c r="QJD126" s="173"/>
      <c r="QJE126" s="172"/>
      <c r="QJF126" s="172"/>
      <c r="QJG126" s="172"/>
      <c r="QJH126" s="176"/>
      <c r="QJI126" s="177"/>
      <c r="QJJ126" s="172"/>
      <c r="QJK126" s="170"/>
      <c r="QJL126" s="171"/>
      <c r="QJM126" s="172"/>
      <c r="QJN126" s="172"/>
      <c r="QJO126" s="173"/>
      <c r="QJP126" s="172"/>
      <c r="QJQ126" s="172"/>
      <c r="QJR126" s="172"/>
      <c r="QJS126" s="176"/>
      <c r="QJT126" s="177"/>
      <c r="QJU126" s="172"/>
      <c r="QJV126" s="170"/>
      <c r="QJW126" s="171"/>
      <c r="QJX126" s="172"/>
      <c r="QJY126" s="172"/>
      <c r="QJZ126" s="173"/>
      <c r="QKA126" s="172"/>
      <c r="QKB126" s="172"/>
      <c r="QKC126" s="172"/>
      <c r="QKD126" s="176"/>
      <c r="QKE126" s="177"/>
      <c r="QKF126" s="172"/>
      <c r="QKG126" s="170"/>
      <c r="QKH126" s="171"/>
      <c r="QKI126" s="172"/>
      <c r="QKJ126" s="172"/>
      <c r="QKK126" s="173"/>
      <c r="QKL126" s="172"/>
      <c r="QKM126" s="172"/>
      <c r="QKN126" s="172"/>
      <c r="QKO126" s="176"/>
      <c r="QKP126" s="177"/>
      <c r="QKQ126" s="172"/>
      <c r="QKR126" s="170"/>
      <c r="QKS126" s="171"/>
      <c r="QKT126" s="172"/>
      <c r="QKU126" s="172"/>
      <c r="QKV126" s="173"/>
      <c r="QKW126" s="172"/>
      <c r="QKX126" s="172"/>
      <c r="QKY126" s="172"/>
      <c r="QKZ126" s="176"/>
      <c r="QLA126" s="177"/>
      <c r="QLB126" s="172"/>
      <c r="QLC126" s="170"/>
      <c r="QLD126" s="171"/>
      <c r="QLE126" s="172"/>
      <c r="QLF126" s="172"/>
      <c r="QLG126" s="173"/>
      <c r="QLH126" s="172"/>
      <c r="QLI126" s="172"/>
      <c r="QLJ126" s="172"/>
      <c r="QLK126" s="176"/>
      <c r="QLL126" s="177"/>
      <c r="QLM126" s="172"/>
      <c r="QLN126" s="170"/>
      <c r="QLO126" s="171"/>
      <c r="QLP126" s="172"/>
      <c r="QLQ126" s="172"/>
      <c r="QLR126" s="173"/>
      <c r="QLS126" s="172"/>
      <c r="QLT126" s="172"/>
      <c r="QLU126" s="172"/>
      <c r="QLV126" s="176"/>
      <c r="QLW126" s="177"/>
      <c r="QLX126" s="172"/>
      <c r="QLY126" s="170"/>
      <c r="QLZ126" s="171"/>
      <c r="QMA126" s="172"/>
      <c r="QMB126" s="172"/>
      <c r="QMC126" s="173"/>
      <c r="QMD126" s="172"/>
      <c r="QME126" s="172"/>
      <c r="QMF126" s="172"/>
      <c r="QMG126" s="176"/>
      <c r="QMH126" s="177"/>
      <c r="QMI126" s="172"/>
      <c r="QMJ126" s="170"/>
      <c r="QMK126" s="171"/>
      <c r="QML126" s="172"/>
      <c r="QMM126" s="172"/>
      <c r="QMN126" s="173"/>
      <c r="QMO126" s="172"/>
      <c r="QMP126" s="172"/>
      <c r="QMQ126" s="172"/>
      <c r="QMR126" s="176"/>
      <c r="QMS126" s="177"/>
      <c r="QMT126" s="172"/>
      <c r="QMU126" s="170"/>
      <c r="QMV126" s="171"/>
      <c r="QMW126" s="172"/>
      <c r="QMX126" s="172"/>
      <c r="QMY126" s="173"/>
      <c r="QMZ126" s="172"/>
      <c r="QNA126" s="172"/>
      <c r="QNB126" s="172"/>
      <c r="QNC126" s="176"/>
      <c r="QND126" s="177"/>
      <c r="QNE126" s="172"/>
      <c r="QNF126" s="170"/>
      <c r="QNG126" s="171"/>
      <c r="QNH126" s="172"/>
      <c r="QNI126" s="172"/>
      <c r="QNJ126" s="173"/>
      <c r="QNK126" s="172"/>
      <c r="QNL126" s="172"/>
      <c r="QNM126" s="172"/>
      <c r="QNN126" s="176"/>
      <c r="QNO126" s="177"/>
      <c r="QNP126" s="172"/>
      <c r="QNQ126" s="170"/>
      <c r="QNR126" s="171"/>
      <c r="QNS126" s="172"/>
      <c r="QNT126" s="172"/>
      <c r="QNU126" s="173"/>
      <c r="QNV126" s="172"/>
      <c r="QNW126" s="172"/>
      <c r="QNX126" s="172"/>
      <c r="QNY126" s="176"/>
      <c r="QNZ126" s="177"/>
      <c r="QOA126" s="172"/>
      <c r="QOB126" s="170"/>
      <c r="QOC126" s="171"/>
      <c r="QOD126" s="172"/>
      <c r="QOE126" s="172"/>
      <c r="QOF126" s="173"/>
      <c r="QOG126" s="172"/>
      <c r="QOH126" s="172"/>
      <c r="QOI126" s="172"/>
      <c r="QOJ126" s="176"/>
      <c r="QOK126" s="177"/>
      <c r="QOL126" s="172"/>
      <c r="QOM126" s="170"/>
      <c r="QON126" s="171"/>
      <c r="QOO126" s="172"/>
      <c r="QOP126" s="172"/>
      <c r="QOQ126" s="173"/>
      <c r="QOR126" s="172"/>
      <c r="QOS126" s="172"/>
      <c r="QOT126" s="172"/>
      <c r="QOU126" s="176"/>
      <c r="QOV126" s="177"/>
      <c r="QOW126" s="172"/>
      <c r="QOX126" s="170"/>
      <c r="QOY126" s="171"/>
      <c r="QOZ126" s="172"/>
      <c r="QPA126" s="172"/>
      <c r="QPB126" s="173"/>
      <c r="QPC126" s="172"/>
      <c r="QPD126" s="172"/>
      <c r="QPE126" s="172"/>
      <c r="QPF126" s="176"/>
      <c r="QPG126" s="177"/>
      <c r="QPH126" s="172"/>
      <c r="QPI126" s="170"/>
      <c r="QPJ126" s="171"/>
      <c r="QPK126" s="172"/>
      <c r="QPL126" s="172"/>
      <c r="QPM126" s="173"/>
      <c r="QPN126" s="172"/>
      <c r="QPO126" s="172"/>
      <c r="QPP126" s="172"/>
      <c r="QPQ126" s="176"/>
      <c r="QPR126" s="177"/>
      <c r="QPS126" s="172"/>
      <c r="QPT126" s="170"/>
      <c r="QPU126" s="171"/>
      <c r="QPV126" s="172"/>
      <c r="QPW126" s="172"/>
      <c r="QPX126" s="173"/>
      <c r="QPY126" s="172"/>
      <c r="QPZ126" s="172"/>
      <c r="QQA126" s="172"/>
      <c r="QQB126" s="176"/>
      <c r="QQC126" s="177"/>
      <c r="QQD126" s="172"/>
      <c r="QQE126" s="170"/>
      <c r="QQF126" s="171"/>
      <c r="QQG126" s="172"/>
      <c r="QQH126" s="172"/>
      <c r="QQI126" s="173"/>
      <c r="QQJ126" s="172"/>
      <c r="QQK126" s="172"/>
      <c r="QQL126" s="172"/>
      <c r="QQM126" s="176"/>
      <c r="QQN126" s="177"/>
      <c r="QQO126" s="172"/>
      <c r="QQP126" s="170"/>
      <c r="QQQ126" s="171"/>
      <c r="QQR126" s="172"/>
      <c r="QQS126" s="172"/>
      <c r="QQT126" s="173"/>
      <c r="QQU126" s="172"/>
      <c r="QQV126" s="172"/>
      <c r="QQW126" s="172"/>
      <c r="QQX126" s="176"/>
      <c r="QQY126" s="177"/>
      <c r="QQZ126" s="172"/>
      <c r="QRA126" s="170"/>
      <c r="QRB126" s="171"/>
      <c r="QRC126" s="172"/>
      <c r="QRD126" s="172"/>
      <c r="QRE126" s="173"/>
      <c r="QRF126" s="172"/>
      <c r="QRG126" s="172"/>
      <c r="QRH126" s="172"/>
      <c r="QRI126" s="176"/>
      <c r="QRJ126" s="177"/>
      <c r="QRK126" s="172"/>
      <c r="QRL126" s="170"/>
      <c r="QRM126" s="171"/>
      <c r="QRN126" s="172"/>
      <c r="QRO126" s="172"/>
      <c r="QRP126" s="173"/>
      <c r="QRQ126" s="172"/>
      <c r="QRR126" s="172"/>
      <c r="QRS126" s="172"/>
      <c r="QRT126" s="176"/>
      <c r="QRU126" s="177"/>
      <c r="QRV126" s="172"/>
      <c r="QRW126" s="170"/>
      <c r="QRX126" s="171"/>
      <c r="QRY126" s="172"/>
      <c r="QRZ126" s="172"/>
      <c r="QSA126" s="173"/>
      <c r="QSB126" s="172"/>
      <c r="QSC126" s="172"/>
      <c r="QSD126" s="172"/>
      <c r="QSE126" s="176"/>
      <c r="QSF126" s="177"/>
      <c r="QSG126" s="172"/>
      <c r="QSH126" s="170"/>
      <c r="QSI126" s="171"/>
      <c r="QSJ126" s="172"/>
      <c r="QSK126" s="172"/>
      <c r="QSL126" s="173"/>
      <c r="QSM126" s="172"/>
      <c r="QSN126" s="172"/>
      <c r="QSO126" s="172"/>
      <c r="QSP126" s="176"/>
      <c r="QSQ126" s="177"/>
      <c r="QSR126" s="172"/>
      <c r="QSS126" s="170"/>
      <c r="QST126" s="171"/>
      <c r="QSU126" s="172"/>
      <c r="QSV126" s="172"/>
      <c r="QSW126" s="173"/>
      <c r="QSX126" s="172"/>
      <c r="QSY126" s="172"/>
      <c r="QSZ126" s="172"/>
      <c r="QTA126" s="176"/>
      <c r="QTB126" s="177"/>
      <c r="QTC126" s="172"/>
      <c r="QTD126" s="170"/>
      <c r="QTE126" s="171"/>
      <c r="QTF126" s="172"/>
      <c r="QTG126" s="172"/>
      <c r="QTH126" s="173"/>
      <c r="QTI126" s="172"/>
      <c r="QTJ126" s="172"/>
      <c r="QTK126" s="172"/>
      <c r="QTL126" s="176"/>
      <c r="QTM126" s="177"/>
      <c r="QTN126" s="172"/>
      <c r="QTO126" s="170"/>
      <c r="QTP126" s="171"/>
      <c r="QTQ126" s="172"/>
      <c r="QTR126" s="172"/>
      <c r="QTS126" s="173"/>
      <c r="QTT126" s="172"/>
      <c r="QTU126" s="172"/>
      <c r="QTV126" s="172"/>
      <c r="QTW126" s="176"/>
      <c r="QTX126" s="177"/>
      <c r="QTY126" s="172"/>
      <c r="QTZ126" s="170"/>
      <c r="QUA126" s="171"/>
      <c r="QUB126" s="172"/>
      <c r="QUC126" s="172"/>
      <c r="QUD126" s="173"/>
      <c r="QUE126" s="172"/>
      <c r="QUF126" s="172"/>
      <c r="QUG126" s="172"/>
      <c r="QUH126" s="176"/>
      <c r="QUI126" s="177"/>
      <c r="QUJ126" s="172"/>
      <c r="QUK126" s="170"/>
      <c r="QUL126" s="171"/>
      <c r="QUM126" s="172"/>
      <c r="QUN126" s="172"/>
      <c r="QUO126" s="173"/>
      <c r="QUP126" s="172"/>
      <c r="QUQ126" s="172"/>
      <c r="QUR126" s="172"/>
      <c r="QUS126" s="176"/>
      <c r="QUT126" s="177"/>
      <c r="QUU126" s="172"/>
      <c r="QUV126" s="170"/>
      <c r="QUW126" s="171"/>
      <c r="QUX126" s="172"/>
      <c r="QUY126" s="172"/>
      <c r="QUZ126" s="173"/>
      <c r="QVA126" s="172"/>
      <c r="QVB126" s="172"/>
      <c r="QVC126" s="172"/>
      <c r="QVD126" s="176"/>
      <c r="QVE126" s="177"/>
      <c r="QVF126" s="172"/>
      <c r="QVG126" s="170"/>
      <c r="QVH126" s="171"/>
      <c r="QVI126" s="172"/>
      <c r="QVJ126" s="172"/>
      <c r="QVK126" s="173"/>
      <c r="QVL126" s="172"/>
      <c r="QVM126" s="172"/>
      <c r="QVN126" s="172"/>
      <c r="QVO126" s="176"/>
      <c r="QVP126" s="177"/>
      <c r="QVQ126" s="172"/>
      <c r="QVR126" s="170"/>
      <c r="QVS126" s="171"/>
      <c r="QVT126" s="172"/>
      <c r="QVU126" s="172"/>
      <c r="QVV126" s="173"/>
      <c r="QVW126" s="172"/>
      <c r="QVX126" s="172"/>
      <c r="QVY126" s="172"/>
      <c r="QVZ126" s="176"/>
      <c r="QWA126" s="177"/>
      <c r="QWB126" s="172"/>
      <c r="QWC126" s="170"/>
      <c r="QWD126" s="171"/>
      <c r="QWE126" s="172"/>
      <c r="QWF126" s="172"/>
      <c r="QWG126" s="173"/>
      <c r="QWH126" s="172"/>
      <c r="QWI126" s="172"/>
      <c r="QWJ126" s="172"/>
      <c r="QWK126" s="176"/>
      <c r="QWL126" s="177"/>
      <c r="QWM126" s="172"/>
      <c r="QWN126" s="170"/>
      <c r="QWO126" s="171"/>
      <c r="QWP126" s="172"/>
      <c r="QWQ126" s="172"/>
      <c r="QWR126" s="173"/>
      <c r="QWS126" s="172"/>
      <c r="QWT126" s="172"/>
      <c r="QWU126" s="172"/>
      <c r="QWV126" s="176"/>
      <c r="QWW126" s="177"/>
      <c r="QWX126" s="172"/>
      <c r="QWY126" s="170"/>
      <c r="QWZ126" s="171"/>
      <c r="QXA126" s="172"/>
      <c r="QXB126" s="172"/>
      <c r="QXC126" s="173"/>
      <c r="QXD126" s="172"/>
      <c r="QXE126" s="172"/>
      <c r="QXF126" s="172"/>
      <c r="QXG126" s="176"/>
      <c r="QXH126" s="177"/>
      <c r="QXI126" s="172"/>
      <c r="QXJ126" s="170"/>
      <c r="QXK126" s="171"/>
      <c r="QXL126" s="172"/>
      <c r="QXM126" s="172"/>
      <c r="QXN126" s="173"/>
      <c r="QXO126" s="172"/>
      <c r="QXP126" s="172"/>
      <c r="QXQ126" s="172"/>
      <c r="QXR126" s="176"/>
      <c r="QXS126" s="177"/>
      <c r="QXT126" s="172"/>
      <c r="QXU126" s="170"/>
      <c r="QXV126" s="171"/>
      <c r="QXW126" s="172"/>
      <c r="QXX126" s="172"/>
      <c r="QXY126" s="173"/>
      <c r="QXZ126" s="172"/>
      <c r="QYA126" s="172"/>
      <c r="QYB126" s="172"/>
      <c r="QYC126" s="176"/>
      <c r="QYD126" s="177"/>
      <c r="QYE126" s="172"/>
      <c r="QYF126" s="170"/>
      <c r="QYG126" s="171"/>
      <c r="QYH126" s="172"/>
      <c r="QYI126" s="172"/>
      <c r="QYJ126" s="173"/>
      <c r="QYK126" s="172"/>
      <c r="QYL126" s="172"/>
      <c r="QYM126" s="172"/>
      <c r="QYN126" s="176"/>
      <c r="QYO126" s="177"/>
      <c r="QYP126" s="172"/>
      <c r="QYQ126" s="170"/>
      <c r="QYR126" s="171"/>
      <c r="QYS126" s="172"/>
      <c r="QYT126" s="172"/>
      <c r="QYU126" s="173"/>
      <c r="QYV126" s="172"/>
      <c r="QYW126" s="172"/>
      <c r="QYX126" s="172"/>
      <c r="QYY126" s="176"/>
      <c r="QYZ126" s="177"/>
      <c r="QZA126" s="172"/>
      <c r="QZB126" s="170"/>
      <c r="QZC126" s="171"/>
      <c r="QZD126" s="172"/>
      <c r="QZE126" s="172"/>
      <c r="QZF126" s="173"/>
      <c r="QZG126" s="172"/>
      <c r="QZH126" s="172"/>
      <c r="QZI126" s="172"/>
      <c r="QZJ126" s="176"/>
      <c r="QZK126" s="177"/>
      <c r="QZL126" s="172"/>
      <c r="QZM126" s="170"/>
      <c r="QZN126" s="171"/>
      <c r="QZO126" s="172"/>
      <c r="QZP126" s="172"/>
      <c r="QZQ126" s="173"/>
      <c r="QZR126" s="172"/>
      <c r="QZS126" s="172"/>
      <c r="QZT126" s="172"/>
      <c r="QZU126" s="176"/>
      <c r="QZV126" s="177"/>
      <c r="QZW126" s="172"/>
      <c r="QZX126" s="170"/>
      <c r="QZY126" s="171"/>
      <c r="QZZ126" s="172"/>
      <c r="RAA126" s="172"/>
      <c r="RAB126" s="173"/>
      <c r="RAC126" s="172"/>
      <c r="RAD126" s="172"/>
      <c r="RAE126" s="172"/>
      <c r="RAF126" s="176"/>
      <c r="RAG126" s="177"/>
      <c r="RAH126" s="172"/>
      <c r="RAI126" s="170"/>
      <c r="RAJ126" s="171"/>
      <c r="RAK126" s="172"/>
      <c r="RAL126" s="172"/>
      <c r="RAM126" s="173"/>
      <c r="RAN126" s="172"/>
      <c r="RAO126" s="172"/>
      <c r="RAP126" s="172"/>
      <c r="RAQ126" s="176"/>
      <c r="RAR126" s="177"/>
      <c r="RAS126" s="172"/>
      <c r="RAT126" s="170"/>
      <c r="RAU126" s="171"/>
      <c r="RAV126" s="172"/>
      <c r="RAW126" s="172"/>
      <c r="RAX126" s="173"/>
      <c r="RAY126" s="172"/>
      <c r="RAZ126" s="172"/>
      <c r="RBA126" s="172"/>
      <c r="RBB126" s="176"/>
      <c r="RBC126" s="177"/>
      <c r="RBD126" s="172"/>
      <c r="RBE126" s="170"/>
      <c r="RBF126" s="171"/>
      <c r="RBG126" s="172"/>
      <c r="RBH126" s="172"/>
      <c r="RBI126" s="173"/>
      <c r="RBJ126" s="172"/>
      <c r="RBK126" s="172"/>
      <c r="RBL126" s="172"/>
      <c r="RBM126" s="176"/>
      <c r="RBN126" s="177"/>
      <c r="RBO126" s="172"/>
      <c r="RBP126" s="170"/>
      <c r="RBQ126" s="171"/>
      <c r="RBR126" s="172"/>
      <c r="RBS126" s="172"/>
      <c r="RBT126" s="173"/>
      <c r="RBU126" s="172"/>
      <c r="RBV126" s="172"/>
      <c r="RBW126" s="172"/>
      <c r="RBX126" s="176"/>
      <c r="RBY126" s="177"/>
      <c r="RBZ126" s="172"/>
      <c r="RCA126" s="170"/>
      <c r="RCB126" s="171"/>
      <c r="RCC126" s="172"/>
      <c r="RCD126" s="172"/>
      <c r="RCE126" s="173"/>
      <c r="RCF126" s="172"/>
      <c r="RCG126" s="172"/>
      <c r="RCH126" s="172"/>
      <c r="RCI126" s="176"/>
      <c r="RCJ126" s="177"/>
      <c r="RCK126" s="172"/>
      <c r="RCL126" s="170"/>
      <c r="RCM126" s="171"/>
      <c r="RCN126" s="172"/>
      <c r="RCO126" s="172"/>
      <c r="RCP126" s="173"/>
      <c r="RCQ126" s="172"/>
      <c r="RCR126" s="172"/>
      <c r="RCS126" s="172"/>
      <c r="RCT126" s="176"/>
      <c r="RCU126" s="177"/>
      <c r="RCV126" s="172"/>
      <c r="RCW126" s="170"/>
      <c r="RCX126" s="171"/>
      <c r="RCY126" s="172"/>
      <c r="RCZ126" s="172"/>
      <c r="RDA126" s="173"/>
      <c r="RDB126" s="172"/>
      <c r="RDC126" s="172"/>
      <c r="RDD126" s="172"/>
      <c r="RDE126" s="176"/>
      <c r="RDF126" s="177"/>
      <c r="RDG126" s="172"/>
      <c r="RDH126" s="170"/>
      <c r="RDI126" s="171"/>
      <c r="RDJ126" s="172"/>
      <c r="RDK126" s="172"/>
      <c r="RDL126" s="173"/>
      <c r="RDM126" s="172"/>
      <c r="RDN126" s="172"/>
      <c r="RDO126" s="172"/>
      <c r="RDP126" s="176"/>
      <c r="RDQ126" s="177"/>
      <c r="RDR126" s="172"/>
      <c r="RDS126" s="170"/>
      <c r="RDT126" s="171"/>
      <c r="RDU126" s="172"/>
      <c r="RDV126" s="172"/>
      <c r="RDW126" s="173"/>
      <c r="RDX126" s="172"/>
      <c r="RDY126" s="172"/>
      <c r="RDZ126" s="172"/>
      <c r="REA126" s="176"/>
      <c r="REB126" s="177"/>
      <c r="REC126" s="172"/>
      <c r="RED126" s="170"/>
      <c r="REE126" s="171"/>
      <c r="REF126" s="172"/>
      <c r="REG126" s="172"/>
      <c r="REH126" s="173"/>
      <c r="REI126" s="172"/>
      <c r="REJ126" s="172"/>
      <c r="REK126" s="172"/>
      <c r="REL126" s="176"/>
      <c r="REM126" s="177"/>
      <c r="REN126" s="172"/>
      <c r="REO126" s="170"/>
      <c r="REP126" s="171"/>
      <c r="REQ126" s="172"/>
      <c r="RER126" s="172"/>
      <c r="RES126" s="173"/>
      <c r="RET126" s="172"/>
      <c r="REU126" s="172"/>
      <c r="REV126" s="172"/>
      <c r="REW126" s="176"/>
      <c r="REX126" s="177"/>
      <c r="REY126" s="172"/>
      <c r="REZ126" s="170"/>
      <c r="RFA126" s="171"/>
      <c r="RFB126" s="172"/>
      <c r="RFC126" s="172"/>
      <c r="RFD126" s="173"/>
      <c r="RFE126" s="172"/>
      <c r="RFF126" s="172"/>
      <c r="RFG126" s="172"/>
      <c r="RFH126" s="176"/>
      <c r="RFI126" s="177"/>
      <c r="RFJ126" s="172"/>
      <c r="RFK126" s="170"/>
      <c r="RFL126" s="171"/>
      <c r="RFM126" s="172"/>
      <c r="RFN126" s="172"/>
      <c r="RFO126" s="173"/>
      <c r="RFP126" s="172"/>
      <c r="RFQ126" s="172"/>
      <c r="RFR126" s="172"/>
      <c r="RFS126" s="176"/>
      <c r="RFT126" s="177"/>
      <c r="RFU126" s="172"/>
      <c r="RFV126" s="170"/>
      <c r="RFW126" s="171"/>
      <c r="RFX126" s="172"/>
      <c r="RFY126" s="172"/>
      <c r="RFZ126" s="173"/>
      <c r="RGA126" s="172"/>
      <c r="RGB126" s="172"/>
      <c r="RGC126" s="172"/>
      <c r="RGD126" s="176"/>
      <c r="RGE126" s="177"/>
      <c r="RGF126" s="172"/>
      <c r="RGG126" s="170"/>
      <c r="RGH126" s="171"/>
      <c r="RGI126" s="172"/>
      <c r="RGJ126" s="172"/>
      <c r="RGK126" s="173"/>
      <c r="RGL126" s="172"/>
      <c r="RGM126" s="172"/>
      <c r="RGN126" s="172"/>
      <c r="RGO126" s="176"/>
      <c r="RGP126" s="177"/>
      <c r="RGQ126" s="172"/>
      <c r="RGR126" s="170"/>
      <c r="RGS126" s="171"/>
      <c r="RGT126" s="172"/>
      <c r="RGU126" s="172"/>
      <c r="RGV126" s="173"/>
      <c r="RGW126" s="172"/>
      <c r="RGX126" s="172"/>
      <c r="RGY126" s="172"/>
      <c r="RGZ126" s="176"/>
      <c r="RHA126" s="177"/>
      <c r="RHB126" s="172"/>
      <c r="RHC126" s="170"/>
      <c r="RHD126" s="171"/>
      <c r="RHE126" s="172"/>
      <c r="RHF126" s="172"/>
      <c r="RHG126" s="173"/>
      <c r="RHH126" s="172"/>
      <c r="RHI126" s="172"/>
      <c r="RHJ126" s="172"/>
      <c r="RHK126" s="176"/>
      <c r="RHL126" s="177"/>
      <c r="RHM126" s="172"/>
      <c r="RHN126" s="170"/>
      <c r="RHO126" s="171"/>
      <c r="RHP126" s="172"/>
      <c r="RHQ126" s="172"/>
      <c r="RHR126" s="173"/>
      <c r="RHS126" s="172"/>
      <c r="RHT126" s="172"/>
      <c r="RHU126" s="172"/>
      <c r="RHV126" s="176"/>
      <c r="RHW126" s="177"/>
      <c r="RHX126" s="172"/>
      <c r="RHY126" s="170"/>
      <c r="RHZ126" s="171"/>
      <c r="RIA126" s="172"/>
      <c r="RIB126" s="172"/>
      <c r="RIC126" s="173"/>
      <c r="RID126" s="172"/>
      <c r="RIE126" s="172"/>
      <c r="RIF126" s="172"/>
      <c r="RIG126" s="176"/>
      <c r="RIH126" s="177"/>
      <c r="RII126" s="172"/>
      <c r="RIJ126" s="170"/>
      <c r="RIK126" s="171"/>
      <c r="RIL126" s="172"/>
      <c r="RIM126" s="172"/>
      <c r="RIN126" s="173"/>
      <c r="RIO126" s="172"/>
      <c r="RIP126" s="172"/>
      <c r="RIQ126" s="172"/>
      <c r="RIR126" s="176"/>
      <c r="RIS126" s="177"/>
      <c r="RIT126" s="172"/>
      <c r="RIU126" s="170"/>
      <c r="RIV126" s="171"/>
      <c r="RIW126" s="172"/>
      <c r="RIX126" s="172"/>
      <c r="RIY126" s="173"/>
      <c r="RIZ126" s="172"/>
      <c r="RJA126" s="172"/>
      <c r="RJB126" s="172"/>
      <c r="RJC126" s="176"/>
      <c r="RJD126" s="177"/>
      <c r="RJE126" s="172"/>
      <c r="RJF126" s="170"/>
      <c r="RJG126" s="171"/>
      <c r="RJH126" s="172"/>
      <c r="RJI126" s="172"/>
      <c r="RJJ126" s="173"/>
      <c r="RJK126" s="172"/>
      <c r="RJL126" s="172"/>
      <c r="RJM126" s="172"/>
      <c r="RJN126" s="176"/>
      <c r="RJO126" s="177"/>
      <c r="RJP126" s="172"/>
      <c r="RJQ126" s="170"/>
      <c r="RJR126" s="171"/>
      <c r="RJS126" s="172"/>
      <c r="RJT126" s="172"/>
      <c r="RJU126" s="173"/>
      <c r="RJV126" s="172"/>
      <c r="RJW126" s="172"/>
      <c r="RJX126" s="172"/>
      <c r="RJY126" s="176"/>
      <c r="RJZ126" s="177"/>
      <c r="RKA126" s="172"/>
      <c r="RKB126" s="170"/>
      <c r="RKC126" s="171"/>
      <c r="RKD126" s="172"/>
      <c r="RKE126" s="172"/>
      <c r="RKF126" s="173"/>
      <c r="RKG126" s="172"/>
      <c r="RKH126" s="172"/>
      <c r="RKI126" s="172"/>
      <c r="RKJ126" s="176"/>
      <c r="RKK126" s="177"/>
      <c r="RKL126" s="172"/>
      <c r="RKM126" s="170"/>
      <c r="RKN126" s="171"/>
      <c r="RKO126" s="172"/>
      <c r="RKP126" s="172"/>
      <c r="RKQ126" s="173"/>
      <c r="RKR126" s="172"/>
      <c r="RKS126" s="172"/>
      <c r="RKT126" s="172"/>
      <c r="RKU126" s="176"/>
      <c r="RKV126" s="177"/>
      <c r="RKW126" s="172"/>
      <c r="RKX126" s="170"/>
      <c r="RKY126" s="171"/>
      <c r="RKZ126" s="172"/>
      <c r="RLA126" s="172"/>
      <c r="RLB126" s="173"/>
      <c r="RLC126" s="172"/>
      <c r="RLD126" s="172"/>
      <c r="RLE126" s="172"/>
      <c r="RLF126" s="176"/>
      <c r="RLG126" s="177"/>
      <c r="RLH126" s="172"/>
      <c r="RLI126" s="170"/>
      <c r="RLJ126" s="171"/>
      <c r="RLK126" s="172"/>
      <c r="RLL126" s="172"/>
      <c r="RLM126" s="173"/>
      <c r="RLN126" s="172"/>
      <c r="RLO126" s="172"/>
      <c r="RLP126" s="172"/>
      <c r="RLQ126" s="176"/>
      <c r="RLR126" s="177"/>
      <c r="RLS126" s="172"/>
      <c r="RLT126" s="170"/>
      <c r="RLU126" s="171"/>
      <c r="RLV126" s="172"/>
      <c r="RLW126" s="172"/>
      <c r="RLX126" s="173"/>
      <c r="RLY126" s="172"/>
      <c r="RLZ126" s="172"/>
      <c r="RMA126" s="172"/>
      <c r="RMB126" s="176"/>
      <c r="RMC126" s="177"/>
      <c r="RMD126" s="172"/>
      <c r="RME126" s="170"/>
      <c r="RMF126" s="171"/>
      <c r="RMG126" s="172"/>
      <c r="RMH126" s="172"/>
      <c r="RMI126" s="173"/>
      <c r="RMJ126" s="172"/>
      <c r="RMK126" s="172"/>
      <c r="RML126" s="172"/>
      <c r="RMM126" s="176"/>
      <c r="RMN126" s="177"/>
      <c r="RMO126" s="172"/>
      <c r="RMP126" s="170"/>
      <c r="RMQ126" s="171"/>
      <c r="RMR126" s="172"/>
      <c r="RMS126" s="172"/>
      <c r="RMT126" s="173"/>
      <c r="RMU126" s="172"/>
      <c r="RMV126" s="172"/>
      <c r="RMW126" s="172"/>
      <c r="RMX126" s="176"/>
      <c r="RMY126" s="177"/>
      <c r="RMZ126" s="172"/>
      <c r="RNA126" s="170"/>
      <c r="RNB126" s="171"/>
      <c r="RNC126" s="172"/>
      <c r="RND126" s="172"/>
      <c r="RNE126" s="173"/>
      <c r="RNF126" s="172"/>
      <c r="RNG126" s="172"/>
      <c r="RNH126" s="172"/>
      <c r="RNI126" s="176"/>
      <c r="RNJ126" s="177"/>
      <c r="RNK126" s="172"/>
      <c r="RNL126" s="170"/>
      <c r="RNM126" s="171"/>
      <c r="RNN126" s="172"/>
      <c r="RNO126" s="172"/>
      <c r="RNP126" s="173"/>
      <c r="RNQ126" s="172"/>
      <c r="RNR126" s="172"/>
      <c r="RNS126" s="172"/>
      <c r="RNT126" s="176"/>
      <c r="RNU126" s="177"/>
      <c r="RNV126" s="172"/>
      <c r="RNW126" s="170"/>
      <c r="RNX126" s="171"/>
      <c r="RNY126" s="172"/>
      <c r="RNZ126" s="172"/>
      <c r="ROA126" s="173"/>
      <c r="ROB126" s="172"/>
      <c r="ROC126" s="172"/>
      <c r="ROD126" s="172"/>
      <c r="ROE126" s="176"/>
      <c r="ROF126" s="177"/>
      <c r="ROG126" s="172"/>
      <c r="ROH126" s="170"/>
      <c r="ROI126" s="171"/>
      <c r="ROJ126" s="172"/>
      <c r="ROK126" s="172"/>
      <c r="ROL126" s="173"/>
      <c r="ROM126" s="172"/>
      <c r="RON126" s="172"/>
      <c r="ROO126" s="172"/>
      <c r="ROP126" s="176"/>
      <c r="ROQ126" s="177"/>
      <c r="ROR126" s="172"/>
      <c r="ROS126" s="170"/>
      <c r="ROT126" s="171"/>
      <c r="ROU126" s="172"/>
      <c r="ROV126" s="172"/>
      <c r="ROW126" s="173"/>
      <c r="ROX126" s="172"/>
      <c r="ROY126" s="172"/>
      <c r="ROZ126" s="172"/>
      <c r="RPA126" s="176"/>
      <c r="RPB126" s="177"/>
      <c r="RPC126" s="172"/>
      <c r="RPD126" s="170"/>
      <c r="RPE126" s="171"/>
      <c r="RPF126" s="172"/>
      <c r="RPG126" s="172"/>
      <c r="RPH126" s="173"/>
      <c r="RPI126" s="172"/>
      <c r="RPJ126" s="172"/>
      <c r="RPK126" s="172"/>
      <c r="RPL126" s="176"/>
      <c r="RPM126" s="177"/>
      <c r="RPN126" s="172"/>
      <c r="RPO126" s="170"/>
      <c r="RPP126" s="171"/>
      <c r="RPQ126" s="172"/>
      <c r="RPR126" s="172"/>
      <c r="RPS126" s="173"/>
      <c r="RPT126" s="172"/>
      <c r="RPU126" s="172"/>
      <c r="RPV126" s="172"/>
      <c r="RPW126" s="176"/>
      <c r="RPX126" s="177"/>
      <c r="RPY126" s="172"/>
      <c r="RPZ126" s="170"/>
      <c r="RQA126" s="171"/>
      <c r="RQB126" s="172"/>
      <c r="RQC126" s="172"/>
      <c r="RQD126" s="173"/>
      <c r="RQE126" s="172"/>
      <c r="RQF126" s="172"/>
      <c r="RQG126" s="172"/>
      <c r="RQH126" s="176"/>
      <c r="RQI126" s="177"/>
      <c r="RQJ126" s="172"/>
      <c r="RQK126" s="170"/>
      <c r="RQL126" s="171"/>
      <c r="RQM126" s="172"/>
      <c r="RQN126" s="172"/>
      <c r="RQO126" s="173"/>
      <c r="RQP126" s="172"/>
      <c r="RQQ126" s="172"/>
      <c r="RQR126" s="172"/>
      <c r="RQS126" s="176"/>
      <c r="RQT126" s="177"/>
      <c r="RQU126" s="172"/>
      <c r="RQV126" s="170"/>
      <c r="RQW126" s="171"/>
      <c r="RQX126" s="172"/>
      <c r="RQY126" s="172"/>
      <c r="RQZ126" s="173"/>
      <c r="RRA126" s="172"/>
      <c r="RRB126" s="172"/>
      <c r="RRC126" s="172"/>
      <c r="RRD126" s="176"/>
      <c r="RRE126" s="177"/>
      <c r="RRF126" s="172"/>
      <c r="RRG126" s="170"/>
      <c r="RRH126" s="171"/>
      <c r="RRI126" s="172"/>
      <c r="RRJ126" s="172"/>
      <c r="RRK126" s="173"/>
      <c r="RRL126" s="172"/>
      <c r="RRM126" s="172"/>
      <c r="RRN126" s="172"/>
      <c r="RRO126" s="176"/>
      <c r="RRP126" s="177"/>
      <c r="RRQ126" s="172"/>
      <c r="RRR126" s="170"/>
      <c r="RRS126" s="171"/>
      <c r="RRT126" s="172"/>
      <c r="RRU126" s="172"/>
      <c r="RRV126" s="173"/>
      <c r="RRW126" s="172"/>
      <c r="RRX126" s="172"/>
      <c r="RRY126" s="172"/>
      <c r="RRZ126" s="176"/>
      <c r="RSA126" s="177"/>
      <c r="RSB126" s="172"/>
      <c r="RSC126" s="170"/>
      <c r="RSD126" s="171"/>
      <c r="RSE126" s="172"/>
      <c r="RSF126" s="172"/>
      <c r="RSG126" s="173"/>
      <c r="RSH126" s="172"/>
      <c r="RSI126" s="172"/>
      <c r="RSJ126" s="172"/>
      <c r="RSK126" s="176"/>
      <c r="RSL126" s="177"/>
      <c r="RSM126" s="172"/>
      <c r="RSN126" s="170"/>
      <c r="RSO126" s="171"/>
      <c r="RSP126" s="172"/>
      <c r="RSQ126" s="172"/>
      <c r="RSR126" s="173"/>
      <c r="RSS126" s="172"/>
      <c r="RST126" s="172"/>
      <c r="RSU126" s="172"/>
      <c r="RSV126" s="176"/>
      <c r="RSW126" s="177"/>
      <c r="RSX126" s="172"/>
      <c r="RSY126" s="170"/>
      <c r="RSZ126" s="171"/>
      <c r="RTA126" s="172"/>
      <c r="RTB126" s="172"/>
      <c r="RTC126" s="173"/>
      <c r="RTD126" s="172"/>
      <c r="RTE126" s="172"/>
      <c r="RTF126" s="172"/>
      <c r="RTG126" s="176"/>
      <c r="RTH126" s="177"/>
      <c r="RTI126" s="172"/>
      <c r="RTJ126" s="170"/>
      <c r="RTK126" s="171"/>
      <c r="RTL126" s="172"/>
      <c r="RTM126" s="172"/>
      <c r="RTN126" s="173"/>
      <c r="RTO126" s="172"/>
      <c r="RTP126" s="172"/>
      <c r="RTQ126" s="172"/>
      <c r="RTR126" s="176"/>
      <c r="RTS126" s="177"/>
      <c r="RTT126" s="172"/>
      <c r="RTU126" s="170"/>
      <c r="RTV126" s="171"/>
      <c r="RTW126" s="172"/>
      <c r="RTX126" s="172"/>
      <c r="RTY126" s="173"/>
      <c r="RTZ126" s="172"/>
      <c r="RUA126" s="172"/>
      <c r="RUB126" s="172"/>
      <c r="RUC126" s="176"/>
      <c r="RUD126" s="177"/>
      <c r="RUE126" s="172"/>
      <c r="RUF126" s="170"/>
      <c r="RUG126" s="171"/>
      <c r="RUH126" s="172"/>
      <c r="RUI126" s="172"/>
      <c r="RUJ126" s="173"/>
      <c r="RUK126" s="172"/>
      <c r="RUL126" s="172"/>
      <c r="RUM126" s="172"/>
      <c r="RUN126" s="176"/>
      <c r="RUO126" s="177"/>
      <c r="RUP126" s="172"/>
      <c r="RUQ126" s="170"/>
      <c r="RUR126" s="171"/>
      <c r="RUS126" s="172"/>
      <c r="RUT126" s="172"/>
      <c r="RUU126" s="173"/>
      <c r="RUV126" s="172"/>
      <c r="RUW126" s="172"/>
      <c r="RUX126" s="172"/>
      <c r="RUY126" s="176"/>
      <c r="RUZ126" s="177"/>
      <c r="RVA126" s="172"/>
      <c r="RVB126" s="170"/>
      <c r="RVC126" s="171"/>
      <c r="RVD126" s="172"/>
      <c r="RVE126" s="172"/>
      <c r="RVF126" s="173"/>
      <c r="RVG126" s="172"/>
      <c r="RVH126" s="172"/>
      <c r="RVI126" s="172"/>
      <c r="RVJ126" s="176"/>
      <c r="RVK126" s="177"/>
      <c r="RVL126" s="172"/>
      <c r="RVM126" s="170"/>
      <c r="RVN126" s="171"/>
      <c r="RVO126" s="172"/>
      <c r="RVP126" s="172"/>
      <c r="RVQ126" s="173"/>
      <c r="RVR126" s="172"/>
      <c r="RVS126" s="172"/>
      <c r="RVT126" s="172"/>
      <c r="RVU126" s="176"/>
      <c r="RVV126" s="177"/>
      <c r="RVW126" s="172"/>
      <c r="RVX126" s="170"/>
      <c r="RVY126" s="171"/>
      <c r="RVZ126" s="172"/>
      <c r="RWA126" s="172"/>
      <c r="RWB126" s="173"/>
      <c r="RWC126" s="172"/>
      <c r="RWD126" s="172"/>
      <c r="RWE126" s="172"/>
      <c r="RWF126" s="176"/>
      <c r="RWG126" s="177"/>
      <c r="RWH126" s="172"/>
      <c r="RWI126" s="170"/>
      <c r="RWJ126" s="171"/>
      <c r="RWK126" s="172"/>
      <c r="RWL126" s="172"/>
      <c r="RWM126" s="173"/>
      <c r="RWN126" s="172"/>
      <c r="RWO126" s="172"/>
      <c r="RWP126" s="172"/>
      <c r="RWQ126" s="176"/>
      <c r="RWR126" s="177"/>
      <c r="RWS126" s="172"/>
      <c r="RWT126" s="170"/>
      <c r="RWU126" s="171"/>
      <c r="RWV126" s="172"/>
      <c r="RWW126" s="172"/>
      <c r="RWX126" s="173"/>
      <c r="RWY126" s="172"/>
      <c r="RWZ126" s="172"/>
      <c r="RXA126" s="172"/>
      <c r="RXB126" s="176"/>
      <c r="RXC126" s="177"/>
      <c r="RXD126" s="172"/>
      <c r="RXE126" s="170"/>
      <c r="RXF126" s="171"/>
      <c r="RXG126" s="172"/>
      <c r="RXH126" s="172"/>
      <c r="RXI126" s="173"/>
      <c r="RXJ126" s="172"/>
      <c r="RXK126" s="172"/>
      <c r="RXL126" s="172"/>
      <c r="RXM126" s="176"/>
      <c r="RXN126" s="177"/>
      <c r="RXO126" s="172"/>
      <c r="RXP126" s="170"/>
      <c r="RXQ126" s="171"/>
      <c r="RXR126" s="172"/>
      <c r="RXS126" s="172"/>
      <c r="RXT126" s="173"/>
      <c r="RXU126" s="172"/>
      <c r="RXV126" s="172"/>
      <c r="RXW126" s="172"/>
      <c r="RXX126" s="176"/>
      <c r="RXY126" s="177"/>
      <c r="RXZ126" s="172"/>
      <c r="RYA126" s="170"/>
      <c r="RYB126" s="171"/>
      <c r="RYC126" s="172"/>
      <c r="RYD126" s="172"/>
      <c r="RYE126" s="173"/>
      <c r="RYF126" s="172"/>
      <c r="RYG126" s="172"/>
      <c r="RYH126" s="172"/>
      <c r="RYI126" s="176"/>
      <c r="RYJ126" s="177"/>
      <c r="RYK126" s="172"/>
      <c r="RYL126" s="170"/>
      <c r="RYM126" s="171"/>
      <c r="RYN126" s="172"/>
      <c r="RYO126" s="172"/>
      <c r="RYP126" s="173"/>
      <c r="RYQ126" s="172"/>
      <c r="RYR126" s="172"/>
      <c r="RYS126" s="172"/>
      <c r="RYT126" s="176"/>
      <c r="RYU126" s="177"/>
      <c r="RYV126" s="172"/>
      <c r="RYW126" s="170"/>
      <c r="RYX126" s="171"/>
      <c r="RYY126" s="172"/>
      <c r="RYZ126" s="172"/>
      <c r="RZA126" s="173"/>
      <c r="RZB126" s="172"/>
      <c r="RZC126" s="172"/>
      <c r="RZD126" s="172"/>
      <c r="RZE126" s="176"/>
      <c r="RZF126" s="177"/>
      <c r="RZG126" s="172"/>
      <c r="RZH126" s="170"/>
      <c r="RZI126" s="171"/>
      <c r="RZJ126" s="172"/>
      <c r="RZK126" s="172"/>
      <c r="RZL126" s="173"/>
      <c r="RZM126" s="172"/>
      <c r="RZN126" s="172"/>
      <c r="RZO126" s="172"/>
      <c r="RZP126" s="176"/>
      <c r="RZQ126" s="177"/>
      <c r="RZR126" s="172"/>
      <c r="RZS126" s="170"/>
      <c r="RZT126" s="171"/>
      <c r="RZU126" s="172"/>
      <c r="RZV126" s="172"/>
      <c r="RZW126" s="173"/>
      <c r="RZX126" s="172"/>
      <c r="RZY126" s="172"/>
      <c r="RZZ126" s="172"/>
      <c r="SAA126" s="176"/>
      <c r="SAB126" s="177"/>
      <c r="SAC126" s="172"/>
      <c r="SAD126" s="170"/>
      <c r="SAE126" s="171"/>
      <c r="SAF126" s="172"/>
      <c r="SAG126" s="172"/>
      <c r="SAH126" s="173"/>
      <c r="SAI126" s="172"/>
      <c r="SAJ126" s="172"/>
      <c r="SAK126" s="172"/>
      <c r="SAL126" s="176"/>
      <c r="SAM126" s="177"/>
      <c r="SAN126" s="172"/>
      <c r="SAO126" s="170"/>
      <c r="SAP126" s="171"/>
      <c r="SAQ126" s="172"/>
      <c r="SAR126" s="172"/>
      <c r="SAS126" s="173"/>
      <c r="SAT126" s="172"/>
      <c r="SAU126" s="172"/>
      <c r="SAV126" s="172"/>
      <c r="SAW126" s="176"/>
      <c r="SAX126" s="177"/>
      <c r="SAY126" s="172"/>
      <c r="SAZ126" s="170"/>
      <c r="SBA126" s="171"/>
      <c r="SBB126" s="172"/>
      <c r="SBC126" s="172"/>
      <c r="SBD126" s="173"/>
      <c r="SBE126" s="172"/>
      <c r="SBF126" s="172"/>
      <c r="SBG126" s="172"/>
      <c r="SBH126" s="176"/>
      <c r="SBI126" s="177"/>
      <c r="SBJ126" s="172"/>
      <c r="SBK126" s="170"/>
      <c r="SBL126" s="171"/>
      <c r="SBM126" s="172"/>
      <c r="SBN126" s="172"/>
      <c r="SBO126" s="173"/>
      <c r="SBP126" s="172"/>
      <c r="SBQ126" s="172"/>
      <c r="SBR126" s="172"/>
      <c r="SBS126" s="176"/>
      <c r="SBT126" s="177"/>
      <c r="SBU126" s="172"/>
      <c r="SBV126" s="170"/>
      <c r="SBW126" s="171"/>
      <c r="SBX126" s="172"/>
      <c r="SBY126" s="172"/>
      <c r="SBZ126" s="173"/>
      <c r="SCA126" s="172"/>
      <c r="SCB126" s="172"/>
      <c r="SCC126" s="172"/>
      <c r="SCD126" s="176"/>
      <c r="SCE126" s="177"/>
      <c r="SCF126" s="172"/>
      <c r="SCG126" s="170"/>
      <c r="SCH126" s="171"/>
      <c r="SCI126" s="172"/>
      <c r="SCJ126" s="172"/>
      <c r="SCK126" s="173"/>
      <c r="SCL126" s="172"/>
      <c r="SCM126" s="172"/>
      <c r="SCN126" s="172"/>
      <c r="SCO126" s="176"/>
      <c r="SCP126" s="177"/>
      <c r="SCQ126" s="172"/>
      <c r="SCR126" s="170"/>
      <c r="SCS126" s="171"/>
      <c r="SCT126" s="172"/>
      <c r="SCU126" s="172"/>
      <c r="SCV126" s="173"/>
      <c r="SCW126" s="172"/>
      <c r="SCX126" s="172"/>
      <c r="SCY126" s="172"/>
      <c r="SCZ126" s="176"/>
      <c r="SDA126" s="177"/>
      <c r="SDB126" s="172"/>
      <c r="SDC126" s="170"/>
      <c r="SDD126" s="171"/>
      <c r="SDE126" s="172"/>
      <c r="SDF126" s="172"/>
      <c r="SDG126" s="173"/>
      <c r="SDH126" s="172"/>
      <c r="SDI126" s="172"/>
      <c r="SDJ126" s="172"/>
      <c r="SDK126" s="176"/>
      <c r="SDL126" s="177"/>
      <c r="SDM126" s="172"/>
      <c r="SDN126" s="170"/>
      <c r="SDO126" s="171"/>
      <c r="SDP126" s="172"/>
      <c r="SDQ126" s="172"/>
      <c r="SDR126" s="173"/>
      <c r="SDS126" s="172"/>
      <c r="SDT126" s="172"/>
      <c r="SDU126" s="172"/>
      <c r="SDV126" s="176"/>
      <c r="SDW126" s="177"/>
      <c r="SDX126" s="172"/>
      <c r="SDY126" s="170"/>
      <c r="SDZ126" s="171"/>
      <c r="SEA126" s="172"/>
      <c r="SEB126" s="172"/>
      <c r="SEC126" s="173"/>
      <c r="SED126" s="172"/>
      <c r="SEE126" s="172"/>
      <c r="SEF126" s="172"/>
      <c r="SEG126" s="176"/>
      <c r="SEH126" s="177"/>
      <c r="SEI126" s="172"/>
      <c r="SEJ126" s="170"/>
      <c r="SEK126" s="171"/>
      <c r="SEL126" s="172"/>
      <c r="SEM126" s="172"/>
      <c r="SEN126" s="173"/>
      <c r="SEO126" s="172"/>
      <c r="SEP126" s="172"/>
      <c r="SEQ126" s="172"/>
      <c r="SER126" s="176"/>
      <c r="SES126" s="177"/>
      <c r="SET126" s="172"/>
      <c r="SEU126" s="170"/>
      <c r="SEV126" s="171"/>
      <c r="SEW126" s="172"/>
      <c r="SEX126" s="172"/>
      <c r="SEY126" s="173"/>
      <c r="SEZ126" s="172"/>
      <c r="SFA126" s="172"/>
      <c r="SFB126" s="172"/>
      <c r="SFC126" s="176"/>
      <c r="SFD126" s="177"/>
      <c r="SFE126" s="172"/>
      <c r="SFF126" s="170"/>
      <c r="SFG126" s="171"/>
      <c r="SFH126" s="172"/>
      <c r="SFI126" s="172"/>
      <c r="SFJ126" s="173"/>
      <c r="SFK126" s="172"/>
      <c r="SFL126" s="172"/>
      <c r="SFM126" s="172"/>
      <c r="SFN126" s="176"/>
      <c r="SFO126" s="177"/>
      <c r="SFP126" s="172"/>
      <c r="SFQ126" s="170"/>
      <c r="SFR126" s="171"/>
      <c r="SFS126" s="172"/>
      <c r="SFT126" s="172"/>
      <c r="SFU126" s="173"/>
      <c r="SFV126" s="172"/>
      <c r="SFW126" s="172"/>
      <c r="SFX126" s="172"/>
      <c r="SFY126" s="176"/>
      <c r="SFZ126" s="177"/>
      <c r="SGA126" s="172"/>
      <c r="SGB126" s="170"/>
      <c r="SGC126" s="171"/>
      <c r="SGD126" s="172"/>
      <c r="SGE126" s="172"/>
      <c r="SGF126" s="173"/>
      <c r="SGG126" s="172"/>
      <c r="SGH126" s="172"/>
      <c r="SGI126" s="172"/>
      <c r="SGJ126" s="176"/>
      <c r="SGK126" s="177"/>
      <c r="SGL126" s="172"/>
      <c r="SGM126" s="170"/>
      <c r="SGN126" s="171"/>
      <c r="SGO126" s="172"/>
      <c r="SGP126" s="172"/>
      <c r="SGQ126" s="173"/>
      <c r="SGR126" s="172"/>
      <c r="SGS126" s="172"/>
      <c r="SGT126" s="172"/>
      <c r="SGU126" s="176"/>
      <c r="SGV126" s="177"/>
      <c r="SGW126" s="172"/>
      <c r="SGX126" s="170"/>
      <c r="SGY126" s="171"/>
      <c r="SGZ126" s="172"/>
      <c r="SHA126" s="172"/>
      <c r="SHB126" s="173"/>
      <c r="SHC126" s="172"/>
      <c r="SHD126" s="172"/>
      <c r="SHE126" s="172"/>
      <c r="SHF126" s="176"/>
      <c r="SHG126" s="177"/>
      <c r="SHH126" s="172"/>
      <c r="SHI126" s="170"/>
      <c r="SHJ126" s="171"/>
      <c r="SHK126" s="172"/>
      <c r="SHL126" s="172"/>
      <c r="SHM126" s="173"/>
      <c r="SHN126" s="172"/>
      <c r="SHO126" s="172"/>
      <c r="SHP126" s="172"/>
      <c r="SHQ126" s="176"/>
      <c r="SHR126" s="177"/>
      <c r="SHS126" s="172"/>
      <c r="SHT126" s="170"/>
      <c r="SHU126" s="171"/>
      <c r="SHV126" s="172"/>
      <c r="SHW126" s="172"/>
      <c r="SHX126" s="173"/>
      <c r="SHY126" s="172"/>
      <c r="SHZ126" s="172"/>
      <c r="SIA126" s="172"/>
      <c r="SIB126" s="176"/>
      <c r="SIC126" s="177"/>
      <c r="SID126" s="172"/>
      <c r="SIE126" s="170"/>
      <c r="SIF126" s="171"/>
      <c r="SIG126" s="172"/>
      <c r="SIH126" s="172"/>
      <c r="SII126" s="173"/>
      <c r="SIJ126" s="172"/>
      <c r="SIK126" s="172"/>
      <c r="SIL126" s="172"/>
      <c r="SIM126" s="176"/>
      <c r="SIN126" s="177"/>
      <c r="SIO126" s="172"/>
      <c r="SIP126" s="170"/>
      <c r="SIQ126" s="171"/>
      <c r="SIR126" s="172"/>
      <c r="SIS126" s="172"/>
      <c r="SIT126" s="173"/>
      <c r="SIU126" s="172"/>
      <c r="SIV126" s="172"/>
      <c r="SIW126" s="172"/>
      <c r="SIX126" s="176"/>
      <c r="SIY126" s="177"/>
      <c r="SIZ126" s="172"/>
      <c r="SJA126" s="170"/>
      <c r="SJB126" s="171"/>
      <c r="SJC126" s="172"/>
      <c r="SJD126" s="172"/>
      <c r="SJE126" s="173"/>
      <c r="SJF126" s="172"/>
      <c r="SJG126" s="172"/>
      <c r="SJH126" s="172"/>
      <c r="SJI126" s="176"/>
      <c r="SJJ126" s="177"/>
      <c r="SJK126" s="172"/>
      <c r="SJL126" s="170"/>
      <c r="SJM126" s="171"/>
      <c r="SJN126" s="172"/>
      <c r="SJO126" s="172"/>
      <c r="SJP126" s="173"/>
      <c r="SJQ126" s="172"/>
      <c r="SJR126" s="172"/>
      <c r="SJS126" s="172"/>
      <c r="SJT126" s="176"/>
      <c r="SJU126" s="177"/>
      <c r="SJV126" s="172"/>
      <c r="SJW126" s="170"/>
      <c r="SJX126" s="171"/>
      <c r="SJY126" s="172"/>
      <c r="SJZ126" s="172"/>
      <c r="SKA126" s="173"/>
      <c r="SKB126" s="172"/>
      <c r="SKC126" s="172"/>
      <c r="SKD126" s="172"/>
      <c r="SKE126" s="176"/>
      <c r="SKF126" s="177"/>
      <c r="SKG126" s="172"/>
      <c r="SKH126" s="170"/>
      <c r="SKI126" s="171"/>
      <c r="SKJ126" s="172"/>
      <c r="SKK126" s="172"/>
      <c r="SKL126" s="173"/>
      <c r="SKM126" s="172"/>
      <c r="SKN126" s="172"/>
      <c r="SKO126" s="172"/>
      <c r="SKP126" s="176"/>
      <c r="SKQ126" s="177"/>
      <c r="SKR126" s="172"/>
      <c r="SKS126" s="170"/>
      <c r="SKT126" s="171"/>
      <c r="SKU126" s="172"/>
      <c r="SKV126" s="172"/>
      <c r="SKW126" s="173"/>
      <c r="SKX126" s="172"/>
      <c r="SKY126" s="172"/>
      <c r="SKZ126" s="172"/>
      <c r="SLA126" s="176"/>
      <c r="SLB126" s="177"/>
      <c r="SLC126" s="172"/>
      <c r="SLD126" s="170"/>
      <c r="SLE126" s="171"/>
      <c r="SLF126" s="172"/>
      <c r="SLG126" s="172"/>
      <c r="SLH126" s="173"/>
      <c r="SLI126" s="172"/>
      <c r="SLJ126" s="172"/>
      <c r="SLK126" s="172"/>
      <c r="SLL126" s="176"/>
      <c r="SLM126" s="177"/>
      <c r="SLN126" s="172"/>
      <c r="SLO126" s="170"/>
      <c r="SLP126" s="171"/>
      <c r="SLQ126" s="172"/>
      <c r="SLR126" s="172"/>
      <c r="SLS126" s="173"/>
      <c r="SLT126" s="172"/>
      <c r="SLU126" s="172"/>
      <c r="SLV126" s="172"/>
      <c r="SLW126" s="176"/>
      <c r="SLX126" s="177"/>
      <c r="SLY126" s="172"/>
      <c r="SLZ126" s="170"/>
      <c r="SMA126" s="171"/>
      <c r="SMB126" s="172"/>
      <c r="SMC126" s="172"/>
      <c r="SMD126" s="173"/>
      <c r="SME126" s="172"/>
      <c r="SMF126" s="172"/>
      <c r="SMG126" s="172"/>
      <c r="SMH126" s="176"/>
      <c r="SMI126" s="177"/>
      <c r="SMJ126" s="172"/>
      <c r="SMK126" s="170"/>
      <c r="SML126" s="171"/>
      <c r="SMM126" s="172"/>
      <c r="SMN126" s="172"/>
      <c r="SMO126" s="173"/>
      <c r="SMP126" s="172"/>
      <c r="SMQ126" s="172"/>
      <c r="SMR126" s="172"/>
      <c r="SMS126" s="176"/>
      <c r="SMT126" s="177"/>
      <c r="SMU126" s="172"/>
      <c r="SMV126" s="170"/>
      <c r="SMW126" s="171"/>
      <c r="SMX126" s="172"/>
      <c r="SMY126" s="172"/>
      <c r="SMZ126" s="173"/>
      <c r="SNA126" s="172"/>
      <c r="SNB126" s="172"/>
      <c r="SNC126" s="172"/>
      <c r="SND126" s="176"/>
      <c r="SNE126" s="177"/>
      <c r="SNF126" s="172"/>
      <c r="SNG126" s="170"/>
      <c r="SNH126" s="171"/>
      <c r="SNI126" s="172"/>
      <c r="SNJ126" s="172"/>
      <c r="SNK126" s="173"/>
      <c r="SNL126" s="172"/>
      <c r="SNM126" s="172"/>
      <c r="SNN126" s="172"/>
      <c r="SNO126" s="176"/>
      <c r="SNP126" s="177"/>
      <c r="SNQ126" s="172"/>
      <c r="SNR126" s="170"/>
      <c r="SNS126" s="171"/>
      <c r="SNT126" s="172"/>
      <c r="SNU126" s="172"/>
      <c r="SNV126" s="173"/>
      <c r="SNW126" s="172"/>
      <c r="SNX126" s="172"/>
      <c r="SNY126" s="172"/>
      <c r="SNZ126" s="176"/>
      <c r="SOA126" s="177"/>
      <c r="SOB126" s="172"/>
      <c r="SOC126" s="170"/>
      <c r="SOD126" s="171"/>
      <c r="SOE126" s="172"/>
      <c r="SOF126" s="172"/>
      <c r="SOG126" s="173"/>
      <c r="SOH126" s="172"/>
      <c r="SOI126" s="172"/>
      <c r="SOJ126" s="172"/>
      <c r="SOK126" s="176"/>
      <c r="SOL126" s="177"/>
      <c r="SOM126" s="172"/>
      <c r="SON126" s="170"/>
      <c r="SOO126" s="171"/>
      <c r="SOP126" s="172"/>
      <c r="SOQ126" s="172"/>
      <c r="SOR126" s="173"/>
      <c r="SOS126" s="172"/>
      <c r="SOT126" s="172"/>
      <c r="SOU126" s="172"/>
      <c r="SOV126" s="176"/>
      <c r="SOW126" s="177"/>
      <c r="SOX126" s="172"/>
      <c r="SOY126" s="170"/>
      <c r="SOZ126" s="171"/>
      <c r="SPA126" s="172"/>
      <c r="SPB126" s="172"/>
      <c r="SPC126" s="173"/>
      <c r="SPD126" s="172"/>
      <c r="SPE126" s="172"/>
      <c r="SPF126" s="172"/>
      <c r="SPG126" s="176"/>
      <c r="SPH126" s="177"/>
      <c r="SPI126" s="172"/>
      <c r="SPJ126" s="170"/>
      <c r="SPK126" s="171"/>
      <c r="SPL126" s="172"/>
      <c r="SPM126" s="172"/>
      <c r="SPN126" s="173"/>
      <c r="SPO126" s="172"/>
      <c r="SPP126" s="172"/>
      <c r="SPQ126" s="172"/>
      <c r="SPR126" s="176"/>
      <c r="SPS126" s="177"/>
      <c r="SPT126" s="172"/>
      <c r="SPU126" s="170"/>
      <c r="SPV126" s="171"/>
      <c r="SPW126" s="172"/>
      <c r="SPX126" s="172"/>
      <c r="SPY126" s="173"/>
      <c r="SPZ126" s="172"/>
      <c r="SQA126" s="172"/>
      <c r="SQB126" s="172"/>
      <c r="SQC126" s="176"/>
      <c r="SQD126" s="177"/>
      <c r="SQE126" s="172"/>
      <c r="SQF126" s="170"/>
      <c r="SQG126" s="171"/>
      <c r="SQH126" s="172"/>
      <c r="SQI126" s="172"/>
      <c r="SQJ126" s="173"/>
      <c r="SQK126" s="172"/>
      <c r="SQL126" s="172"/>
      <c r="SQM126" s="172"/>
      <c r="SQN126" s="176"/>
      <c r="SQO126" s="177"/>
      <c r="SQP126" s="172"/>
      <c r="SQQ126" s="170"/>
      <c r="SQR126" s="171"/>
      <c r="SQS126" s="172"/>
      <c r="SQT126" s="172"/>
      <c r="SQU126" s="173"/>
      <c r="SQV126" s="172"/>
      <c r="SQW126" s="172"/>
      <c r="SQX126" s="172"/>
      <c r="SQY126" s="176"/>
      <c r="SQZ126" s="177"/>
      <c r="SRA126" s="172"/>
      <c r="SRB126" s="170"/>
      <c r="SRC126" s="171"/>
      <c r="SRD126" s="172"/>
      <c r="SRE126" s="172"/>
      <c r="SRF126" s="173"/>
      <c r="SRG126" s="172"/>
      <c r="SRH126" s="172"/>
      <c r="SRI126" s="172"/>
      <c r="SRJ126" s="176"/>
      <c r="SRK126" s="177"/>
      <c r="SRL126" s="172"/>
      <c r="SRM126" s="170"/>
      <c r="SRN126" s="171"/>
      <c r="SRO126" s="172"/>
      <c r="SRP126" s="172"/>
      <c r="SRQ126" s="173"/>
      <c r="SRR126" s="172"/>
      <c r="SRS126" s="172"/>
      <c r="SRT126" s="172"/>
      <c r="SRU126" s="176"/>
      <c r="SRV126" s="177"/>
      <c r="SRW126" s="172"/>
      <c r="SRX126" s="170"/>
      <c r="SRY126" s="171"/>
      <c r="SRZ126" s="172"/>
      <c r="SSA126" s="172"/>
      <c r="SSB126" s="173"/>
      <c r="SSC126" s="172"/>
      <c r="SSD126" s="172"/>
      <c r="SSE126" s="172"/>
      <c r="SSF126" s="176"/>
      <c r="SSG126" s="177"/>
      <c r="SSH126" s="172"/>
      <c r="SSI126" s="170"/>
      <c r="SSJ126" s="171"/>
      <c r="SSK126" s="172"/>
      <c r="SSL126" s="172"/>
      <c r="SSM126" s="173"/>
      <c r="SSN126" s="172"/>
      <c r="SSO126" s="172"/>
      <c r="SSP126" s="172"/>
      <c r="SSQ126" s="176"/>
      <c r="SSR126" s="177"/>
      <c r="SSS126" s="172"/>
      <c r="SST126" s="170"/>
      <c r="SSU126" s="171"/>
      <c r="SSV126" s="172"/>
      <c r="SSW126" s="172"/>
      <c r="SSX126" s="173"/>
      <c r="SSY126" s="172"/>
      <c r="SSZ126" s="172"/>
      <c r="STA126" s="172"/>
      <c r="STB126" s="176"/>
      <c r="STC126" s="177"/>
      <c r="STD126" s="172"/>
      <c r="STE126" s="170"/>
      <c r="STF126" s="171"/>
      <c r="STG126" s="172"/>
      <c r="STH126" s="172"/>
      <c r="STI126" s="173"/>
      <c r="STJ126" s="172"/>
      <c r="STK126" s="172"/>
      <c r="STL126" s="172"/>
      <c r="STM126" s="176"/>
      <c r="STN126" s="177"/>
      <c r="STO126" s="172"/>
      <c r="STP126" s="170"/>
      <c r="STQ126" s="171"/>
      <c r="STR126" s="172"/>
      <c r="STS126" s="172"/>
      <c r="STT126" s="173"/>
      <c r="STU126" s="172"/>
      <c r="STV126" s="172"/>
      <c r="STW126" s="172"/>
      <c r="STX126" s="176"/>
      <c r="STY126" s="177"/>
      <c r="STZ126" s="172"/>
      <c r="SUA126" s="170"/>
      <c r="SUB126" s="171"/>
      <c r="SUC126" s="172"/>
      <c r="SUD126" s="172"/>
      <c r="SUE126" s="173"/>
      <c r="SUF126" s="172"/>
      <c r="SUG126" s="172"/>
      <c r="SUH126" s="172"/>
      <c r="SUI126" s="176"/>
      <c r="SUJ126" s="177"/>
      <c r="SUK126" s="172"/>
      <c r="SUL126" s="170"/>
      <c r="SUM126" s="171"/>
      <c r="SUN126" s="172"/>
      <c r="SUO126" s="172"/>
      <c r="SUP126" s="173"/>
      <c r="SUQ126" s="172"/>
      <c r="SUR126" s="172"/>
      <c r="SUS126" s="172"/>
      <c r="SUT126" s="176"/>
      <c r="SUU126" s="177"/>
      <c r="SUV126" s="172"/>
      <c r="SUW126" s="170"/>
      <c r="SUX126" s="171"/>
      <c r="SUY126" s="172"/>
      <c r="SUZ126" s="172"/>
      <c r="SVA126" s="173"/>
      <c r="SVB126" s="172"/>
      <c r="SVC126" s="172"/>
      <c r="SVD126" s="172"/>
      <c r="SVE126" s="176"/>
      <c r="SVF126" s="177"/>
      <c r="SVG126" s="172"/>
      <c r="SVH126" s="170"/>
      <c r="SVI126" s="171"/>
      <c r="SVJ126" s="172"/>
      <c r="SVK126" s="172"/>
      <c r="SVL126" s="173"/>
      <c r="SVM126" s="172"/>
      <c r="SVN126" s="172"/>
      <c r="SVO126" s="172"/>
      <c r="SVP126" s="176"/>
      <c r="SVQ126" s="177"/>
      <c r="SVR126" s="172"/>
      <c r="SVS126" s="170"/>
      <c r="SVT126" s="171"/>
      <c r="SVU126" s="172"/>
      <c r="SVV126" s="172"/>
      <c r="SVW126" s="173"/>
      <c r="SVX126" s="172"/>
      <c r="SVY126" s="172"/>
      <c r="SVZ126" s="172"/>
      <c r="SWA126" s="176"/>
      <c r="SWB126" s="177"/>
      <c r="SWC126" s="172"/>
      <c r="SWD126" s="170"/>
      <c r="SWE126" s="171"/>
      <c r="SWF126" s="172"/>
      <c r="SWG126" s="172"/>
      <c r="SWH126" s="173"/>
      <c r="SWI126" s="172"/>
      <c r="SWJ126" s="172"/>
      <c r="SWK126" s="172"/>
      <c r="SWL126" s="176"/>
      <c r="SWM126" s="177"/>
      <c r="SWN126" s="172"/>
      <c r="SWO126" s="170"/>
      <c r="SWP126" s="171"/>
      <c r="SWQ126" s="172"/>
      <c r="SWR126" s="172"/>
      <c r="SWS126" s="173"/>
      <c r="SWT126" s="172"/>
      <c r="SWU126" s="172"/>
      <c r="SWV126" s="172"/>
      <c r="SWW126" s="176"/>
      <c r="SWX126" s="177"/>
      <c r="SWY126" s="172"/>
      <c r="SWZ126" s="170"/>
      <c r="SXA126" s="171"/>
      <c r="SXB126" s="172"/>
      <c r="SXC126" s="172"/>
      <c r="SXD126" s="173"/>
      <c r="SXE126" s="172"/>
      <c r="SXF126" s="172"/>
      <c r="SXG126" s="172"/>
      <c r="SXH126" s="176"/>
      <c r="SXI126" s="177"/>
      <c r="SXJ126" s="172"/>
      <c r="SXK126" s="170"/>
      <c r="SXL126" s="171"/>
      <c r="SXM126" s="172"/>
      <c r="SXN126" s="172"/>
      <c r="SXO126" s="173"/>
      <c r="SXP126" s="172"/>
      <c r="SXQ126" s="172"/>
      <c r="SXR126" s="172"/>
      <c r="SXS126" s="176"/>
      <c r="SXT126" s="177"/>
      <c r="SXU126" s="172"/>
      <c r="SXV126" s="170"/>
      <c r="SXW126" s="171"/>
      <c r="SXX126" s="172"/>
      <c r="SXY126" s="172"/>
      <c r="SXZ126" s="173"/>
      <c r="SYA126" s="172"/>
      <c r="SYB126" s="172"/>
      <c r="SYC126" s="172"/>
      <c r="SYD126" s="176"/>
      <c r="SYE126" s="177"/>
      <c r="SYF126" s="172"/>
      <c r="SYG126" s="170"/>
      <c r="SYH126" s="171"/>
      <c r="SYI126" s="172"/>
      <c r="SYJ126" s="172"/>
      <c r="SYK126" s="173"/>
      <c r="SYL126" s="172"/>
      <c r="SYM126" s="172"/>
      <c r="SYN126" s="172"/>
      <c r="SYO126" s="176"/>
      <c r="SYP126" s="177"/>
      <c r="SYQ126" s="172"/>
      <c r="SYR126" s="170"/>
      <c r="SYS126" s="171"/>
      <c r="SYT126" s="172"/>
      <c r="SYU126" s="172"/>
      <c r="SYV126" s="173"/>
      <c r="SYW126" s="172"/>
      <c r="SYX126" s="172"/>
      <c r="SYY126" s="172"/>
      <c r="SYZ126" s="176"/>
      <c r="SZA126" s="177"/>
      <c r="SZB126" s="172"/>
      <c r="SZC126" s="170"/>
      <c r="SZD126" s="171"/>
      <c r="SZE126" s="172"/>
      <c r="SZF126" s="172"/>
      <c r="SZG126" s="173"/>
      <c r="SZH126" s="172"/>
      <c r="SZI126" s="172"/>
      <c r="SZJ126" s="172"/>
      <c r="SZK126" s="176"/>
      <c r="SZL126" s="177"/>
      <c r="SZM126" s="172"/>
      <c r="SZN126" s="170"/>
      <c r="SZO126" s="171"/>
      <c r="SZP126" s="172"/>
      <c r="SZQ126" s="172"/>
      <c r="SZR126" s="173"/>
      <c r="SZS126" s="172"/>
      <c r="SZT126" s="172"/>
      <c r="SZU126" s="172"/>
      <c r="SZV126" s="176"/>
      <c r="SZW126" s="177"/>
      <c r="SZX126" s="172"/>
      <c r="SZY126" s="170"/>
      <c r="SZZ126" s="171"/>
      <c r="TAA126" s="172"/>
      <c r="TAB126" s="172"/>
      <c r="TAC126" s="173"/>
      <c r="TAD126" s="172"/>
      <c r="TAE126" s="172"/>
      <c r="TAF126" s="172"/>
      <c r="TAG126" s="176"/>
      <c r="TAH126" s="177"/>
      <c r="TAI126" s="172"/>
      <c r="TAJ126" s="170"/>
      <c r="TAK126" s="171"/>
      <c r="TAL126" s="172"/>
      <c r="TAM126" s="172"/>
      <c r="TAN126" s="173"/>
      <c r="TAO126" s="172"/>
      <c r="TAP126" s="172"/>
      <c r="TAQ126" s="172"/>
      <c r="TAR126" s="176"/>
      <c r="TAS126" s="177"/>
      <c r="TAT126" s="172"/>
      <c r="TAU126" s="170"/>
      <c r="TAV126" s="171"/>
      <c r="TAW126" s="172"/>
      <c r="TAX126" s="172"/>
      <c r="TAY126" s="173"/>
      <c r="TAZ126" s="172"/>
      <c r="TBA126" s="172"/>
      <c r="TBB126" s="172"/>
      <c r="TBC126" s="176"/>
      <c r="TBD126" s="177"/>
      <c r="TBE126" s="172"/>
      <c r="TBF126" s="170"/>
      <c r="TBG126" s="171"/>
      <c r="TBH126" s="172"/>
      <c r="TBI126" s="172"/>
      <c r="TBJ126" s="173"/>
      <c r="TBK126" s="172"/>
      <c r="TBL126" s="172"/>
      <c r="TBM126" s="172"/>
      <c r="TBN126" s="176"/>
      <c r="TBO126" s="177"/>
      <c r="TBP126" s="172"/>
      <c r="TBQ126" s="170"/>
      <c r="TBR126" s="171"/>
      <c r="TBS126" s="172"/>
      <c r="TBT126" s="172"/>
      <c r="TBU126" s="173"/>
      <c r="TBV126" s="172"/>
      <c r="TBW126" s="172"/>
      <c r="TBX126" s="172"/>
      <c r="TBY126" s="176"/>
      <c r="TBZ126" s="177"/>
      <c r="TCA126" s="172"/>
      <c r="TCB126" s="170"/>
      <c r="TCC126" s="171"/>
      <c r="TCD126" s="172"/>
      <c r="TCE126" s="172"/>
      <c r="TCF126" s="173"/>
      <c r="TCG126" s="172"/>
      <c r="TCH126" s="172"/>
      <c r="TCI126" s="172"/>
      <c r="TCJ126" s="176"/>
      <c r="TCK126" s="177"/>
      <c r="TCL126" s="172"/>
      <c r="TCM126" s="170"/>
      <c r="TCN126" s="171"/>
      <c r="TCO126" s="172"/>
      <c r="TCP126" s="172"/>
      <c r="TCQ126" s="173"/>
      <c r="TCR126" s="172"/>
      <c r="TCS126" s="172"/>
      <c r="TCT126" s="172"/>
      <c r="TCU126" s="176"/>
      <c r="TCV126" s="177"/>
      <c r="TCW126" s="172"/>
      <c r="TCX126" s="170"/>
      <c r="TCY126" s="171"/>
      <c r="TCZ126" s="172"/>
      <c r="TDA126" s="172"/>
      <c r="TDB126" s="173"/>
      <c r="TDC126" s="172"/>
      <c r="TDD126" s="172"/>
      <c r="TDE126" s="172"/>
      <c r="TDF126" s="176"/>
      <c r="TDG126" s="177"/>
      <c r="TDH126" s="172"/>
      <c r="TDI126" s="170"/>
      <c r="TDJ126" s="171"/>
      <c r="TDK126" s="172"/>
      <c r="TDL126" s="172"/>
      <c r="TDM126" s="173"/>
      <c r="TDN126" s="172"/>
      <c r="TDO126" s="172"/>
      <c r="TDP126" s="172"/>
      <c r="TDQ126" s="176"/>
      <c r="TDR126" s="177"/>
      <c r="TDS126" s="172"/>
      <c r="TDT126" s="170"/>
      <c r="TDU126" s="171"/>
      <c r="TDV126" s="172"/>
      <c r="TDW126" s="172"/>
      <c r="TDX126" s="173"/>
      <c r="TDY126" s="172"/>
      <c r="TDZ126" s="172"/>
      <c r="TEA126" s="172"/>
      <c r="TEB126" s="176"/>
      <c r="TEC126" s="177"/>
      <c r="TED126" s="172"/>
      <c r="TEE126" s="170"/>
      <c r="TEF126" s="171"/>
      <c r="TEG126" s="172"/>
      <c r="TEH126" s="172"/>
      <c r="TEI126" s="173"/>
      <c r="TEJ126" s="172"/>
      <c r="TEK126" s="172"/>
      <c r="TEL126" s="172"/>
      <c r="TEM126" s="176"/>
      <c r="TEN126" s="177"/>
      <c r="TEO126" s="172"/>
      <c r="TEP126" s="170"/>
      <c r="TEQ126" s="171"/>
      <c r="TER126" s="172"/>
      <c r="TES126" s="172"/>
      <c r="TET126" s="173"/>
      <c r="TEU126" s="172"/>
      <c r="TEV126" s="172"/>
      <c r="TEW126" s="172"/>
      <c r="TEX126" s="176"/>
      <c r="TEY126" s="177"/>
      <c r="TEZ126" s="172"/>
      <c r="TFA126" s="170"/>
      <c r="TFB126" s="171"/>
      <c r="TFC126" s="172"/>
      <c r="TFD126" s="172"/>
      <c r="TFE126" s="173"/>
      <c r="TFF126" s="172"/>
      <c r="TFG126" s="172"/>
      <c r="TFH126" s="172"/>
      <c r="TFI126" s="176"/>
      <c r="TFJ126" s="177"/>
      <c r="TFK126" s="172"/>
      <c r="TFL126" s="170"/>
      <c r="TFM126" s="171"/>
      <c r="TFN126" s="172"/>
      <c r="TFO126" s="172"/>
      <c r="TFP126" s="173"/>
      <c r="TFQ126" s="172"/>
      <c r="TFR126" s="172"/>
      <c r="TFS126" s="172"/>
      <c r="TFT126" s="176"/>
      <c r="TFU126" s="177"/>
      <c r="TFV126" s="172"/>
      <c r="TFW126" s="170"/>
      <c r="TFX126" s="171"/>
      <c r="TFY126" s="172"/>
      <c r="TFZ126" s="172"/>
      <c r="TGA126" s="173"/>
      <c r="TGB126" s="172"/>
      <c r="TGC126" s="172"/>
      <c r="TGD126" s="172"/>
      <c r="TGE126" s="176"/>
      <c r="TGF126" s="177"/>
      <c r="TGG126" s="172"/>
      <c r="TGH126" s="170"/>
      <c r="TGI126" s="171"/>
      <c r="TGJ126" s="172"/>
      <c r="TGK126" s="172"/>
      <c r="TGL126" s="173"/>
      <c r="TGM126" s="172"/>
      <c r="TGN126" s="172"/>
      <c r="TGO126" s="172"/>
      <c r="TGP126" s="176"/>
      <c r="TGQ126" s="177"/>
      <c r="TGR126" s="172"/>
      <c r="TGS126" s="170"/>
      <c r="TGT126" s="171"/>
      <c r="TGU126" s="172"/>
      <c r="TGV126" s="172"/>
      <c r="TGW126" s="173"/>
      <c r="TGX126" s="172"/>
      <c r="TGY126" s="172"/>
      <c r="TGZ126" s="172"/>
      <c r="THA126" s="176"/>
      <c r="THB126" s="177"/>
      <c r="THC126" s="172"/>
      <c r="THD126" s="170"/>
      <c r="THE126" s="171"/>
      <c r="THF126" s="172"/>
      <c r="THG126" s="172"/>
      <c r="THH126" s="173"/>
      <c r="THI126" s="172"/>
      <c r="THJ126" s="172"/>
      <c r="THK126" s="172"/>
      <c r="THL126" s="176"/>
      <c r="THM126" s="177"/>
      <c r="THN126" s="172"/>
      <c r="THO126" s="170"/>
      <c r="THP126" s="171"/>
      <c r="THQ126" s="172"/>
      <c r="THR126" s="172"/>
      <c r="THS126" s="173"/>
      <c r="THT126" s="172"/>
      <c r="THU126" s="172"/>
      <c r="THV126" s="172"/>
      <c r="THW126" s="176"/>
      <c r="THX126" s="177"/>
      <c r="THY126" s="172"/>
      <c r="THZ126" s="170"/>
      <c r="TIA126" s="171"/>
      <c r="TIB126" s="172"/>
      <c r="TIC126" s="172"/>
      <c r="TID126" s="173"/>
      <c r="TIE126" s="172"/>
      <c r="TIF126" s="172"/>
      <c r="TIG126" s="172"/>
      <c r="TIH126" s="176"/>
      <c r="TII126" s="177"/>
      <c r="TIJ126" s="172"/>
      <c r="TIK126" s="170"/>
      <c r="TIL126" s="171"/>
      <c r="TIM126" s="172"/>
      <c r="TIN126" s="172"/>
      <c r="TIO126" s="173"/>
      <c r="TIP126" s="172"/>
      <c r="TIQ126" s="172"/>
      <c r="TIR126" s="172"/>
      <c r="TIS126" s="176"/>
      <c r="TIT126" s="177"/>
      <c r="TIU126" s="172"/>
      <c r="TIV126" s="170"/>
      <c r="TIW126" s="171"/>
      <c r="TIX126" s="172"/>
      <c r="TIY126" s="172"/>
      <c r="TIZ126" s="173"/>
      <c r="TJA126" s="172"/>
      <c r="TJB126" s="172"/>
      <c r="TJC126" s="172"/>
      <c r="TJD126" s="176"/>
      <c r="TJE126" s="177"/>
      <c r="TJF126" s="172"/>
      <c r="TJG126" s="170"/>
      <c r="TJH126" s="171"/>
      <c r="TJI126" s="172"/>
      <c r="TJJ126" s="172"/>
      <c r="TJK126" s="173"/>
      <c r="TJL126" s="172"/>
      <c r="TJM126" s="172"/>
      <c r="TJN126" s="172"/>
      <c r="TJO126" s="176"/>
      <c r="TJP126" s="177"/>
      <c r="TJQ126" s="172"/>
      <c r="TJR126" s="170"/>
      <c r="TJS126" s="171"/>
      <c r="TJT126" s="172"/>
      <c r="TJU126" s="172"/>
      <c r="TJV126" s="173"/>
      <c r="TJW126" s="172"/>
      <c r="TJX126" s="172"/>
      <c r="TJY126" s="172"/>
      <c r="TJZ126" s="176"/>
      <c r="TKA126" s="177"/>
      <c r="TKB126" s="172"/>
      <c r="TKC126" s="170"/>
      <c r="TKD126" s="171"/>
      <c r="TKE126" s="172"/>
      <c r="TKF126" s="172"/>
      <c r="TKG126" s="173"/>
      <c r="TKH126" s="172"/>
      <c r="TKI126" s="172"/>
      <c r="TKJ126" s="172"/>
      <c r="TKK126" s="176"/>
      <c r="TKL126" s="177"/>
      <c r="TKM126" s="172"/>
      <c r="TKN126" s="170"/>
      <c r="TKO126" s="171"/>
      <c r="TKP126" s="172"/>
      <c r="TKQ126" s="172"/>
      <c r="TKR126" s="173"/>
      <c r="TKS126" s="172"/>
      <c r="TKT126" s="172"/>
      <c r="TKU126" s="172"/>
      <c r="TKV126" s="176"/>
      <c r="TKW126" s="177"/>
      <c r="TKX126" s="172"/>
      <c r="TKY126" s="170"/>
      <c r="TKZ126" s="171"/>
      <c r="TLA126" s="172"/>
      <c r="TLB126" s="172"/>
      <c r="TLC126" s="173"/>
      <c r="TLD126" s="172"/>
      <c r="TLE126" s="172"/>
      <c r="TLF126" s="172"/>
      <c r="TLG126" s="176"/>
      <c r="TLH126" s="177"/>
      <c r="TLI126" s="172"/>
      <c r="TLJ126" s="170"/>
      <c r="TLK126" s="171"/>
      <c r="TLL126" s="172"/>
      <c r="TLM126" s="172"/>
      <c r="TLN126" s="173"/>
      <c r="TLO126" s="172"/>
      <c r="TLP126" s="172"/>
      <c r="TLQ126" s="172"/>
      <c r="TLR126" s="176"/>
      <c r="TLS126" s="177"/>
      <c r="TLT126" s="172"/>
      <c r="TLU126" s="170"/>
      <c r="TLV126" s="171"/>
      <c r="TLW126" s="172"/>
      <c r="TLX126" s="172"/>
      <c r="TLY126" s="173"/>
      <c r="TLZ126" s="172"/>
      <c r="TMA126" s="172"/>
      <c r="TMB126" s="172"/>
      <c r="TMC126" s="176"/>
      <c r="TMD126" s="177"/>
      <c r="TME126" s="172"/>
      <c r="TMF126" s="170"/>
      <c r="TMG126" s="171"/>
      <c r="TMH126" s="172"/>
      <c r="TMI126" s="172"/>
      <c r="TMJ126" s="173"/>
      <c r="TMK126" s="172"/>
      <c r="TML126" s="172"/>
      <c r="TMM126" s="172"/>
      <c r="TMN126" s="176"/>
      <c r="TMO126" s="177"/>
      <c r="TMP126" s="172"/>
      <c r="TMQ126" s="170"/>
      <c r="TMR126" s="171"/>
      <c r="TMS126" s="172"/>
      <c r="TMT126" s="172"/>
      <c r="TMU126" s="173"/>
      <c r="TMV126" s="172"/>
      <c r="TMW126" s="172"/>
      <c r="TMX126" s="172"/>
      <c r="TMY126" s="176"/>
      <c r="TMZ126" s="177"/>
      <c r="TNA126" s="172"/>
      <c r="TNB126" s="170"/>
      <c r="TNC126" s="171"/>
      <c r="TND126" s="172"/>
      <c r="TNE126" s="172"/>
      <c r="TNF126" s="173"/>
      <c r="TNG126" s="172"/>
      <c r="TNH126" s="172"/>
      <c r="TNI126" s="172"/>
      <c r="TNJ126" s="176"/>
      <c r="TNK126" s="177"/>
      <c r="TNL126" s="172"/>
      <c r="TNM126" s="170"/>
      <c r="TNN126" s="171"/>
      <c r="TNO126" s="172"/>
      <c r="TNP126" s="172"/>
      <c r="TNQ126" s="173"/>
      <c r="TNR126" s="172"/>
      <c r="TNS126" s="172"/>
      <c r="TNT126" s="172"/>
      <c r="TNU126" s="176"/>
      <c r="TNV126" s="177"/>
      <c r="TNW126" s="172"/>
      <c r="TNX126" s="170"/>
      <c r="TNY126" s="171"/>
      <c r="TNZ126" s="172"/>
      <c r="TOA126" s="172"/>
      <c r="TOB126" s="173"/>
      <c r="TOC126" s="172"/>
      <c r="TOD126" s="172"/>
      <c r="TOE126" s="172"/>
      <c r="TOF126" s="176"/>
      <c r="TOG126" s="177"/>
      <c r="TOH126" s="172"/>
      <c r="TOI126" s="170"/>
      <c r="TOJ126" s="171"/>
      <c r="TOK126" s="172"/>
      <c r="TOL126" s="172"/>
      <c r="TOM126" s="173"/>
      <c r="TON126" s="172"/>
      <c r="TOO126" s="172"/>
      <c r="TOP126" s="172"/>
      <c r="TOQ126" s="176"/>
      <c r="TOR126" s="177"/>
      <c r="TOS126" s="172"/>
      <c r="TOT126" s="170"/>
      <c r="TOU126" s="171"/>
      <c r="TOV126" s="172"/>
      <c r="TOW126" s="172"/>
      <c r="TOX126" s="173"/>
      <c r="TOY126" s="172"/>
      <c r="TOZ126" s="172"/>
      <c r="TPA126" s="172"/>
      <c r="TPB126" s="176"/>
      <c r="TPC126" s="177"/>
      <c r="TPD126" s="172"/>
      <c r="TPE126" s="170"/>
      <c r="TPF126" s="171"/>
      <c r="TPG126" s="172"/>
      <c r="TPH126" s="172"/>
      <c r="TPI126" s="173"/>
      <c r="TPJ126" s="172"/>
      <c r="TPK126" s="172"/>
      <c r="TPL126" s="172"/>
      <c r="TPM126" s="176"/>
      <c r="TPN126" s="177"/>
      <c r="TPO126" s="172"/>
      <c r="TPP126" s="170"/>
      <c r="TPQ126" s="171"/>
      <c r="TPR126" s="172"/>
      <c r="TPS126" s="172"/>
      <c r="TPT126" s="173"/>
      <c r="TPU126" s="172"/>
      <c r="TPV126" s="172"/>
      <c r="TPW126" s="172"/>
      <c r="TPX126" s="176"/>
      <c r="TPY126" s="177"/>
      <c r="TPZ126" s="172"/>
      <c r="TQA126" s="170"/>
      <c r="TQB126" s="171"/>
      <c r="TQC126" s="172"/>
      <c r="TQD126" s="172"/>
      <c r="TQE126" s="173"/>
      <c r="TQF126" s="172"/>
      <c r="TQG126" s="172"/>
      <c r="TQH126" s="172"/>
      <c r="TQI126" s="176"/>
      <c r="TQJ126" s="177"/>
      <c r="TQK126" s="172"/>
      <c r="TQL126" s="170"/>
      <c r="TQM126" s="171"/>
      <c r="TQN126" s="172"/>
      <c r="TQO126" s="172"/>
      <c r="TQP126" s="173"/>
      <c r="TQQ126" s="172"/>
      <c r="TQR126" s="172"/>
      <c r="TQS126" s="172"/>
      <c r="TQT126" s="176"/>
      <c r="TQU126" s="177"/>
      <c r="TQV126" s="172"/>
      <c r="TQW126" s="170"/>
      <c r="TQX126" s="171"/>
      <c r="TQY126" s="172"/>
      <c r="TQZ126" s="172"/>
      <c r="TRA126" s="173"/>
      <c r="TRB126" s="172"/>
      <c r="TRC126" s="172"/>
      <c r="TRD126" s="172"/>
      <c r="TRE126" s="176"/>
      <c r="TRF126" s="177"/>
      <c r="TRG126" s="172"/>
      <c r="TRH126" s="170"/>
      <c r="TRI126" s="171"/>
      <c r="TRJ126" s="172"/>
      <c r="TRK126" s="172"/>
      <c r="TRL126" s="173"/>
      <c r="TRM126" s="172"/>
      <c r="TRN126" s="172"/>
      <c r="TRO126" s="172"/>
      <c r="TRP126" s="176"/>
      <c r="TRQ126" s="177"/>
      <c r="TRR126" s="172"/>
      <c r="TRS126" s="170"/>
      <c r="TRT126" s="171"/>
      <c r="TRU126" s="172"/>
      <c r="TRV126" s="172"/>
      <c r="TRW126" s="173"/>
      <c r="TRX126" s="172"/>
      <c r="TRY126" s="172"/>
      <c r="TRZ126" s="172"/>
      <c r="TSA126" s="176"/>
      <c r="TSB126" s="177"/>
      <c r="TSC126" s="172"/>
      <c r="TSD126" s="170"/>
      <c r="TSE126" s="171"/>
      <c r="TSF126" s="172"/>
      <c r="TSG126" s="172"/>
      <c r="TSH126" s="173"/>
      <c r="TSI126" s="172"/>
      <c r="TSJ126" s="172"/>
      <c r="TSK126" s="172"/>
      <c r="TSL126" s="176"/>
      <c r="TSM126" s="177"/>
      <c r="TSN126" s="172"/>
      <c r="TSO126" s="170"/>
      <c r="TSP126" s="171"/>
      <c r="TSQ126" s="172"/>
      <c r="TSR126" s="172"/>
      <c r="TSS126" s="173"/>
      <c r="TST126" s="172"/>
      <c r="TSU126" s="172"/>
      <c r="TSV126" s="172"/>
      <c r="TSW126" s="176"/>
      <c r="TSX126" s="177"/>
      <c r="TSY126" s="172"/>
      <c r="TSZ126" s="170"/>
      <c r="TTA126" s="171"/>
      <c r="TTB126" s="172"/>
      <c r="TTC126" s="172"/>
      <c r="TTD126" s="173"/>
      <c r="TTE126" s="172"/>
      <c r="TTF126" s="172"/>
      <c r="TTG126" s="172"/>
      <c r="TTH126" s="176"/>
      <c r="TTI126" s="177"/>
      <c r="TTJ126" s="172"/>
      <c r="TTK126" s="170"/>
      <c r="TTL126" s="171"/>
      <c r="TTM126" s="172"/>
      <c r="TTN126" s="172"/>
      <c r="TTO126" s="173"/>
      <c r="TTP126" s="172"/>
      <c r="TTQ126" s="172"/>
      <c r="TTR126" s="172"/>
      <c r="TTS126" s="176"/>
      <c r="TTT126" s="177"/>
      <c r="TTU126" s="172"/>
      <c r="TTV126" s="170"/>
      <c r="TTW126" s="171"/>
      <c r="TTX126" s="172"/>
      <c r="TTY126" s="172"/>
      <c r="TTZ126" s="173"/>
      <c r="TUA126" s="172"/>
      <c r="TUB126" s="172"/>
      <c r="TUC126" s="172"/>
      <c r="TUD126" s="176"/>
      <c r="TUE126" s="177"/>
      <c r="TUF126" s="172"/>
      <c r="TUG126" s="170"/>
      <c r="TUH126" s="171"/>
      <c r="TUI126" s="172"/>
      <c r="TUJ126" s="172"/>
      <c r="TUK126" s="173"/>
      <c r="TUL126" s="172"/>
      <c r="TUM126" s="172"/>
      <c r="TUN126" s="172"/>
      <c r="TUO126" s="176"/>
      <c r="TUP126" s="177"/>
      <c r="TUQ126" s="172"/>
      <c r="TUR126" s="170"/>
      <c r="TUS126" s="171"/>
      <c r="TUT126" s="172"/>
      <c r="TUU126" s="172"/>
      <c r="TUV126" s="173"/>
      <c r="TUW126" s="172"/>
      <c r="TUX126" s="172"/>
      <c r="TUY126" s="172"/>
      <c r="TUZ126" s="176"/>
      <c r="TVA126" s="177"/>
      <c r="TVB126" s="172"/>
      <c r="TVC126" s="170"/>
      <c r="TVD126" s="171"/>
      <c r="TVE126" s="172"/>
      <c r="TVF126" s="172"/>
      <c r="TVG126" s="173"/>
      <c r="TVH126" s="172"/>
      <c r="TVI126" s="172"/>
      <c r="TVJ126" s="172"/>
      <c r="TVK126" s="176"/>
      <c r="TVL126" s="177"/>
      <c r="TVM126" s="172"/>
      <c r="TVN126" s="170"/>
      <c r="TVO126" s="171"/>
      <c r="TVP126" s="172"/>
      <c r="TVQ126" s="172"/>
      <c r="TVR126" s="173"/>
      <c r="TVS126" s="172"/>
      <c r="TVT126" s="172"/>
      <c r="TVU126" s="172"/>
      <c r="TVV126" s="176"/>
      <c r="TVW126" s="177"/>
      <c r="TVX126" s="172"/>
      <c r="TVY126" s="170"/>
      <c r="TVZ126" s="171"/>
      <c r="TWA126" s="172"/>
      <c r="TWB126" s="172"/>
      <c r="TWC126" s="173"/>
      <c r="TWD126" s="172"/>
      <c r="TWE126" s="172"/>
      <c r="TWF126" s="172"/>
      <c r="TWG126" s="176"/>
      <c r="TWH126" s="177"/>
      <c r="TWI126" s="172"/>
      <c r="TWJ126" s="170"/>
      <c r="TWK126" s="171"/>
      <c r="TWL126" s="172"/>
      <c r="TWM126" s="172"/>
      <c r="TWN126" s="173"/>
      <c r="TWO126" s="172"/>
      <c r="TWP126" s="172"/>
      <c r="TWQ126" s="172"/>
      <c r="TWR126" s="176"/>
      <c r="TWS126" s="177"/>
      <c r="TWT126" s="172"/>
      <c r="TWU126" s="170"/>
      <c r="TWV126" s="171"/>
      <c r="TWW126" s="172"/>
      <c r="TWX126" s="172"/>
      <c r="TWY126" s="173"/>
      <c r="TWZ126" s="172"/>
      <c r="TXA126" s="172"/>
      <c r="TXB126" s="172"/>
      <c r="TXC126" s="176"/>
      <c r="TXD126" s="177"/>
      <c r="TXE126" s="172"/>
      <c r="TXF126" s="170"/>
      <c r="TXG126" s="171"/>
      <c r="TXH126" s="172"/>
      <c r="TXI126" s="172"/>
      <c r="TXJ126" s="173"/>
      <c r="TXK126" s="172"/>
      <c r="TXL126" s="172"/>
      <c r="TXM126" s="172"/>
      <c r="TXN126" s="176"/>
      <c r="TXO126" s="177"/>
      <c r="TXP126" s="172"/>
      <c r="TXQ126" s="170"/>
      <c r="TXR126" s="171"/>
      <c r="TXS126" s="172"/>
      <c r="TXT126" s="172"/>
      <c r="TXU126" s="173"/>
      <c r="TXV126" s="172"/>
      <c r="TXW126" s="172"/>
      <c r="TXX126" s="172"/>
      <c r="TXY126" s="176"/>
      <c r="TXZ126" s="177"/>
      <c r="TYA126" s="172"/>
      <c r="TYB126" s="170"/>
      <c r="TYC126" s="171"/>
      <c r="TYD126" s="172"/>
      <c r="TYE126" s="172"/>
      <c r="TYF126" s="173"/>
      <c r="TYG126" s="172"/>
      <c r="TYH126" s="172"/>
      <c r="TYI126" s="172"/>
      <c r="TYJ126" s="176"/>
      <c r="TYK126" s="177"/>
      <c r="TYL126" s="172"/>
      <c r="TYM126" s="170"/>
      <c r="TYN126" s="171"/>
      <c r="TYO126" s="172"/>
      <c r="TYP126" s="172"/>
      <c r="TYQ126" s="173"/>
      <c r="TYR126" s="172"/>
      <c r="TYS126" s="172"/>
      <c r="TYT126" s="172"/>
      <c r="TYU126" s="176"/>
      <c r="TYV126" s="177"/>
      <c r="TYW126" s="172"/>
      <c r="TYX126" s="170"/>
      <c r="TYY126" s="171"/>
      <c r="TYZ126" s="172"/>
      <c r="TZA126" s="172"/>
      <c r="TZB126" s="173"/>
      <c r="TZC126" s="172"/>
      <c r="TZD126" s="172"/>
      <c r="TZE126" s="172"/>
      <c r="TZF126" s="176"/>
      <c r="TZG126" s="177"/>
      <c r="TZH126" s="172"/>
      <c r="TZI126" s="170"/>
      <c r="TZJ126" s="171"/>
      <c r="TZK126" s="172"/>
      <c r="TZL126" s="172"/>
      <c r="TZM126" s="173"/>
      <c r="TZN126" s="172"/>
      <c r="TZO126" s="172"/>
      <c r="TZP126" s="172"/>
      <c r="TZQ126" s="176"/>
      <c r="TZR126" s="177"/>
      <c r="TZS126" s="172"/>
      <c r="TZT126" s="170"/>
      <c r="TZU126" s="171"/>
      <c r="TZV126" s="172"/>
      <c r="TZW126" s="172"/>
      <c r="TZX126" s="173"/>
      <c r="TZY126" s="172"/>
      <c r="TZZ126" s="172"/>
      <c r="UAA126" s="172"/>
      <c r="UAB126" s="176"/>
      <c r="UAC126" s="177"/>
      <c r="UAD126" s="172"/>
      <c r="UAE126" s="170"/>
      <c r="UAF126" s="171"/>
      <c r="UAG126" s="172"/>
      <c r="UAH126" s="172"/>
      <c r="UAI126" s="173"/>
      <c r="UAJ126" s="172"/>
      <c r="UAK126" s="172"/>
      <c r="UAL126" s="172"/>
      <c r="UAM126" s="176"/>
      <c r="UAN126" s="177"/>
      <c r="UAO126" s="172"/>
      <c r="UAP126" s="170"/>
      <c r="UAQ126" s="171"/>
      <c r="UAR126" s="172"/>
      <c r="UAS126" s="172"/>
      <c r="UAT126" s="173"/>
      <c r="UAU126" s="172"/>
      <c r="UAV126" s="172"/>
      <c r="UAW126" s="172"/>
      <c r="UAX126" s="176"/>
      <c r="UAY126" s="177"/>
      <c r="UAZ126" s="172"/>
      <c r="UBA126" s="170"/>
      <c r="UBB126" s="171"/>
      <c r="UBC126" s="172"/>
      <c r="UBD126" s="172"/>
      <c r="UBE126" s="173"/>
      <c r="UBF126" s="172"/>
      <c r="UBG126" s="172"/>
      <c r="UBH126" s="172"/>
      <c r="UBI126" s="176"/>
      <c r="UBJ126" s="177"/>
      <c r="UBK126" s="172"/>
      <c r="UBL126" s="170"/>
      <c r="UBM126" s="171"/>
      <c r="UBN126" s="172"/>
      <c r="UBO126" s="172"/>
      <c r="UBP126" s="173"/>
      <c r="UBQ126" s="172"/>
      <c r="UBR126" s="172"/>
      <c r="UBS126" s="172"/>
      <c r="UBT126" s="176"/>
      <c r="UBU126" s="177"/>
      <c r="UBV126" s="172"/>
      <c r="UBW126" s="170"/>
      <c r="UBX126" s="171"/>
      <c r="UBY126" s="172"/>
      <c r="UBZ126" s="172"/>
      <c r="UCA126" s="173"/>
      <c r="UCB126" s="172"/>
      <c r="UCC126" s="172"/>
      <c r="UCD126" s="172"/>
      <c r="UCE126" s="176"/>
      <c r="UCF126" s="177"/>
      <c r="UCG126" s="172"/>
      <c r="UCH126" s="170"/>
      <c r="UCI126" s="171"/>
      <c r="UCJ126" s="172"/>
      <c r="UCK126" s="172"/>
      <c r="UCL126" s="173"/>
      <c r="UCM126" s="172"/>
      <c r="UCN126" s="172"/>
      <c r="UCO126" s="172"/>
      <c r="UCP126" s="176"/>
      <c r="UCQ126" s="177"/>
      <c r="UCR126" s="172"/>
      <c r="UCS126" s="170"/>
      <c r="UCT126" s="171"/>
      <c r="UCU126" s="172"/>
      <c r="UCV126" s="172"/>
      <c r="UCW126" s="173"/>
      <c r="UCX126" s="172"/>
      <c r="UCY126" s="172"/>
      <c r="UCZ126" s="172"/>
      <c r="UDA126" s="176"/>
      <c r="UDB126" s="177"/>
      <c r="UDC126" s="172"/>
      <c r="UDD126" s="170"/>
      <c r="UDE126" s="171"/>
      <c r="UDF126" s="172"/>
      <c r="UDG126" s="172"/>
      <c r="UDH126" s="173"/>
      <c r="UDI126" s="172"/>
      <c r="UDJ126" s="172"/>
      <c r="UDK126" s="172"/>
      <c r="UDL126" s="176"/>
      <c r="UDM126" s="177"/>
      <c r="UDN126" s="172"/>
      <c r="UDO126" s="170"/>
      <c r="UDP126" s="171"/>
      <c r="UDQ126" s="172"/>
      <c r="UDR126" s="172"/>
      <c r="UDS126" s="173"/>
      <c r="UDT126" s="172"/>
      <c r="UDU126" s="172"/>
      <c r="UDV126" s="172"/>
      <c r="UDW126" s="176"/>
      <c r="UDX126" s="177"/>
      <c r="UDY126" s="172"/>
      <c r="UDZ126" s="170"/>
      <c r="UEA126" s="171"/>
      <c r="UEB126" s="172"/>
      <c r="UEC126" s="172"/>
      <c r="UED126" s="173"/>
      <c r="UEE126" s="172"/>
      <c r="UEF126" s="172"/>
      <c r="UEG126" s="172"/>
      <c r="UEH126" s="176"/>
      <c r="UEI126" s="177"/>
      <c r="UEJ126" s="172"/>
      <c r="UEK126" s="170"/>
      <c r="UEL126" s="171"/>
      <c r="UEM126" s="172"/>
      <c r="UEN126" s="172"/>
      <c r="UEO126" s="173"/>
      <c r="UEP126" s="172"/>
      <c r="UEQ126" s="172"/>
      <c r="UER126" s="172"/>
      <c r="UES126" s="176"/>
      <c r="UET126" s="177"/>
      <c r="UEU126" s="172"/>
      <c r="UEV126" s="170"/>
      <c r="UEW126" s="171"/>
      <c r="UEX126" s="172"/>
      <c r="UEY126" s="172"/>
      <c r="UEZ126" s="173"/>
      <c r="UFA126" s="172"/>
      <c r="UFB126" s="172"/>
      <c r="UFC126" s="172"/>
      <c r="UFD126" s="176"/>
      <c r="UFE126" s="177"/>
      <c r="UFF126" s="172"/>
      <c r="UFG126" s="170"/>
      <c r="UFH126" s="171"/>
      <c r="UFI126" s="172"/>
      <c r="UFJ126" s="172"/>
      <c r="UFK126" s="173"/>
      <c r="UFL126" s="172"/>
      <c r="UFM126" s="172"/>
      <c r="UFN126" s="172"/>
      <c r="UFO126" s="176"/>
      <c r="UFP126" s="177"/>
      <c r="UFQ126" s="172"/>
      <c r="UFR126" s="170"/>
      <c r="UFS126" s="171"/>
      <c r="UFT126" s="172"/>
      <c r="UFU126" s="172"/>
      <c r="UFV126" s="173"/>
      <c r="UFW126" s="172"/>
      <c r="UFX126" s="172"/>
      <c r="UFY126" s="172"/>
      <c r="UFZ126" s="176"/>
      <c r="UGA126" s="177"/>
      <c r="UGB126" s="172"/>
      <c r="UGC126" s="170"/>
      <c r="UGD126" s="171"/>
      <c r="UGE126" s="172"/>
      <c r="UGF126" s="172"/>
      <c r="UGG126" s="173"/>
      <c r="UGH126" s="172"/>
      <c r="UGI126" s="172"/>
      <c r="UGJ126" s="172"/>
      <c r="UGK126" s="176"/>
      <c r="UGL126" s="177"/>
      <c r="UGM126" s="172"/>
      <c r="UGN126" s="170"/>
      <c r="UGO126" s="171"/>
      <c r="UGP126" s="172"/>
      <c r="UGQ126" s="172"/>
      <c r="UGR126" s="173"/>
      <c r="UGS126" s="172"/>
      <c r="UGT126" s="172"/>
      <c r="UGU126" s="172"/>
      <c r="UGV126" s="176"/>
      <c r="UGW126" s="177"/>
      <c r="UGX126" s="172"/>
      <c r="UGY126" s="170"/>
      <c r="UGZ126" s="171"/>
      <c r="UHA126" s="172"/>
      <c r="UHB126" s="172"/>
      <c r="UHC126" s="173"/>
      <c r="UHD126" s="172"/>
      <c r="UHE126" s="172"/>
      <c r="UHF126" s="172"/>
      <c r="UHG126" s="176"/>
      <c r="UHH126" s="177"/>
      <c r="UHI126" s="172"/>
      <c r="UHJ126" s="170"/>
      <c r="UHK126" s="171"/>
      <c r="UHL126" s="172"/>
      <c r="UHM126" s="172"/>
      <c r="UHN126" s="173"/>
      <c r="UHO126" s="172"/>
      <c r="UHP126" s="172"/>
      <c r="UHQ126" s="172"/>
      <c r="UHR126" s="176"/>
      <c r="UHS126" s="177"/>
      <c r="UHT126" s="172"/>
      <c r="UHU126" s="170"/>
      <c r="UHV126" s="171"/>
      <c r="UHW126" s="172"/>
      <c r="UHX126" s="172"/>
      <c r="UHY126" s="173"/>
      <c r="UHZ126" s="172"/>
      <c r="UIA126" s="172"/>
      <c r="UIB126" s="172"/>
      <c r="UIC126" s="176"/>
      <c r="UID126" s="177"/>
      <c r="UIE126" s="172"/>
      <c r="UIF126" s="170"/>
      <c r="UIG126" s="171"/>
      <c r="UIH126" s="172"/>
      <c r="UII126" s="172"/>
      <c r="UIJ126" s="173"/>
      <c r="UIK126" s="172"/>
      <c r="UIL126" s="172"/>
      <c r="UIM126" s="172"/>
      <c r="UIN126" s="176"/>
      <c r="UIO126" s="177"/>
      <c r="UIP126" s="172"/>
      <c r="UIQ126" s="170"/>
      <c r="UIR126" s="171"/>
      <c r="UIS126" s="172"/>
      <c r="UIT126" s="172"/>
      <c r="UIU126" s="173"/>
      <c r="UIV126" s="172"/>
      <c r="UIW126" s="172"/>
      <c r="UIX126" s="172"/>
      <c r="UIY126" s="176"/>
      <c r="UIZ126" s="177"/>
      <c r="UJA126" s="172"/>
      <c r="UJB126" s="170"/>
      <c r="UJC126" s="171"/>
      <c r="UJD126" s="172"/>
      <c r="UJE126" s="172"/>
      <c r="UJF126" s="173"/>
      <c r="UJG126" s="172"/>
      <c r="UJH126" s="172"/>
      <c r="UJI126" s="172"/>
      <c r="UJJ126" s="176"/>
      <c r="UJK126" s="177"/>
      <c r="UJL126" s="172"/>
      <c r="UJM126" s="170"/>
      <c r="UJN126" s="171"/>
      <c r="UJO126" s="172"/>
      <c r="UJP126" s="172"/>
      <c r="UJQ126" s="173"/>
      <c r="UJR126" s="172"/>
      <c r="UJS126" s="172"/>
      <c r="UJT126" s="172"/>
      <c r="UJU126" s="176"/>
      <c r="UJV126" s="177"/>
      <c r="UJW126" s="172"/>
      <c r="UJX126" s="170"/>
      <c r="UJY126" s="171"/>
      <c r="UJZ126" s="172"/>
      <c r="UKA126" s="172"/>
      <c r="UKB126" s="173"/>
      <c r="UKC126" s="172"/>
      <c r="UKD126" s="172"/>
      <c r="UKE126" s="172"/>
      <c r="UKF126" s="176"/>
      <c r="UKG126" s="177"/>
      <c r="UKH126" s="172"/>
      <c r="UKI126" s="170"/>
      <c r="UKJ126" s="171"/>
      <c r="UKK126" s="172"/>
      <c r="UKL126" s="172"/>
      <c r="UKM126" s="173"/>
      <c r="UKN126" s="172"/>
      <c r="UKO126" s="172"/>
      <c r="UKP126" s="172"/>
      <c r="UKQ126" s="176"/>
      <c r="UKR126" s="177"/>
      <c r="UKS126" s="172"/>
      <c r="UKT126" s="170"/>
      <c r="UKU126" s="171"/>
      <c r="UKV126" s="172"/>
      <c r="UKW126" s="172"/>
      <c r="UKX126" s="173"/>
      <c r="UKY126" s="172"/>
      <c r="UKZ126" s="172"/>
      <c r="ULA126" s="172"/>
      <c r="ULB126" s="176"/>
      <c r="ULC126" s="177"/>
      <c r="ULD126" s="172"/>
      <c r="ULE126" s="170"/>
      <c r="ULF126" s="171"/>
      <c r="ULG126" s="172"/>
      <c r="ULH126" s="172"/>
      <c r="ULI126" s="173"/>
      <c r="ULJ126" s="172"/>
      <c r="ULK126" s="172"/>
      <c r="ULL126" s="172"/>
      <c r="ULM126" s="176"/>
      <c r="ULN126" s="177"/>
      <c r="ULO126" s="172"/>
      <c r="ULP126" s="170"/>
      <c r="ULQ126" s="171"/>
      <c r="ULR126" s="172"/>
      <c r="ULS126" s="172"/>
      <c r="ULT126" s="173"/>
      <c r="ULU126" s="172"/>
      <c r="ULV126" s="172"/>
      <c r="ULW126" s="172"/>
      <c r="ULX126" s="176"/>
      <c r="ULY126" s="177"/>
      <c r="ULZ126" s="172"/>
      <c r="UMA126" s="170"/>
      <c r="UMB126" s="171"/>
      <c r="UMC126" s="172"/>
      <c r="UMD126" s="172"/>
      <c r="UME126" s="173"/>
      <c r="UMF126" s="172"/>
      <c r="UMG126" s="172"/>
      <c r="UMH126" s="172"/>
      <c r="UMI126" s="176"/>
      <c r="UMJ126" s="177"/>
      <c r="UMK126" s="172"/>
      <c r="UML126" s="170"/>
      <c r="UMM126" s="171"/>
      <c r="UMN126" s="172"/>
      <c r="UMO126" s="172"/>
      <c r="UMP126" s="173"/>
      <c r="UMQ126" s="172"/>
      <c r="UMR126" s="172"/>
      <c r="UMS126" s="172"/>
      <c r="UMT126" s="176"/>
      <c r="UMU126" s="177"/>
      <c r="UMV126" s="172"/>
      <c r="UMW126" s="170"/>
      <c r="UMX126" s="171"/>
      <c r="UMY126" s="172"/>
      <c r="UMZ126" s="172"/>
      <c r="UNA126" s="173"/>
      <c r="UNB126" s="172"/>
      <c r="UNC126" s="172"/>
      <c r="UND126" s="172"/>
      <c r="UNE126" s="176"/>
      <c r="UNF126" s="177"/>
      <c r="UNG126" s="172"/>
      <c r="UNH126" s="170"/>
      <c r="UNI126" s="171"/>
      <c r="UNJ126" s="172"/>
      <c r="UNK126" s="172"/>
      <c r="UNL126" s="173"/>
      <c r="UNM126" s="172"/>
      <c r="UNN126" s="172"/>
      <c r="UNO126" s="172"/>
      <c r="UNP126" s="176"/>
      <c r="UNQ126" s="177"/>
      <c r="UNR126" s="172"/>
      <c r="UNS126" s="170"/>
      <c r="UNT126" s="171"/>
      <c r="UNU126" s="172"/>
      <c r="UNV126" s="172"/>
      <c r="UNW126" s="173"/>
      <c r="UNX126" s="172"/>
      <c r="UNY126" s="172"/>
      <c r="UNZ126" s="172"/>
      <c r="UOA126" s="176"/>
      <c r="UOB126" s="177"/>
      <c r="UOC126" s="172"/>
      <c r="UOD126" s="170"/>
      <c r="UOE126" s="171"/>
      <c r="UOF126" s="172"/>
      <c r="UOG126" s="172"/>
      <c r="UOH126" s="173"/>
      <c r="UOI126" s="172"/>
      <c r="UOJ126" s="172"/>
      <c r="UOK126" s="172"/>
      <c r="UOL126" s="176"/>
      <c r="UOM126" s="177"/>
      <c r="UON126" s="172"/>
      <c r="UOO126" s="170"/>
      <c r="UOP126" s="171"/>
      <c r="UOQ126" s="172"/>
      <c r="UOR126" s="172"/>
      <c r="UOS126" s="173"/>
      <c r="UOT126" s="172"/>
      <c r="UOU126" s="172"/>
      <c r="UOV126" s="172"/>
      <c r="UOW126" s="176"/>
      <c r="UOX126" s="177"/>
      <c r="UOY126" s="172"/>
      <c r="UOZ126" s="170"/>
      <c r="UPA126" s="171"/>
      <c r="UPB126" s="172"/>
      <c r="UPC126" s="172"/>
      <c r="UPD126" s="173"/>
      <c r="UPE126" s="172"/>
      <c r="UPF126" s="172"/>
      <c r="UPG126" s="172"/>
      <c r="UPH126" s="176"/>
      <c r="UPI126" s="177"/>
      <c r="UPJ126" s="172"/>
      <c r="UPK126" s="170"/>
      <c r="UPL126" s="171"/>
      <c r="UPM126" s="172"/>
      <c r="UPN126" s="172"/>
      <c r="UPO126" s="173"/>
      <c r="UPP126" s="172"/>
      <c r="UPQ126" s="172"/>
      <c r="UPR126" s="172"/>
      <c r="UPS126" s="176"/>
      <c r="UPT126" s="177"/>
      <c r="UPU126" s="172"/>
      <c r="UPV126" s="170"/>
      <c r="UPW126" s="171"/>
      <c r="UPX126" s="172"/>
      <c r="UPY126" s="172"/>
      <c r="UPZ126" s="173"/>
      <c r="UQA126" s="172"/>
      <c r="UQB126" s="172"/>
      <c r="UQC126" s="172"/>
      <c r="UQD126" s="176"/>
      <c r="UQE126" s="177"/>
      <c r="UQF126" s="172"/>
      <c r="UQG126" s="170"/>
      <c r="UQH126" s="171"/>
      <c r="UQI126" s="172"/>
      <c r="UQJ126" s="172"/>
      <c r="UQK126" s="173"/>
      <c r="UQL126" s="172"/>
      <c r="UQM126" s="172"/>
      <c r="UQN126" s="172"/>
      <c r="UQO126" s="176"/>
      <c r="UQP126" s="177"/>
      <c r="UQQ126" s="172"/>
      <c r="UQR126" s="170"/>
      <c r="UQS126" s="171"/>
      <c r="UQT126" s="172"/>
      <c r="UQU126" s="172"/>
      <c r="UQV126" s="173"/>
      <c r="UQW126" s="172"/>
      <c r="UQX126" s="172"/>
      <c r="UQY126" s="172"/>
      <c r="UQZ126" s="176"/>
      <c r="URA126" s="177"/>
      <c r="URB126" s="172"/>
      <c r="URC126" s="170"/>
      <c r="URD126" s="171"/>
      <c r="URE126" s="172"/>
      <c r="URF126" s="172"/>
      <c r="URG126" s="173"/>
      <c r="URH126" s="172"/>
      <c r="URI126" s="172"/>
      <c r="URJ126" s="172"/>
      <c r="URK126" s="176"/>
      <c r="URL126" s="177"/>
      <c r="URM126" s="172"/>
      <c r="URN126" s="170"/>
      <c r="URO126" s="171"/>
      <c r="URP126" s="172"/>
      <c r="URQ126" s="172"/>
      <c r="URR126" s="173"/>
      <c r="URS126" s="172"/>
      <c r="URT126" s="172"/>
      <c r="URU126" s="172"/>
      <c r="URV126" s="176"/>
      <c r="URW126" s="177"/>
      <c r="URX126" s="172"/>
      <c r="URY126" s="170"/>
      <c r="URZ126" s="171"/>
      <c r="USA126" s="172"/>
      <c r="USB126" s="172"/>
      <c r="USC126" s="173"/>
      <c r="USD126" s="172"/>
      <c r="USE126" s="172"/>
      <c r="USF126" s="172"/>
      <c r="USG126" s="176"/>
      <c r="USH126" s="177"/>
      <c r="USI126" s="172"/>
      <c r="USJ126" s="170"/>
      <c r="USK126" s="171"/>
      <c r="USL126" s="172"/>
      <c r="USM126" s="172"/>
      <c r="USN126" s="173"/>
      <c r="USO126" s="172"/>
      <c r="USP126" s="172"/>
      <c r="USQ126" s="172"/>
      <c r="USR126" s="176"/>
      <c r="USS126" s="177"/>
      <c r="UST126" s="172"/>
      <c r="USU126" s="170"/>
      <c r="USV126" s="171"/>
      <c r="USW126" s="172"/>
      <c r="USX126" s="172"/>
      <c r="USY126" s="173"/>
      <c r="USZ126" s="172"/>
      <c r="UTA126" s="172"/>
      <c r="UTB126" s="172"/>
      <c r="UTC126" s="176"/>
      <c r="UTD126" s="177"/>
      <c r="UTE126" s="172"/>
      <c r="UTF126" s="170"/>
      <c r="UTG126" s="171"/>
      <c r="UTH126" s="172"/>
      <c r="UTI126" s="172"/>
      <c r="UTJ126" s="173"/>
      <c r="UTK126" s="172"/>
      <c r="UTL126" s="172"/>
      <c r="UTM126" s="172"/>
      <c r="UTN126" s="176"/>
      <c r="UTO126" s="177"/>
      <c r="UTP126" s="172"/>
      <c r="UTQ126" s="170"/>
      <c r="UTR126" s="171"/>
      <c r="UTS126" s="172"/>
      <c r="UTT126" s="172"/>
      <c r="UTU126" s="173"/>
      <c r="UTV126" s="172"/>
      <c r="UTW126" s="172"/>
      <c r="UTX126" s="172"/>
      <c r="UTY126" s="176"/>
      <c r="UTZ126" s="177"/>
      <c r="UUA126" s="172"/>
      <c r="UUB126" s="170"/>
      <c r="UUC126" s="171"/>
      <c r="UUD126" s="172"/>
      <c r="UUE126" s="172"/>
      <c r="UUF126" s="173"/>
      <c r="UUG126" s="172"/>
      <c r="UUH126" s="172"/>
      <c r="UUI126" s="172"/>
      <c r="UUJ126" s="176"/>
      <c r="UUK126" s="177"/>
      <c r="UUL126" s="172"/>
      <c r="UUM126" s="170"/>
      <c r="UUN126" s="171"/>
      <c r="UUO126" s="172"/>
      <c r="UUP126" s="172"/>
      <c r="UUQ126" s="173"/>
      <c r="UUR126" s="172"/>
      <c r="UUS126" s="172"/>
      <c r="UUT126" s="172"/>
      <c r="UUU126" s="176"/>
      <c r="UUV126" s="177"/>
      <c r="UUW126" s="172"/>
      <c r="UUX126" s="170"/>
      <c r="UUY126" s="171"/>
      <c r="UUZ126" s="172"/>
      <c r="UVA126" s="172"/>
      <c r="UVB126" s="173"/>
      <c r="UVC126" s="172"/>
      <c r="UVD126" s="172"/>
      <c r="UVE126" s="172"/>
      <c r="UVF126" s="176"/>
      <c r="UVG126" s="177"/>
      <c r="UVH126" s="172"/>
      <c r="UVI126" s="170"/>
      <c r="UVJ126" s="171"/>
      <c r="UVK126" s="172"/>
      <c r="UVL126" s="172"/>
      <c r="UVM126" s="173"/>
      <c r="UVN126" s="172"/>
      <c r="UVO126" s="172"/>
      <c r="UVP126" s="172"/>
      <c r="UVQ126" s="176"/>
      <c r="UVR126" s="177"/>
      <c r="UVS126" s="172"/>
      <c r="UVT126" s="170"/>
      <c r="UVU126" s="171"/>
      <c r="UVV126" s="172"/>
      <c r="UVW126" s="172"/>
      <c r="UVX126" s="173"/>
      <c r="UVY126" s="172"/>
      <c r="UVZ126" s="172"/>
      <c r="UWA126" s="172"/>
      <c r="UWB126" s="176"/>
      <c r="UWC126" s="177"/>
      <c r="UWD126" s="172"/>
      <c r="UWE126" s="170"/>
      <c r="UWF126" s="171"/>
      <c r="UWG126" s="172"/>
      <c r="UWH126" s="172"/>
      <c r="UWI126" s="173"/>
      <c r="UWJ126" s="172"/>
      <c r="UWK126" s="172"/>
      <c r="UWL126" s="172"/>
      <c r="UWM126" s="176"/>
      <c r="UWN126" s="177"/>
      <c r="UWO126" s="172"/>
      <c r="UWP126" s="170"/>
      <c r="UWQ126" s="171"/>
      <c r="UWR126" s="172"/>
      <c r="UWS126" s="172"/>
      <c r="UWT126" s="173"/>
      <c r="UWU126" s="172"/>
      <c r="UWV126" s="172"/>
      <c r="UWW126" s="172"/>
      <c r="UWX126" s="176"/>
      <c r="UWY126" s="177"/>
      <c r="UWZ126" s="172"/>
      <c r="UXA126" s="170"/>
      <c r="UXB126" s="171"/>
      <c r="UXC126" s="172"/>
      <c r="UXD126" s="172"/>
      <c r="UXE126" s="173"/>
      <c r="UXF126" s="172"/>
      <c r="UXG126" s="172"/>
      <c r="UXH126" s="172"/>
      <c r="UXI126" s="176"/>
      <c r="UXJ126" s="177"/>
      <c r="UXK126" s="172"/>
      <c r="UXL126" s="170"/>
      <c r="UXM126" s="171"/>
      <c r="UXN126" s="172"/>
      <c r="UXO126" s="172"/>
      <c r="UXP126" s="173"/>
      <c r="UXQ126" s="172"/>
      <c r="UXR126" s="172"/>
      <c r="UXS126" s="172"/>
      <c r="UXT126" s="176"/>
      <c r="UXU126" s="177"/>
      <c r="UXV126" s="172"/>
      <c r="UXW126" s="170"/>
      <c r="UXX126" s="171"/>
      <c r="UXY126" s="172"/>
      <c r="UXZ126" s="172"/>
      <c r="UYA126" s="173"/>
      <c r="UYB126" s="172"/>
      <c r="UYC126" s="172"/>
      <c r="UYD126" s="172"/>
      <c r="UYE126" s="176"/>
      <c r="UYF126" s="177"/>
      <c r="UYG126" s="172"/>
      <c r="UYH126" s="170"/>
      <c r="UYI126" s="171"/>
      <c r="UYJ126" s="172"/>
      <c r="UYK126" s="172"/>
      <c r="UYL126" s="173"/>
      <c r="UYM126" s="172"/>
      <c r="UYN126" s="172"/>
      <c r="UYO126" s="172"/>
      <c r="UYP126" s="176"/>
      <c r="UYQ126" s="177"/>
      <c r="UYR126" s="172"/>
      <c r="UYS126" s="170"/>
      <c r="UYT126" s="171"/>
      <c r="UYU126" s="172"/>
      <c r="UYV126" s="172"/>
      <c r="UYW126" s="173"/>
      <c r="UYX126" s="172"/>
      <c r="UYY126" s="172"/>
      <c r="UYZ126" s="172"/>
      <c r="UZA126" s="176"/>
      <c r="UZB126" s="177"/>
      <c r="UZC126" s="172"/>
      <c r="UZD126" s="170"/>
      <c r="UZE126" s="171"/>
      <c r="UZF126" s="172"/>
      <c r="UZG126" s="172"/>
      <c r="UZH126" s="173"/>
      <c r="UZI126" s="172"/>
      <c r="UZJ126" s="172"/>
      <c r="UZK126" s="172"/>
      <c r="UZL126" s="176"/>
      <c r="UZM126" s="177"/>
      <c r="UZN126" s="172"/>
      <c r="UZO126" s="170"/>
      <c r="UZP126" s="171"/>
      <c r="UZQ126" s="172"/>
      <c r="UZR126" s="172"/>
      <c r="UZS126" s="173"/>
      <c r="UZT126" s="172"/>
      <c r="UZU126" s="172"/>
      <c r="UZV126" s="172"/>
      <c r="UZW126" s="176"/>
      <c r="UZX126" s="177"/>
      <c r="UZY126" s="172"/>
      <c r="UZZ126" s="170"/>
      <c r="VAA126" s="171"/>
      <c r="VAB126" s="172"/>
      <c r="VAC126" s="172"/>
      <c r="VAD126" s="173"/>
      <c r="VAE126" s="172"/>
      <c r="VAF126" s="172"/>
      <c r="VAG126" s="172"/>
      <c r="VAH126" s="176"/>
      <c r="VAI126" s="177"/>
      <c r="VAJ126" s="172"/>
      <c r="VAK126" s="170"/>
      <c r="VAL126" s="171"/>
      <c r="VAM126" s="172"/>
      <c r="VAN126" s="172"/>
      <c r="VAO126" s="173"/>
      <c r="VAP126" s="172"/>
      <c r="VAQ126" s="172"/>
      <c r="VAR126" s="172"/>
      <c r="VAS126" s="176"/>
      <c r="VAT126" s="177"/>
      <c r="VAU126" s="172"/>
      <c r="VAV126" s="170"/>
      <c r="VAW126" s="171"/>
      <c r="VAX126" s="172"/>
      <c r="VAY126" s="172"/>
      <c r="VAZ126" s="173"/>
      <c r="VBA126" s="172"/>
      <c r="VBB126" s="172"/>
      <c r="VBC126" s="172"/>
      <c r="VBD126" s="176"/>
      <c r="VBE126" s="177"/>
      <c r="VBF126" s="172"/>
      <c r="VBG126" s="170"/>
      <c r="VBH126" s="171"/>
      <c r="VBI126" s="172"/>
      <c r="VBJ126" s="172"/>
      <c r="VBK126" s="173"/>
      <c r="VBL126" s="172"/>
      <c r="VBM126" s="172"/>
      <c r="VBN126" s="172"/>
      <c r="VBO126" s="176"/>
      <c r="VBP126" s="177"/>
      <c r="VBQ126" s="172"/>
      <c r="VBR126" s="170"/>
      <c r="VBS126" s="171"/>
      <c r="VBT126" s="172"/>
      <c r="VBU126" s="172"/>
      <c r="VBV126" s="173"/>
      <c r="VBW126" s="172"/>
      <c r="VBX126" s="172"/>
      <c r="VBY126" s="172"/>
      <c r="VBZ126" s="176"/>
      <c r="VCA126" s="177"/>
      <c r="VCB126" s="172"/>
      <c r="VCC126" s="170"/>
      <c r="VCD126" s="171"/>
      <c r="VCE126" s="172"/>
      <c r="VCF126" s="172"/>
      <c r="VCG126" s="173"/>
      <c r="VCH126" s="172"/>
      <c r="VCI126" s="172"/>
      <c r="VCJ126" s="172"/>
      <c r="VCK126" s="176"/>
      <c r="VCL126" s="177"/>
      <c r="VCM126" s="172"/>
      <c r="VCN126" s="170"/>
      <c r="VCO126" s="171"/>
      <c r="VCP126" s="172"/>
      <c r="VCQ126" s="172"/>
      <c r="VCR126" s="173"/>
      <c r="VCS126" s="172"/>
      <c r="VCT126" s="172"/>
      <c r="VCU126" s="172"/>
      <c r="VCV126" s="176"/>
      <c r="VCW126" s="177"/>
      <c r="VCX126" s="172"/>
      <c r="VCY126" s="170"/>
      <c r="VCZ126" s="171"/>
      <c r="VDA126" s="172"/>
      <c r="VDB126" s="172"/>
      <c r="VDC126" s="173"/>
      <c r="VDD126" s="172"/>
      <c r="VDE126" s="172"/>
      <c r="VDF126" s="172"/>
      <c r="VDG126" s="176"/>
      <c r="VDH126" s="177"/>
      <c r="VDI126" s="172"/>
      <c r="VDJ126" s="170"/>
      <c r="VDK126" s="171"/>
      <c r="VDL126" s="172"/>
      <c r="VDM126" s="172"/>
      <c r="VDN126" s="173"/>
      <c r="VDO126" s="172"/>
      <c r="VDP126" s="172"/>
      <c r="VDQ126" s="172"/>
      <c r="VDR126" s="176"/>
      <c r="VDS126" s="177"/>
      <c r="VDT126" s="172"/>
      <c r="VDU126" s="170"/>
      <c r="VDV126" s="171"/>
      <c r="VDW126" s="172"/>
      <c r="VDX126" s="172"/>
      <c r="VDY126" s="173"/>
      <c r="VDZ126" s="172"/>
      <c r="VEA126" s="172"/>
      <c r="VEB126" s="172"/>
      <c r="VEC126" s="176"/>
      <c r="VED126" s="177"/>
      <c r="VEE126" s="172"/>
      <c r="VEF126" s="170"/>
      <c r="VEG126" s="171"/>
      <c r="VEH126" s="172"/>
      <c r="VEI126" s="172"/>
      <c r="VEJ126" s="173"/>
      <c r="VEK126" s="172"/>
      <c r="VEL126" s="172"/>
      <c r="VEM126" s="172"/>
      <c r="VEN126" s="176"/>
      <c r="VEO126" s="177"/>
      <c r="VEP126" s="172"/>
      <c r="VEQ126" s="170"/>
      <c r="VER126" s="171"/>
      <c r="VES126" s="172"/>
      <c r="VET126" s="172"/>
      <c r="VEU126" s="173"/>
      <c r="VEV126" s="172"/>
      <c r="VEW126" s="172"/>
      <c r="VEX126" s="172"/>
      <c r="VEY126" s="176"/>
      <c r="VEZ126" s="177"/>
      <c r="VFA126" s="172"/>
      <c r="VFB126" s="170"/>
      <c r="VFC126" s="171"/>
      <c r="VFD126" s="172"/>
      <c r="VFE126" s="172"/>
      <c r="VFF126" s="173"/>
      <c r="VFG126" s="172"/>
      <c r="VFH126" s="172"/>
      <c r="VFI126" s="172"/>
      <c r="VFJ126" s="176"/>
      <c r="VFK126" s="177"/>
      <c r="VFL126" s="172"/>
      <c r="VFM126" s="170"/>
      <c r="VFN126" s="171"/>
      <c r="VFO126" s="172"/>
      <c r="VFP126" s="172"/>
      <c r="VFQ126" s="173"/>
      <c r="VFR126" s="172"/>
      <c r="VFS126" s="172"/>
      <c r="VFT126" s="172"/>
      <c r="VFU126" s="176"/>
      <c r="VFV126" s="177"/>
      <c r="VFW126" s="172"/>
      <c r="VFX126" s="170"/>
      <c r="VFY126" s="171"/>
      <c r="VFZ126" s="172"/>
      <c r="VGA126" s="172"/>
      <c r="VGB126" s="173"/>
      <c r="VGC126" s="172"/>
      <c r="VGD126" s="172"/>
      <c r="VGE126" s="172"/>
      <c r="VGF126" s="176"/>
      <c r="VGG126" s="177"/>
      <c r="VGH126" s="172"/>
      <c r="VGI126" s="170"/>
      <c r="VGJ126" s="171"/>
      <c r="VGK126" s="172"/>
      <c r="VGL126" s="172"/>
      <c r="VGM126" s="173"/>
      <c r="VGN126" s="172"/>
      <c r="VGO126" s="172"/>
      <c r="VGP126" s="172"/>
      <c r="VGQ126" s="176"/>
      <c r="VGR126" s="177"/>
      <c r="VGS126" s="172"/>
      <c r="VGT126" s="170"/>
      <c r="VGU126" s="171"/>
      <c r="VGV126" s="172"/>
      <c r="VGW126" s="172"/>
      <c r="VGX126" s="173"/>
      <c r="VGY126" s="172"/>
      <c r="VGZ126" s="172"/>
      <c r="VHA126" s="172"/>
      <c r="VHB126" s="176"/>
      <c r="VHC126" s="177"/>
      <c r="VHD126" s="172"/>
      <c r="VHE126" s="170"/>
      <c r="VHF126" s="171"/>
      <c r="VHG126" s="172"/>
      <c r="VHH126" s="172"/>
      <c r="VHI126" s="173"/>
      <c r="VHJ126" s="172"/>
      <c r="VHK126" s="172"/>
      <c r="VHL126" s="172"/>
      <c r="VHM126" s="176"/>
      <c r="VHN126" s="177"/>
      <c r="VHO126" s="172"/>
      <c r="VHP126" s="170"/>
      <c r="VHQ126" s="171"/>
      <c r="VHR126" s="172"/>
      <c r="VHS126" s="172"/>
      <c r="VHT126" s="173"/>
      <c r="VHU126" s="172"/>
      <c r="VHV126" s="172"/>
      <c r="VHW126" s="172"/>
      <c r="VHX126" s="176"/>
      <c r="VHY126" s="177"/>
      <c r="VHZ126" s="172"/>
      <c r="VIA126" s="170"/>
      <c r="VIB126" s="171"/>
      <c r="VIC126" s="172"/>
      <c r="VID126" s="172"/>
      <c r="VIE126" s="173"/>
      <c r="VIF126" s="172"/>
      <c r="VIG126" s="172"/>
      <c r="VIH126" s="172"/>
      <c r="VII126" s="176"/>
      <c r="VIJ126" s="177"/>
      <c r="VIK126" s="172"/>
      <c r="VIL126" s="170"/>
      <c r="VIM126" s="171"/>
      <c r="VIN126" s="172"/>
      <c r="VIO126" s="172"/>
      <c r="VIP126" s="173"/>
      <c r="VIQ126" s="172"/>
      <c r="VIR126" s="172"/>
      <c r="VIS126" s="172"/>
      <c r="VIT126" s="176"/>
      <c r="VIU126" s="177"/>
      <c r="VIV126" s="172"/>
      <c r="VIW126" s="170"/>
      <c r="VIX126" s="171"/>
      <c r="VIY126" s="172"/>
      <c r="VIZ126" s="172"/>
      <c r="VJA126" s="173"/>
      <c r="VJB126" s="172"/>
      <c r="VJC126" s="172"/>
      <c r="VJD126" s="172"/>
      <c r="VJE126" s="176"/>
      <c r="VJF126" s="177"/>
      <c r="VJG126" s="172"/>
      <c r="VJH126" s="170"/>
      <c r="VJI126" s="171"/>
      <c r="VJJ126" s="172"/>
      <c r="VJK126" s="172"/>
      <c r="VJL126" s="173"/>
      <c r="VJM126" s="172"/>
      <c r="VJN126" s="172"/>
      <c r="VJO126" s="172"/>
      <c r="VJP126" s="176"/>
      <c r="VJQ126" s="177"/>
      <c r="VJR126" s="172"/>
      <c r="VJS126" s="170"/>
      <c r="VJT126" s="171"/>
      <c r="VJU126" s="172"/>
      <c r="VJV126" s="172"/>
      <c r="VJW126" s="173"/>
      <c r="VJX126" s="172"/>
      <c r="VJY126" s="172"/>
      <c r="VJZ126" s="172"/>
      <c r="VKA126" s="176"/>
      <c r="VKB126" s="177"/>
      <c r="VKC126" s="172"/>
      <c r="VKD126" s="170"/>
      <c r="VKE126" s="171"/>
      <c r="VKF126" s="172"/>
      <c r="VKG126" s="172"/>
      <c r="VKH126" s="173"/>
      <c r="VKI126" s="172"/>
      <c r="VKJ126" s="172"/>
      <c r="VKK126" s="172"/>
      <c r="VKL126" s="176"/>
      <c r="VKM126" s="177"/>
      <c r="VKN126" s="172"/>
      <c r="VKO126" s="170"/>
      <c r="VKP126" s="171"/>
      <c r="VKQ126" s="172"/>
      <c r="VKR126" s="172"/>
      <c r="VKS126" s="173"/>
      <c r="VKT126" s="172"/>
      <c r="VKU126" s="172"/>
      <c r="VKV126" s="172"/>
      <c r="VKW126" s="176"/>
      <c r="VKX126" s="177"/>
      <c r="VKY126" s="172"/>
      <c r="VKZ126" s="170"/>
      <c r="VLA126" s="171"/>
      <c r="VLB126" s="172"/>
      <c r="VLC126" s="172"/>
      <c r="VLD126" s="173"/>
      <c r="VLE126" s="172"/>
      <c r="VLF126" s="172"/>
      <c r="VLG126" s="172"/>
      <c r="VLH126" s="176"/>
      <c r="VLI126" s="177"/>
      <c r="VLJ126" s="172"/>
      <c r="VLK126" s="170"/>
      <c r="VLL126" s="171"/>
      <c r="VLM126" s="172"/>
      <c r="VLN126" s="172"/>
      <c r="VLO126" s="173"/>
      <c r="VLP126" s="172"/>
      <c r="VLQ126" s="172"/>
      <c r="VLR126" s="172"/>
      <c r="VLS126" s="176"/>
      <c r="VLT126" s="177"/>
      <c r="VLU126" s="172"/>
      <c r="VLV126" s="170"/>
      <c r="VLW126" s="171"/>
      <c r="VLX126" s="172"/>
      <c r="VLY126" s="172"/>
      <c r="VLZ126" s="173"/>
      <c r="VMA126" s="172"/>
      <c r="VMB126" s="172"/>
      <c r="VMC126" s="172"/>
      <c r="VMD126" s="176"/>
      <c r="VME126" s="177"/>
      <c r="VMF126" s="172"/>
      <c r="VMG126" s="170"/>
      <c r="VMH126" s="171"/>
      <c r="VMI126" s="172"/>
      <c r="VMJ126" s="172"/>
      <c r="VMK126" s="173"/>
      <c r="VML126" s="172"/>
      <c r="VMM126" s="172"/>
      <c r="VMN126" s="172"/>
      <c r="VMO126" s="176"/>
      <c r="VMP126" s="177"/>
      <c r="VMQ126" s="172"/>
      <c r="VMR126" s="170"/>
      <c r="VMS126" s="171"/>
      <c r="VMT126" s="172"/>
      <c r="VMU126" s="172"/>
      <c r="VMV126" s="173"/>
      <c r="VMW126" s="172"/>
      <c r="VMX126" s="172"/>
      <c r="VMY126" s="172"/>
      <c r="VMZ126" s="176"/>
      <c r="VNA126" s="177"/>
      <c r="VNB126" s="172"/>
      <c r="VNC126" s="170"/>
      <c r="VND126" s="171"/>
      <c r="VNE126" s="172"/>
      <c r="VNF126" s="172"/>
      <c r="VNG126" s="173"/>
      <c r="VNH126" s="172"/>
      <c r="VNI126" s="172"/>
      <c r="VNJ126" s="172"/>
      <c r="VNK126" s="176"/>
      <c r="VNL126" s="177"/>
      <c r="VNM126" s="172"/>
      <c r="VNN126" s="170"/>
      <c r="VNO126" s="171"/>
      <c r="VNP126" s="172"/>
      <c r="VNQ126" s="172"/>
      <c r="VNR126" s="173"/>
      <c r="VNS126" s="172"/>
      <c r="VNT126" s="172"/>
      <c r="VNU126" s="172"/>
      <c r="VNV126" s="176"/>
      <c r="VNW126" s="177"/>
      <c r="VNX126" s="172"/>
      <c r="VNY126" s="170"/>
      <c r="VNZ126" s="171"/>
      <c r="VOA126" s="172"/>
      <c r="VOB126" s="172"/>
      <c r="VOC126" s="173"/>
      <c r="VOD126" s="172"/>
      <c r="VOE126" s="172"/>
      <c r="VOF126" s="172"/>
      <c r="VOG126" s="176"/>
      <c r="VOH126" s="177"/>
      <c r="VOI126" s="172"/>
      <c r="VOJ126" s="170"/>
      <c r="VOK126" s="171"/>
      <c r="VOL126" s="172"/>
      <c r="VOM126" s="172"/>
      <c r="VON126" s="173"/>
      <c r="VOO126" s="172"/>
      <c r="VOP126" s="172"/>
      <c r="VOQ126" s="172"/>
      <c r="VOR126" s="176"/>
      <c r="VOS126" s="177"/>
      <c r="VOT126" s="172"/>
      <c r="VOU126" s="170"/>
      <c r="VOV126" s="171"/>
      <c r="VOW126" s="172"/>
      <c r="VOX126" s="172"/>
      <c r="VOY126" s="173"/>
      <c r="VOZ126" s="172"/>
      <c r="VPA126" s="172"/>
      <c r="VPB126" s="172"/>
      <c r="VPC126" s="176"/>
      <c r="VPD126" s="177"/>
      <c r="VPE126" s="172"/>
      <c r="VPF126" s="170"/>
      <c r="VPG126" s="171"/>
      <c r="VPH126" s="172"/>
      <c r="VPI126" s="172"/>
      <c r="VPJ126" s="173"/>
      <c r="VPK126" s="172"/>
      <c r="VPL126" s="172"/>
      <c r="VPM126" s="172"/>
      <c r="VPN126" s="176"/>
      <c r="VPO126" s="177"/>
      <c r="VPP126" s="172"/>
      <c r="VPQ126" s="170"/>
      <c r="VPR126" s="171"/>
      <c r="VPS126" s="172"/>
      <c r="VPT126" s="172"/>
      <c r="VPU126" s="173"/>
      <c r="VPV126" s="172"/>
      <c r="VPW126" s="172"/>
      <c r="VPX126" s="172"/>
      <c r="VPY126" s="176"/>
      <c r="VPZ126" s="177"/>
      <c r="VQA126" s="172"/>
      <c r="VQB126" s="170"/>
      <c r="VQC126" s="171"/>
      <c r="VQD126" s="172"/>
      <c r="VQE126" s="172"/>
      <c r="VQF126" s="173"/>
      <c r="VQG126" s="172"/>
      <c r="VQH126" s="172"/>
      <c r="VQI126" s="172"/>
      <c r="VQJ126" s="176"/>
      <c r="VQK126" s="177"/>
      <c r="VQL126" s="172"/>
      <c r="VQM126" s="170"/>
      <c r="VQN126" s="171"/>
      <c r="VQO126" s="172"/>
      <c r="VQP126" s="172"/>
      <c r="VQQ126" s="173"/>
      <c r="VQR126" s="172"/>
      <c r="VQS126" s="172"/>
      <c r="VQT126" s="172"/>
      <c r="VQU126" s="176"/>
      <c r="VQV126" s="177"/>
      <c r="VQW126" s="172"/>
      <c r="VQX126" s="170"/>
      <c r="VQY126" s="171"/>
      <c r="VQZ126" s="172"/>
      <c r="VRA126" s="172"/>
      <c r="VRB126" s="173"/>
      <c r="VRC126" s="172"/>
      <c r="VRD126" s="172"/>
      <c r="VRE126" s="172"/>
      <c r="VRF126" s="176"/>
      <c r="VRG126" s="177"/>
      <c r="VRH126" s="172"/>
      <c r="VRI126" s="170"/>
      <c r="VRJ126" s="171"/>
      <c r="VRK126" s="172"/>
      <c r="VRL126" s="172"/>
      <c r="VRM126" s="173"/>
      <c r="VRN126" s="172"/>
      <c r="VRO126" s="172"/>
      <c r="VRP126" s="172"/>
      <c r="VRQ126" s="176"/>
      <c r="VRR126" s="177"/>
      <c r="VRS126" s="172"/>
      <c r="VRT126" s="170"/>
      <c r="VRU126" s="171"/>
      <c r="VRV126" s="172"/>
      <c r="VRW126" s="172"/>
      <c r="VRX126" s="173"/>
      <c r="VRY126" s="172"/>
      <c r="VRZ126" s="172"/>
      <c r="VSA126" s="172"/>
      <c r="VSB126" s="176"/>
      <c r="VSC126" s="177"/>
      <c r="VSD126" s="172"/>
      <c r="VSE126" s="170"/>
      <c r="VSF126" s="171"/>
      <c r="VSG126" s="172"/>
      <c r="VSH126" s="172"/>
      <c r="VSI126" s="173"/>
      <c r="VSJ126" s="172"/>
      <c r="VSK126" s="172"/>
      <c r="VSL126" s="172"/>
      <c r="VSM126" s="176"/>
      <c r="VSN126" s="177"/>
      <c r="VSO126" s="172"/>
      <c r="VSP126" s="170"/>
      <c r="VSQ126" s="171"/>
      <c r="VSR126" s="172"/>
      <c r="VSS126" s="172"/>
      <c r="VST126" s="173"/>
      <c r="VSU126" s="172"/>
      <c r="VSV126" s="172"/>
      <c r="VSW126" s="172"/>
      <c r="VSX126" s="176"/>
      <c r="VSY126" s="177"/>
      <c r="VSZ126" s="172"/>
      <c r="VTA126" s="170"/>
      <c r="VTB126" s="171"/>
      <c r="VTC126" s="172"/>
      <c r="VTD126" s="172"/>
      <c r="VTE126" s="173"/>
      <c r="VTF126" s="172"/>
      <c r="VTG126" s="172"/>
      <c r="VTH126" s="172"/>
      <c r="VTI126" s="176"/>
      <c r="VTJ126" s="177"/>
      <c r="VTK126" s="172"/>
      <c r="VTL126" s="170"/>
      <c r="VTM126" s="171"/>
      <c r="VTN126" s="172"/>
      <c r="VTO126" s="172"/>
      <c r="VTP126" s="173"/>
      <c r="VTQ126" s="172"/>
      <c r="VTR126" s="172"/>
      <c r="VTS126" s="172"/>
      <c r="VTT126" s="176"/>
      <c r="VTU126" s="177"/>
      <c r="VTV126" s="172"/>
      <c r="VTW126" s="170"/>
      <c r="VTX126" s="171"/>
      <c r="VTY126" s="172"/>
      <c r="VTZ126" s="172"/>
      <c r="VUA126" s="173"/>
      <c r="VUB126" s="172"/>
      <c r="VUC126" s="172"/>
      <c r="VUD126" s="172"/>
      <c r="VUE126" s="176"/>
      <c r="VUF126" s="177"/>
      <c r="VUG126" s="172"/>
      <c r="VUH126" s="170"/>
      <c r="VUI126" s="171"/>
      <c r="VUJ126" s="172"/>
      <c r="VUK126" s="172"/>
      <c r="VUL126" s="173"/>
      <c r="VUM126" s="172"/>
      <c r="VUN126" s="172"/>
      <c r="VUO126" s="172"/>
      <c r="VUP126" s="176"/>
      <c r="VUQ126" s="177"/>
      <c r="VUR126" s="172"/>
      <c r="VUS126" s="170"/>
      <c r="VUT126" s="171"/>
      <c r="VUU126" s="172"/>
      <c r="VUV126" s="172"/>
      <c r="VUW126" s="173"/>
      <c r="VUX126" s="172"/>
      <c r="VUY126" s="172"/>
      <c r="VUZ126" s="172"/>
      <c r="VVA126" s="176"/>
      <c r="VVB126" s="177"/>
      <c r="VVC126" s="172"/>
      <c r="VVD126" s="170"/>
      <c r="VVE126" s="171"/>
      <c r="VVF126" s="172"/>
      <c r="VVG126" s="172"/>
      <c r="VVH126" s="173"/>
      <c r="VVI126" s="172"/>
      <c r="VVJ126" s="172"/>
      <c r="VVK126" s="172"/>
      <c r="VVL126" s="176"/>
      <c r="VVM126" s="177"/>
      <c r="VVN126" s="172"/>
      <c r="VVO126" s="170"/>
      <c r="VVP126" s="171"/>
      <c r="VVQ126" s="172"/>
      <c r="VVR126" s="172"/>
      <c r="VVS126" s="173"/>
      <c r="VVT126" s="172"/>
      <c r="VVU126" s="172"/>
      <c r="VVV126" s="172"/>
      <c r="VVW126" s="176"/>
      <c r="VVX126" s="177"/>
      <c r="VVY126" s="172"/>
      <c r="VVZ126" s="170"/>
      <c r="VWA126" s="171"/>
      <c r="VWB126" s="172"/>
      <c r="VWC126" s="172"/>
      <c r="VWD126" s="173"/>
      <c r="VWE126" s="172"/>
      <c r="VWF126" s="172"/>
      <c r="VWG126" s="172"/>
      <c r="VWH126" s="176"/>
      <c r="VWI126" s="177"/>
      <c r="VWJ126" s="172"/>
      <c r="VWK126" s="170"/>
      <c r="VWL126" s="171"/>
      <c r="VWM126" s="172"/>
      <c r="VWN126" s="172"/>
      <c r="VWO126" s="173"/>
      <c r="VWP126" s="172"/>
      <c r="VWQ126" s="172"/>
      <c r="VWR126" s="172"/>
      <c r="VWS126" s="176"/>
      <c r="VWT126" s="177"/>
      <c r="VWU126" s="172"/>
      <c r="VWV126" s="170"/>
      <c r="VWW126" s="171"/>
      <c r="VWX126" s="172"/>
      <c r="VWY126" s="172"/>
      <c r="VWZ126" s="173"/>
      <c r="VXA126" s="172"/>
      <c r="VXB126" s="172"/>
      <c r="VXC126" s="172"/>
      <c r="VXD126" s="176"/>
      <c r="VXE126" s="177"/>
      <c r="VXF126" s="172"/>
      <c r="VXG126" s="170"/>
      <c r="VXH126" s="171"/>
      <c r="VXI126" s="172"/>
      <c r="VXJ126" s="172"/>
      <c r="VXK126" s="173"/>
      <c r="VXL126" s="172"/>
      <c r="VXM126" s="172"/>
      <c r="VXN126" s="172"/>
      <c r="VXO126" s="176"/>
      <c r="VXP126" s="177"/>
      <c r="VXQ126" s="172"/>
      <c r="VXR126" s="170"/>
      <c r="VXS126" s="171"/>
      <c r="VXT126" s="172"/>
      <c r="VXU126" s="172"/>
      <c r="VXV126" s="173"/>
      <c r="VXW126" s="172"/>
      <c r="VXX126" s="172"/>
      <c r="VXY126" s="172"/>
      <c r="VXZ126" s="176"/>
      <c r="VYA126" s="177"/>
      <c r="VYB126" s="172"/>
      <c r="VYC126" s="170"/>
      <c r="VYD126" s="171"/>
      <c r="VYE126" s="172"/>
      <c r="VYF126" s="172"/>
      <c r="VYG126" s="173"/>
      <c r="VYH126" s="172"/>
      <c r="VYI126" s="172"/>
      <c r="VYJ126" s="172"/>
      <c r="VYK126" s="176"/>
      <c r="VYL126" s="177"/>
      <c r="VYM126" s="172"/>
      <c r="VYN126" s="170"/>
      <c r="VYO126" s="171"/>
      <c r="VYP126" s="172"/>
      <c r="VYQ126" s="172"/>
      <c r="VYR126" s="173"/>
      <c r="VYS126" s="172"/>
      <c r="VYT126" s="172"/>
      <c r="VYU126" s="172"/>
      <c r="VYV126" s="176"/>
      <c r="VYW126" s="177"/>
      <c r="VYX126" s="172"/>
      <c r="VYY126" s="170"/>
      <c r="VYZ126" s="171"/>
      <c r="VZA126" s="172"/>
      <c r="VZB126" s="172"/>
      <c r="VZC126" s="173"/>
      <c r="VZD126" s="172"/>
      <c r="VZE126" s="172"/>
      <c r="VZF126" s="172"/>
      <c r="VZG126" s="176"/>
      <c r="VZH126" s="177"/>
      <c r="VZI126" s="172"/>
      <c r="VZJ126" s="170"/>
      <c r="VZK126" s="171"/>
      <c r="VZL126" s="172"/>
      <c r="VZM126" s="172"/>
      <c r="VZN126" s="173"/>
      <c r="VZO126" s="172"/>
      <c r="VZP126" s="172"/>
      <c r="VZQ126" s="172"/>
      <c r="VZR126" s="176"/>
      <c r="VZS126" s="177"/>
      <c r="VZT126" s="172"/>
      <c r="VZU126" s="170"/>
      <c r="VZV126" s="171"/>
      <c r="VZW126" s="172"/>
      <c r="VZX126" s="172"/>
      <c r="VZY126" s="173"/>
      <c r="VZZ126" s="172"/>
      <c r="WAA126" s="172"/>
      <c r="WAB126" s="172"/>
      <c r="WAC126" s="176"/>
      <c r="WAD126" s="177"/>
      <c r="WAE126" s="172"/>
      <c r="WAF126" s="170"/>
      <c r="WAG126" s="171"/>
      <c r="WAH126" s="172"/>
      <c r="WAI126" s="172"/>
      <c r="WAJ126" s="173"/>
      <c r="WAK126" s="172"/>
      <c r="WAL126" s="172"/>
      <c r="WAM126" s="172"/>
      <c r="WAN126" s="176"/>
      <c r="WAO126" s="177"/>
      <c r="WAP126" s="172"/>
      <c r="WAQ126" s="170"/>
      <c r="WAR126" s="171"/>
      <c r="WAS126" s="172"/>
      <c r="WAT126" s="172"/>
      <c r="WAU126" s="173"/>
      <c r="WAV126" s="172"/>
      <c r="WAW126" s="172"/>
      <c r="WAX126" s="172"/>
      <c r="WAY126" s="176"/>
      <c r="WAZ126" s="177"/>
      <c r="WBA126" s="172"/>
      <c r="WBB126" s="170"/>
      <c r="WBC126" s="171"/>
      <c r="WBD126" s="172"/>
      <c r="WBE126" s="172"/>
      <c r="WBF126" s="173"/>
      <c r="WBG126" s="172"/>
      <c r="WBH126" s="172"/>
      <c r="WBI126" s="172"/>
      <c r="WBJ126" s="176"/>
      <c r="WBK126" s="177"/>
      <c r="WBL126" s="172"/>
      <c r="WBM126" s="170"/>
      <c r="WBN126" s="171"/>
      <c r="WBO126" s="172"/>
      <c r="WBP126" s="172"/>
      <c r="WBQ126" s="173"/>
      <c r="WBR126" s="172"/>
      <c r="WBS126" s="172"/>
      <c r="WBT126" s="172"/>
      <c r="WBU126" s="176"/>
      <c r="WBV126" s="177"/>
      <c r="WBW126" s="172"/>
      <c r="WBX126" s="170"/>
      <c r="WBY126" s="171"/>
      <c r="WBZ126" s="172"/>
      <c r="WCA126" s="172"/>
      <c r="WCB126" s="173"/>
      <c r="WCC126" s="172"/>
      <c r="WCD126" s="172"/>
      <c r="WCE126" s="172"/>
      <c r="WCF126" s="176"/>
      <c r="WCG126" s="177"/>
      <c r="WCH126" s="172"/>
      <c r="WCI126" s="170"/>
      <c r="WCJ126" s="171"/>
      <c r="WCK126" s="172"/>
      <c r="WCL126" s="172"/>
      <c r="WCM126" s="173"/>
      <c r="WCN126" s="172"/>
      <c r="WCO126" s="172"/>
      <c r="WCP126" s="172"/>
      <c r="WCQ126" s="176"/>
      <c r="WCR126" s="177"/>
      <c r="WCS126" s="172"/>
      <c r="WCT126" s="170"/>
      <c r="WCU126" s="171"/>
      <c r="WCV126" s="172"/>
      <c r="WCW126" s="172"/>
      <c r="WCX126" s="173"/>
      <c r="WCY126" s="172"/>
      <c r="WCZ126" s="172"/>
      <c r="WDA126" s="172"/>
      <c r="WDB126" s="176"/>
      <c r="WDC126" s="177"/>
      <c r="WDD126" s="172"/>
      <c r="WDE126" s="170"/>
      <c r="WDF126" s="171"/>
      <c r="WDG126" s="172"/>
      <c r="WDH126" s="172"/>
      <c r="WDI126" s="173"/>
      <c r="WDJ126" s="172"/>
      <c r="WDK126" s="172"/>
      <c r="WDL126" s="172"/>
      <c r="WDM126" s="176"/>
      <c r="WDN126" s="177"/>
      <c r="WDO126" s="172"/>
      <c r="WDP126" s="170"/>
      <c r="WDQ126" s="171"/>
      <c r="WDR126" s="172"/>
      <c r="WDS126" s="172"/>
      <c r="WDT126" s="173"/>
      <c r="WDU126" s="172"/>
      <c r="WDV126" s="172"/>
      <c r="WDW126" s="172"/>
      <c r="WDX126" s="176"/>
      <c r="WDY126" s="177"/>
      <c r="WDZ126" s="172"/>
      <c r="WEA126" s="170"/>
      <c r="WEB126" s="171"/>
      <c r="WEC126" s="172"/>
      <c r="WED126" s="172"/>
      <c r="WEE126" s="173"/>
      <c r="WEF126" s="172"/>
      <c r="WEG126" s="172"/>
      <c r="WEH126" s="172"/>
      <c r="WEI126" s="176"/>
      <c r="WEJ126" s="177"/>
      <c r="WEK126" s="172"/>
      <c r="WEL126" s="170"/>
      <c r="WEM126" s="171"/>
      <c r="WEN126" s="172"/>
      <c r="WEO126" s="172"/>
      <c r="WEP126" s="173"/>
      <c r="WEQ126" s="172"/>
      <c r="WER126" s="172"/>
      <c r="WES126" s="172"/>
      <c r="WET126" s="176"/>
      <c r="WEU126" s="177"/>
      <c r="WEV126" s="172"/>
      <c r="WEW126" s="170"/>
      <c r="WEX126" s="171"/>
      <c r="WEY126" s="172"/>
      <c r="WEZ126" s="172"/>
      <c r="WFA126" s="173"/>
      <c r="WFB126" s="172"/>
      <c r="WFC126" s="172"/>
      <c r="WFD126" s="172"/>
      <c r="WFE126" s="176"/>
      <c r="WFF126" s="177"/>
      <c r="WFG126" s="172"/>
      <c r="WFH126" s="170"/>
      <c r="WFI126" s="171"/>
      <c r="WFJ126" s="172"/>
      <c r="WFK126" s="172"/>
      <c r="WFL126" s="173"/>
      <c r="WFM126" s="172"/>
      <c r="WFN126" s="172"/>
      <c r="WFO126" s="172"/>
      <c r="WFP126" s="176"/>
      <c r="WFQ126" s="177"/>
      <c r="WFR126" s="172"/>
      <c r="WFS126" s="170"/>
      <c r="WFT126" s="171"/>
      <c r="WFU126" s="172"/>
      <c r="WFV126" s="172"/>
      <c r="WFW126" s="173"/>
      <c r="WFX126" s="172"/>
      <c r="WFY126" s="172"/>
      <c r="WFZ126" s="172"/>
      <c r="WGA126" s="176"/>
      <c r="WGB126" s="177"/>
      <c r="WGC126" s="172"/>
      <c r="WGD126" s="170"/>
      <c r="WGE126" s="171"/>
      <c r="WGF126" s="172"/>
      <c r="WGG126" s="172"/>
      <c r="WGH126" s="173"/>
      <c r="WGI126" s="172"/>
      <c r="WGJ126" s="172"/>
      <c r="WGK126" s="172"/>
      <c r="WGL126" s="176"/>
      <c r="WGM126" s="177"/>
      <c r="WGN126" s="172"/>
      <c r="WGO126" s="170"/>
      <c r="WGP126" s="171"/>
      <c r="WGQ126" s="172"/>
      <c r="WGR126" s="172"/>
      <c r="WGS126" s="173"/>
      <c r="WGT126" s="172"/>
      <c r="WGU126" s="172"/>
      <c r="WGV126" s="172"/>
      <c r="WGW126" s="176"/>
      <c r="WGX126" s="177"/>
      <c r="WGY126" s="172"/>
      <c r="WGZ126" s="170"/>
      <c r="WHA126" s="171"/>
      <c r="WHB126" s="172"/>
      <c r="WHC126" s="172"/>
      <c r="WHD126" s="173"/>
      <c r="WHE126" s="172"/>
      <c r="WHF126" s="172"/>
      <c r="WHG126" s="172"/>
      <c r="WHH126" s="176"/>
      <c r="WHI126" s="177"/>
      <c r="WHJ126" s="172"/>
      <c r="WHK126" s="170"/>
      <c r="WHL126" s="171"/>
      <c r="WHM126" s="172"/>
      <c r="WHN126" s="172"/>
      <c r="WHO126" s="173"/>
      <c r="WHP126" s="172"/>
      <c r="WHQ126" s="172"/>
      <c r="WHR126" s="172"/>
      <c r="WHS126" s="176"/>
      <c r="WHT126" s="177"/>
      <c r="WHU126" s="172"/>
      <c r="WHV126" s="170"/>
      <c r="WHW126" s="171"/>
      <c r="WHX126" s="172"/>
      <c r="WHY126" s="172"/>
      <c r="WHZ126" s="173"/>
      <c r="WIA126" s="172"/>
      <c r="WIB126" s="172"/>
      <c r="WIC126" s="172"/>
      <c r="WID126" s="176"/>
      <c r="WIE126" s="177"/>
      <c r="WIF126" s="172"/>
      <c r="WIG126" s="170"/>
      <c r="WIH126" s="171"/>
      <c r="WII126" s="172"/>
      <c r="WIJ126" s="172"/>
      <c r="WIK126" s="173"/>
      <c r="WIL126" s="172"/>
      <c r="WIM126" s="172"/>
      <c r="WIN126" s="172"/>
      <c r="WIO126" s="176"/>
      <c r="WIP126" s="177"/>
      <c r="WIQ126" s="172"/>
      <c r="WIR126" s="170"/>
      <c r="WIS126" s="171"/>
      <c r="WIT126" s="172"/>
      <c r="WIU126" s="172"/>
      <c r="WIV126" s="173"/>
      <c r="WIW126" s="172"/>
      <c r="WIX126" s="172"/>
      <c r="WIY126" s="172"/>
      <c r="WIZ126" s="176"/>
      <c r="WJA126" s="177"/>
      <c r="WJB126" s="172"/>
      <c r="WJC126" s="170"/>
      <c r="WJD126" s="171"/>
      <c r="WJE126" s="172"/>
      <c r="WJF126" s="172"/>
      <c r="WJG126" s="173"/>
      <c r="WJH126" s="172"/>
      <c r="WJI126" s="172"/>
      <c r="WJJ126" s="172"/>
      <c r="WJK126" s="176"/>
      <c r="WJL126" s="177"/>
      <c r="WJM126" s="172"/>
      <c r="WJN126" s="170"/>
      <c r="WJO126" s="171"/>
      <c r="WJP126" s="172"/>
      <c r="WJQ126" s="172"/>
      <c r="WJR126" s="173"/>
      <c r="WJS126" s="172"/>
      <c r="WJT126" s="172"/>
      <c r="WJU126" s="172"/>
      <c r="WJV126" s="176"/>
      <c r="WJW126" s="177"/>
      <c r="WJX126" s="172"/>
      <c r="WJY126" s="170"/>
      <c r="WJZ126" s="171"/>
      <c r="WKA126" s="172"/>
      <c r="WKB126" s="172"/>
      <c r="WKC126" s="173"/>
      <c r="WKD126" s="172"/>
      <c r="WKE126" s="172"/>
      <c r="WKF126" s="172"/>
      <c r="WKG126" s="176"/>
      <c r="WKH126" s="177"/>
      <c r="WKI126" s="172"/>
      <c r="WKJ126" s="170"/>
      <c r="WKK126" s="171"/>
      <c r="WKL126" s="172"/>
      <c r="WKM126" s="172"/>
      <c r="WKN126" s="173"/>
      <c r="WKO126" s="172"/>
      <c r="WKP126" s="172"/>
      <c r="WKQ126" s="172"/>
      <c r="WKR126" s="176"/>
      <c r="WKS126" s="177"/>
      <c r="WKT126" s="172"/>
      <c r="WKU126" s="170"/>
      <c r="WKV126" s="171"/>
      <c r="WKW126" s="172"/>
      <c r="WKX126" s="172"/>
      <c r="WKY126" s="173"/>
      <c r="WKZ126" s="172"/>
      <c r="WLA126" s="172"/>
      <c r="WLB126" s="172"/>
      <c r="WLC126" s="176"/>
      <c r="WLD126" s="177"/>
      <c r="WLE126" s="172"/>
      <c r="WLF126" s="170"/>
      <c r="WLG126" s="171"/>
      <c r="WLH126" s="172"/>
      <c r="WLI126" s="172"/>
      <c r="WLJ126" s="173"/>
      <c r="WLK126" s="172"/>
      <c r="WLL126" s="172"/>
      <c r="WLM126" s="172"/>
      <c r="WLN126" s="176"/>
      <c r="WLO126" s="177"/>
      <c r="WLP126" s="172"/>
      <c r="WLQ126" s="170"/>
      <c r="WLR126" s="171"/>
      <c r="WLS126" s="172"/>
      <c r="WLT126" s="172"/>
      <c r="WLU126" s="173"/>
      <c r="WLV126" s="172"/>
      <c r="WLW126" s="172"/>
      <c r="WLX126" s="172"/>
      <c r="WLY126" s="176"/>
      <c r="WLZ126" s="177"/>
      <c r="WMA126" s="172"/>
      <c r="WMB126" s="170"/>
      <c r="WMC126" s="171"/>
      <c r="WMD126" s="172"/>
      <c r="WME126" s="172"/>
      <c r="WMF126" s="173"/>
      <c r="WMG126" s="172"/>
      <c r="WMH126" s="172"/>
      <c r="WMI126" s="172"/>
      <c r="WMJ126" s="176"/>
      <c r="WMK126" s="177"/>
      <c r="WML126" s="172"/>
      <c r="WMM126" s="170"/>
      <c r="WMN126" s="171"/>
      <c r="WMO126" s="172"/>
      <c r="WMP126" s="172"/>
      <c r="WMQ126" s="173"/>
      <c r="WMR126" s="172"/>
      <c r="WMS126" s="172"/>
      <c r="WMT126" s="172"/>
      <c r="WMU126" s="176"/>
      <c r="WMV126" s="177"/>
      <c r="WMW126" s="172"/>
      <c r="WMX126" s="170"/>
      <c r="WMY126" s="171"/>
      <c r="WMZ126" s="172"/>
      <c r="WNA126" s="172"/>
      <c r="WNB126" s="173"/>
      <c r="WNC126" s="172"/>
      <c r="WND126" s="172"/>
      <c r="WNE126" s="172"/>
      <c r="WNF126" s="176"/>
      <c r="WNG126" s="177"/>
      <c r="WNH126" s="172"/>
      <c r="WNI126" s="170"/>
      <c r="WNJ126" s="171"/>
      <c r="WNK126" s="172"/>
      <c r="WNL126" s="172"/>
      <c r="WNM126" s="173"/>
      <c r="WNN126" s="172"/>
      <c r="WNO126" s="172"/>
      <c r="WNP126" s="172"/>
      <c r="WNQ126" s="176"/>
      <c r="WNR126" s="177"/>
      <c r="WNS126" s="172"/>
      <c r="WNT126" s="170"/>
      <c r="WNU126" s="171"/>
      <c r="WNV126" s="172"/>
      <c r="WNW126" s="172"/>
      <c r="WNX126" s="173"/>
      <c r="WNY126" s="172"/>
      <c r="WNZ126" s="172"/>
      <c r="WOA126" s="172"/>
      <c r="WOB126" s="176"/>
      <c r="WOC126" s="177"/>
      <c r="WOD126" s="172"/>
      <c r="WOE126" s="170"/>
      <c r="WOF126" s="171"/>
      <c r="WOG126" s="172"/>
      <c r="WOH126" s="172"/>
      <c r="WOI126" s="173"/>
      <c r="WOJ126" s="172"/>
      <c r="WOK126" s="172"/>
      <c r="WOL126" s="172"/>
      <c r="WOM126" s="176"/>
      <c r="WON126" s="177"/>
      <c r="WOO126" s="172"/>
      <c r="WOP126" s="170"/>
      <c r="WOQ126" s="171"/>
      <c r="WOR126" s="172"/>
      <c r="WOS126" s="172"/>
      <c r="WOT126" s="173"/>
      <c r="WOU126" s="172"/>
      <c r="WOV126" s="172"/>
      <c r="WOW126" s="172"/>
      <c r="WOX126" s="176"/>
      <c r="WOY126" s="177"/>
      <c r="WOZ126" s="172"/>
      <c r="WPA126" s="170"/>
      <c r="WPB126" s="171"/>
      <c r="WPC126" s="172"/>
      <c r="WPD126" s="172"/>
      <c r="WPE126" s="173"/>
      <c r="WPF126" s="172"/>
      <c r="WPG126" s="172"/>
      <c r="WPH126" s="172"/>
      <c r="WPI126" s="176"/>
      <c r="WPJ126" s="177"/>
      <c r="WPK126" s="172"/>
      <c r="WPL126" s="170"/>
      <c r="WPM126" s="171"/>
      <c r="WPN126" s="172"/>
      <c r="WPO126" s="172"/>
      <c r="WPP126" s="173"/>
      <c r="WPQ126" s="172"/>
      <c r="WPR126" s="172"/>
      <c r="WPS126" s="172"/>
      <c r="WPT126" s="176"/>
      <c r="WPU126" s="177"/>
      <c r="WPV126" s="172"/>
      <c r="WPW126" s="170"/>
      <c r="WPX126" s="171"/>
      <c r="WPY126" s="172"/>
      <c r="WPZ126" s="172"/>
      <c r="WQA126" s="173"/>
      <c r="WQB126" s="172"/>
      <c r="WQC126" s="172"/>
      <c r="WQD126" s="172"/>
      <c r="WQE126" s="176"/>
      <c r="WQF126" s="177"/>
      <c r="WQG126" s="172"/>
      <c r="WQH126" s="170"/>
      <c r="WQI126" s="171"/>
      <c r="WQJ126" s="172"/>
      <c r="WQK126" s="172"/>
      <c r="WQL126" s="173"/>
      <c r="WQM126" s="172"/>
      <c r="WQN126" s="172"/>
      <c r="WQO126" s="172"/>
      <c r="WQP126" s="176"/>
      <c r="WQQ126" s="177"/>
      <c r="WQR126" s="172"/>
      <c r="WQS126" s="170"/>
      <c r="WQT126" s="171"/>
      <c r="WQU126" s="172"/>
      <c r="WQV126" s="172"/>
      <c r="WQW126" s="173"/>
      <c r="WQX126" s="172"/>
      <c r="WQY126" s="172"/>
      <c r="WQZ126" s="172"/>
      <c r="WRA126" s="176"/>
      <c r="WRB126" s="177"/>
      <c r="WRC126" s="172"/>
      <c r="WRD126" s="170"/>
      <c r="WRE126" s="171"/>
      <c r="WRF126" s="172"/>
      <c r="WRG126" s="172"/>
      <c r="WRH126" s="173"/>
      <c r="WRI126" s="172"/>
      <c r="WRJ126" s="172"/>
      <c r="WRK126" s="172"/>
      <c r="WRL126" s="176"/>
      <c r="WRM126" s="177"/>
      <c r="WRN126" s="172"/>
      <c r="WRO126" s="170"/>
      <c r="WRP126" s="171"/>
      <c r="WRQ126" s="172"/>
      <c r="WRR126" s="172"/>
      <c r="WRS126" s="173"/>
      <c r="WRT126" s="172"/>
      <c r="WRU126" s="172"/>
      <c r="WRV126" s="172"/>
      <c r="WRW126" s="176"/>
      <c r="WRX126" s="177"/>
      <c r="WRY126" s="172"/>
      <c r="WRZ126" s="170"/>
      <c r="WSA126" s="171"/>
      <c r="WSB126" s="172"/>
      <c r="WSC126" s="172"/>
      <c r="WSD126" s="173"/>
      <c r="WSE126" s="172"/>
      <c r="WSF126" s="172"/>
      <c r="WSG126" s="172"/>
      <c r="WSH126" s="176"/>
      <c r="WSI126" s="177"/>
      <c r="WSJ126" s="172"/>
      <c r="WSK126" s="170"/>
      <c r="WSL126" s="171"/>
      <c r="WSM126" s="172"/>
      <c r="WSN126" s="172"/>
      <c r="WSO126" s="173"/>
      <c r="WSP126" s="172"/>
      <c r="WSQ126" s="172"/>
      <c r="WSR126" s="172"/>
      <c r="WSS126" s="176"/>
      <c r="WST126" s="177"/>
      <c r="WSU126" s="172"/>
      <c r="WSV126" s="170"/>
      <c r="WSW126" s="171"/>
      <c r="WSX126" s="172"/>
      <c r="WSY126" s="172"/>
      <c r="WSZ126" s="173"/>
      <c r="WTA126" s="172"/>
      <c r="WTB126" s="172"/>
      <c r="WTC126" s="172"/>
      <c r="WTD126" s="176"/>
      <c r="WTE126" s="177"/>
      <c r="WTF126" s="172"/>
      <c r="WTG126" s="170"/>
      <c r="WTH126" s="171"/>
      <c r="WTI126" s="172"/>
      <c r="WTJ126" s="172"/>
      <c r="WTK126" s="173"/>
      <c r="WTL126" s="172"/>
      <c r="WTM126" s="172"/>
      <c r="WTN126" s="172"/>
      <c r="WTO126" s="176"/>
      <c r="WTP126" s="177"/>
      <c r="WTQ126" s="172"/>
      <c r="WTR126" s="170"/>
      <c r="WTS126" s="171"/>
      <c r="WTT126" s="172"/>
      <c r="WTU126" s="172"/>
      <c r="WTV126" s="173"/>
      <c r="WTW126" s="172"/>
      <c r="WTX126" s="172"/>
      <c r="WTY126" s="172"/>
      <c r="WTZ126" s="176"/>
      <c r="WUA126" s="177"/>
      <c r="WUB126" s="172"/>
      <c r="WUC126" s="170"/>
      <c r="WUD126" s="171"/>
      <c r="WUE126" s="172"/>
      <c r="WUF126" s="172"/>
      <c r="WUG126" s="173"/>
      <c r="WUH126" s="172"/>
      <c r="WUI126" s="172"/>
      <c r="WUJ126" s="172"/>
      <c r="WUK126" s="176"/>
      <c r="WUL126" s="177"/>
      <c r="WUM126" s="172"/>
      <c r="WUN126" s="170"/>
      <c r="WUO126" s="171"/>
      <c r="WUP126" s="172"/>
      <c r="WUQ126" s="172"/>
      <c r="WUR126" s="173"/>
      <c r="WUS126" s="172"/>
      <c r="WUT126" s="172"/>
      <c r="WUU126" s="172"/>
      <c r="WUV126" s="176"/>
      <c r="WUW126" s="177"/>
      <c r="WUX126" s="172"/>
      <c r="WUY126" s="170"/>
      <c r="WUZ126" s="171"/>
      <c r="WVA126" s="172"/>
      <c r="WVB126" s="172"/>
      <c r="WVC126" s="173"/>
      <c r="WVD126" s="172"/>
      <c r="WVE126" s="172"/>
      <c r="WVF126" s="172"/>
      <c r="WVG126" s="176"/>
      <c r="WVH126" s="177"/>
      <c r="WVI126" s="172"/>
      <c r="WVJ126" s="170"/>
      <c r="WVK126" s="171"/>
      <c r="WVL126" s="172"/>
      <c r="WVM126" s="172"/>
      <c r="WVN126" s="173"/>
      <c r="WVO126" s="172"/>
      <c r="WVP126" s="172"/>
      <c r="WVQ126" s="172"/>
      <c r="WVR126" s="176"/>
      <c r="WVS126" s="177"/>
      <c r="WVT126" s="172"/>
      <c r="WVU126" s="170"/>
      <c r="WVV126" s="171"/>
      <c r="WVW126" s="172"/>
      <c r="WVX126" s="172"/>
      <c r="WVY126" s="173"/>
      <c r="WVZ126" s="172"/>
      <c r="WWA126" s="172"/>
      <c r="WWB126" s="172"/>
      <c r="WWC126" s="176"/>
      <c r="WWD126" s="177"/>
      <c r="WWE126" s="172"/>
      <c r="WWF126" s="170"/>
      <c r="WWG126" s="171"/>
      <c r="WWH126" s="172"/>
      <c r="WWI126" s="172"/>
      <c r="WWJ126" s="173"/>
      <c r="WWK126" s="172"/>
      <c r="WWL126" s="172"/>
      <c r="WWM126" s="172"/>
      <c r="WWN126" s="176"/>
      <c r="WWO126" s="177"/>
      <c r="WWP126" s="172"/>
      <c r="WWQ126" s="170"/>
      <c r="WWR126" s="171"/>
      <c r="WWS126" s="172"/>
      <c r="WWT126" s="172"/>
      <c r="WWU126" s="173"/>
      <c r="WWV126" s="172"/>
      <c r="WWW126" s="172"/>
      <c r="WWX126" s="172"/>
      <c r="WWY126" s="176"/>
      <c r="WWZ126" s="177"/>
      <c r="WXA126" s="172"/>
      <c r="WXB126" s="170"/>
      <c r="WXC126" s="171"/>
      <c r="WXD126" s="172"/>
      <c r="WXE126" s="172"/>
      <c r="WXF126" s="173"/>
      <c r="WXG126" s="172"/>
      <c r="WXH126" s="172"/>
      <c r="WXI126" s="172"/>
      <c r="WXJ126" s="176"/>
      <c r="WXK126" s="177"/>
      <c r="WXL126" s="172"/>
      <c r="WXM126" s="170"/>
      <c r="WXN126" s="171"/>
      <c r="WXO126" s="172"/>
      <c r="WXP126" s="172"/>
      <c r="WXQ126" s="173"/>
      <c r="WXR126" s="172"/>
      <c r="WXS126" s="172"/>
      <c r="WXT126" s="172"/>
      <c r="WXU126" s="176"/>
      <c r="WXV126" s="177"/>
      <c r="WXW126" s="172"/>
      <c r="WXX126" s="170"/>
      <c r="WXY126" s="171"/>
      <c r="WXZ126" s="172"/>
      <c r="WYA126" s="172"/>
      <c r="WYB126" s="173"/>
      <c r="WYC126" s="172"/>
      <c r="WYD126" s="172"/>
      <c r="WYE126" s="172"/>
      <c r="WYF126" s="176"/>
      <c r="WYG126" s="177"/>
      <c r="WYH126" s="172"/>
      <c r="WYI126" s="170"/>
      <c r="WYJ126" s="171"/>
      <c r="WYK126" s="172"/>
      <c r="WYL126" s="172"/>
      <c r="WYM126" s="173"/>
      <c r="WYN126" s="172"/>
      <c r="WYO126" s="172"/>
      <c r="WYP126" s="172"/>
      <c r="WYQ126" s="176"/>
      <c r="WYR126" s="177"/>
      <c r="WYS126" s="172"/>
      <c r="WYT126" s="170"/>
      <c r="WYU126" s="171"/>
      <c r="WYV126" s="172"/>
      <c r="WYW126" s="172"/>
      <c r="WYX126" s="173"/>
      <c r="WYY126" s="172"/>
      <c r="WYZ126" s="172"/>
      <c r="WZA126" s="172"/>
      <c r="WZB126" s="176"/>
      <c r="WZC126" s="177"/>
      <c r="WZD126" s="172"/>
      <c r="WZE126" s="170"/>
      <c r="WZF126" s="171"/>
      <c r="WZG126" s="172"/>
      <c r="WZH126" s="172"/>
      <c r="WZI126" s="173"/>
      <c r="WZJ126" s="172"/>
      <c r="WZK126" s="172"/>
      <c r="WZL126" s="172"/>
      <c r="WZM126" s="176"/>
      <c r="WZN126" s="177"/>
      <c r="WZO126" s="172"/>
      <c r="WZP126" s="170"/>
      <c r="WZQ126" s="171"/>
      <c r="WZR126" s="172"/>
      <c r="WZS126" s="172"/>
      <c r="WZT126" s="173"/>
      <c r="WZU126" s="172"/>
      <c r="WZV126" s="172"/>
      <c r="WZW126" s="172"/>
      <c r="WZX126" s="176"/>
      <c r="WZY126" s="177"/>
      <c r="WZZ126" s="172"/>
      <c r="XAA126" s="170"/>
      <c r="XAB126" s="171"/>
      <c r="XAC126" s="172"/>
      <c r="XAD126" s="172"/>
      <c r="XAE126" s="173"/>
      <c r="XAF126" s="172"/>
      <c r="XAG126" s="172"/>
      <c r="XAH126" s="172"/>
      <c r="XAI126" s="176"/>
      <c r="XAJ126" s="177"/>
      <c r="XAK126" s="172"/>
      <c r="XAL126" s="170"/>
      <c r="XAM126" s="171"/>
      <c r="XAN126" s="172"/>
      <c r="XAO126" s="172"/>
      <c r="XAP126" s="173"/>
      <c r="XAQ126" s="172"/>
      <c r="XAR126" s="172"/>
      <c r="XAS126" s="172"/>
      <c r="XAT126" s="176"/>
      <c r="XAU126" s="177"/>
      <c r="XAV126" s="172"/>
      <c r="XAW126" s="170"/>
      <c r="XAX126" s="171"/>
      <c r="XAY126" s="172"/>
      <c r="XAZ126" s="172"/>
      <c r="XBA126" s="173"/>
      <c r="XBB126" s="172"/>
      <c r="XBC126" s="172"/>
      <c r="XBD126" s="172"/>
      <c r="XBE126" s="176"/>
      <c r="XBF126" s="177"/>
      <c r="XBG126" s="172"/>
      <c r="XBH126" s="170"/>
      <c r="XBI126" s="171"/>
      <c r="XBJ126" s="172"/>
      <c r="XBK126" s="172"/>
      <c r="XBL126" s="173"/>
      <c r="XBM126" s="172"/>
      <c r="XBN126" s="172"/>
      <c r="XBO126" s="172"/>
      <c r="XBP126" s="176"/>
      <c r="XBQ126" s="177"/>
      <c r="XBR126" s="172"/>
      <c r="XBS126" s="170"/>
      <c r="XBT126" s="171"/>
      <c r="XBU126" s="172"/>
      <c r="XBV126" s="172"/>
      <c r="XBW126" s="173"/>
      <c r="XBX126" s="172"/>
      <c r="XBY126" s="172"/>
      <c r="XBZ126" s="172"/>
      <c r="XCA126" s="176"/>
      <c r="XCB126" s="177"/>
      <c r="XCC126" s="172"/>
      <c r="XCD126" s="170"/>
      <c r="XCE126" s="171"/>
      <c r="XCF126" s="172"/>
      <c r="XCG126" s="172"/>
      <c r="XCH126" s="173"/>
      <c r="XCI126" s="172"/>
      <c r="XCJ126" s="172"/>
      <c r="XCK126" s="172"/>
      <c r="XCL126" s="176"/>
      <c r="XCM126" s="177"/>
      <c r="XCN126" s="172"/>
      <c r="XCO126" s="170"/>
      <c r="XCP126" s="171"/>
      <c r="XCQ126" s="172"/>
      <c r="XCR126" s="172"/>
      <c r="XCS126" s="173"/>
      <c r="XCT126" s="172"/>
      <c r="XCU126" s="172"/>
      <c r="XCV126" s="172"/>
      <c r="XCW126" s="176"/>
      <c r="XCX126" s="177"/>
      <c r="XCY126" s="172"/>
      <c r="XCZ126" s="170"/>
      <c r="XDA126" s="171"/>
      <c r="XDB126" s="172"/>
      <c r="XDC126" s="172"/>
      <c r="XDD126" s="173"/>
      <c r="XDE126" s="172"/>
      <c r="XDF126" s="172"/>
      <c r="XDG126" s="172"/>
      <c r="XDH126" s="176"/>
      <c r="XDI126" s="177"/>
      <c r="XDJ126" s="172"/>
      <c r="XDK126" s="170"/>
      <c r="XDL126" s="171"/>
      <c r="XDM126" s="172"/>
      <c r="XDN126" s="172"/>
      <c r="XDO126" s="173"/>
      <c r="XDP126" s="172"/>
      <c r="XDQ126" s="172"/>
      <c r="XDR126" s="172"/>
      <c r="XDS126" s="176"/>
      <c r="XDT126" s="177"/>
      <c r="XDU126" s="172"/>
      <c r="XDV126" s="170"/>
      <c r="XDW126" s="171"/>
      <c r="XDX126" s="172"/>
      <c r="XDY126" s="172"/>
      <c r="XDZ126" s="173"/>
      <c r="XEA126" s="172"/>
      <c r="XEB126" s="172"/>
      <c r="XEC126" s="172"/>
      <c r="XED126" s="176"/>
      <c r="XEE126" s="177"/>
      <c r="XEF126" s="172"/>
      <c r="XEG126" s="170"/>
      <c r="XEH126" s="171"/>
      <c r="XEI126" s="172"/>
      <c r="XEJ126" s="172"/>
      <c r="XEK126" s="173"/>
    </row>
    <row r="127" spans="1:16365" ht="21.6" customHeight="1" x14ac:dyDescent="0.25">
      <c r="A127" s="154">
        <v>44735</v>
      </c>
      <c r="B127" s="155">
        <v>44735</v>
      </c>
      <c r="C127" s="156"/>
      <c r="D127" s="156"/>
      <c r="E127" s="157" t="s">
        <v>3140</v>
      </c>
      <c r="F127" s="156" t="s">
        <v>2727</v>
      </c>
      <c r="G127" s="156">
        <v>10</v>
      </c>
      <c r="H127" s="156" t="s">
        <v>2681</v>
      </c>
      <c r="I127" s="156">
        <v>985.3</v>
      </c>
      <c r="J127" s="160">
        <v>985.3</v>
      </c>
      <c r="K127" s="156">
        <v>0</v>
      </c>
    </row>
    <row r="128" spans="1:16365" ht="21.6" customHeight="1" x14ac:dyDescent="0.25">
      <c r="A128" s="154">
        <v>44735</v>
      </c>
      <c r="B128" s="155">
        <v>44735</v>
      </c>
      <c r="C128" s="156"/>
      <c r="D128" s="156"/>
      <c r="E128" s="157" t="s">
        <v>3141</v>
      </c>
      <c r="F128" s="156" t="s">
        <v>2972</v>
      </c>
      <c r="G128" s="156">
        <v>10</v>
      </c>
      <c r="H128" s="156" t="s">
        <v>2681</v>
      </c>
      <c r="I128" s="156">
        <v>1197.7</v>
      </c>
      <c r="J128" s="160">
        <f>SUM(I128*K128)</f>
        <v>4790.8</v>
      </c>
      <c r="K128" s="156">
        <v>4</v>
      </c>
    </row>
    <row r="129" spans="1:11" ht="21.6" customHeight="1" x14ac:dyDescent="0.25">
      <c r="A129" s="154">
        <v>44735</v>
      </c>
      <c r="B129" s="155">
        <v>44735</v>
      </c>
      <c r="C129" s="156"/>
      <c r="D129" s="156"/>
      <c r="E129" s="157" t="s">
        <v>3142</v>
      </c>
      <c r="F129" s="156" t="s">
        <v>2728</v>
      </c>
      <c r="G129" s="156">
        <v>20</v>
      </c>
      <c r="H129" s="156" t="s">
        <v>2681</v>
      </c>
      <c r="I129" s="156">
        <v>985.3</v>
      </c>
      <c r="J129" s="160">
        <f>SUM(I129*K129)</f>
        <v>3941.2</v>
      </c>
      <c r="K129" s="156">
        <v>4</v>
      </c>
    </row>
    <row r="130" spans="1:11" ht="21.6" customHeight="1" x14ac:dyDescent="0.25">
      <c r="A130" s="154">
        <v>44186</v>
      </c>
      <c r="B130" s="155">
        <v>44201</v>
      </c>
      <c r="C130" s="156"/>
      <c r="D130" s="156"/>
      <c r="E130" s="157" t="s">
        <v>2729</v>
      </c>
      <c r="F130" s="156" t="s">
        <v>2730</v>
      </c>
      <c r="G130" s="156">
        <v>1</v>
      </c>
      <c r="H130" s="156" t="s">
        <v>2681</v>
      </c>
      <c r="I130" s="156">
        <v>291.18</v>
      </c>
      <c r="J130" s="160">
        <v>291.18</v>
      </c>
      <c r="K130" s="156">
        <v>0</v>
      </c>
    </row>
    <row r="131" spans="1:11" ht="21.6" customHeight="1" x14ac:dyDescent="0.25">
      <c r="A131" s="154">
        <v>44708</v>
      </c>
      <c r="B131" s="155">
        <v>44708</v>
      </c>
      <c r="C131" s="156"/>
      <c r="D131" s="156"/>
      <c r="E131" s="157" t="s">
        <v>3143</v>
      </c>
      <c r="F131" s="156" t="s">
        <v>2953</v>
      </c>
      <c r="G131" s="156">
        <v>1</v>
      </c>
      <c r="H131" s="156" t="s">
        <v>2681</v>
      </c>
      <c r="I131" s="156">
        <v>295</v>
      </c>
      <c r="J131" s="160" cm="1">
        <f t="array" aca="1" ref="J131" ca="1">+J131:J145+K131*I131</f>
        <v>0</v>
      </c>
      <c r="K131" s="156">
        <v>0</v>
      </c>
    </row>
    <row r="132" spans="1:11" ht="21.6" customHeight="1" x14ac:dyDescent="0.25">
      <c r="A132" s="154">
        <v>44907</v>
      </c>
      <c r="B132" s="155">
        <v>44907</v>
      </c>
      <c r="C132" s="156"/>
      <c r="D132" s="156"/>
      <c r="E132" s="157" t="s">
        <v>3144</v>
      </c>
      <c r="F132" s="156" t="s">
        <v>3093</v>
      </c>
      <c r="G132" s="156">
        <v>12</v>
      </c>
      <c r="H132" s="156" t="s">
        <v>2434</v>
      </c>
      <c r="I132" s="156">
        <v>149.86000000000001</v>
      </c>
      <c r="J132" s="160" cm="1">
        <f t="array" aca="1" ref="J132" ca="1">+J132:J146+K132*I132</f>
        <v>0</v>
      </c>
      <c r="K132" s="156">
        <v>0</v>
      </c>
    </row>
    <row r="133" spans="1:11" ht="21.6" customHeight="1" x14ac:dyDescent="0.25">
      <c r="A133" s="154">
        <v>45636</v>
      </c>
      <c r="B133" s="155">
        <v>45636</v>
      </c>
      <c r="C133" s="156"/>
      <c r="D133" s="156"/>
      <c r="E133" s="157" t="s">
        <v>3150</v>
      </c>
      <c r="F133" s="156" t="s">
        <v>2731</v>
      </c>
      <c r="G133" s="156">
        <v>40</v>
      </c>
      <c r="H133" s="156" t="s">
        <v>2752</v>
      </c>
      <c r="I133" s="156">
        <v>118</v>
      </c>
      <c r="J133" s="160">
        <f>SUM(I133*K133)</f>
        <v>10738</v>
      </c>
      <c r="K133" s="156">
        <v>91</v>
      </c>
    </row>
    <row r="134" spans="1:11" ht="21.6" customHeight="1" x14ac:dyDescent="0.25">
      <c r="A134" s="154">
        <v>44680</v>
      </c>
      <c r="B134" s="155">
        <v>44680</v>
      </c>
      <c r="C134" s="156"/>
      <c r="D134" s="156"/>
      <c r="E134" s="157" t="s">
        <v>3151</v>
      </c>
      <c r="F134" s="156" t="s">
        <v>2959</v>
      </c>
      <c r="G134" s="156">
        <v>10</v>
      </c>
      <c r="H134" s="156" t="s">
        <v>2681</v>
      </c>
      <c r="I134" s="156">
        <v>501.5</v>
      </c>
      <c r="J134" s="160">
        <f>SUM(I134*K134)</f>
        <v>10531.5</v>
      </c>
      <c r="K134" s="156">
        <v>21</v>
      </c>
    </row>
    <row r="135" spans="1:11" ht="21.6" customHeight="1" x14ac:dyDescent="0.25">
      <c r="A135" s="154">
        <v>45635</v>
      </c>
      <c r="B135" s="155">
        <v>45635</v>
      </c>
      <c r="C135" s="156"/>
      <c r="D135" s="156"/>
      <c r="E135" s="157" t="s">
        <v>3152</v>
      </c>
      <c r="F135" s="156" t="s">
        <v>2732</v>
      </c>
      <c r="G135" s="156">
        <v>21</v>
      </c>
      <c r="H135" s="156" t="s">
        <v>2431</v>
      </c>
      <c r="I135" s="156">
        <v>325.68</v>
      </c>
      <c r="J135" s="160">
        <f>SUM(I135*K135)</f>
        <v>24751.68</v>
      </c>
      <c r="K135" s="156">
        <v>76</v>
      </c>
    </row>
    <row r="136" spans="1:11" ht="21.6" customHeight="1" x14ac:dyDescent="0.25">
      <c r="A136" s="154">
        <v>44708</v>
      </c>
      <c r="B136" s="155">
        <v>44708</v>
      </c>
      <c r="C136" s="156"/>
      <c r="D136" s="156"/>
      <c r="E136" s="157" t="s">
        <v>2733</v>
      </c>
      <c r="F136" s="156" t="s">
        <v>2734</v>
      </c>
      <c r="G136" s="156">
        <v>12</v>
      </c>
      <c r="H136" s="156" t="s">
        <v>2681</v>
      </c>
      <c r="I136" s="156">
        <v>944</v>
      </c>
      <c r="J136" s="160">
        <f>SUM(I136*K136)</f>
        <v>4720</v>
      </c>
      <c r="K136" s="156">
        <v>5</v>
      </c>
    </row>
    <row r="137" spans="1:11" ht="21.6" customHeight="1" x14ac:dyDescent="0.25">
      <c r="A137" s="154">
        <v>44186</v>
      </c>
      <c r="B137" s="155">
        <v>44201</v>
      </c>
      <c r="C137" s="156"/>
      <c r="D137" s="156"/>
      <c r="E137" s="157" t="s">
        <v>2735</v>
      </c>
      <c r="F137" s="156" t="s">
        <v>2736</v>
      </c>
      <c r="G137" s="156">
        <v>5</v>
      </c>
      <c r="H137" s="156" t="s">
        <v>2681</v>
      </c>
      <c r="I137" s="156">
        <v>805.08</v>
      </c>
      <c r="J137" s="160">
        <v>1610</v>
      </c>
      <c r="K137" s="156">
        <v>0</v>
      </c>
    </row>
    <row r="138" spans="1:11" ht="21.6" customHeight="1" x14ac:dyDescent="0.25">
      <c r="A138" s="154">
        <v>44735</v>
      </c>
      <c r="B138" s="155">
        <v>44735</v>
      </c>
      <c r="C138" s="156"/>
      <c r="D138" s="156"/>
      <c r="E138" s="157" t="s">
        <v>2974</v>
      </c>
      <c r="F138" s="156" t="s">
        <v>3170</v>
      </c>
      <c r="G138" s="156">
        <v>5</v>
      </c>
      <c r="H138" s="156" t="s">
        <v>2762</v>
      </c>
      <c r="I138" s="156">
        <v>3079.8</v>
      </c>
      <c r="J138" s="160">
        <f>SUM(I138*K138)</f>
        <v>6159.6</v>
      </c>
      <c r="K138" s="156">
        <v>2</v>
      </c>
    </row>
    <row r="139" spans="1:11" ht="21.6" customHeight="1" x14ac:dyDescent="0.25">
      <c r="A139" s="154">
        <v>44735</v>
      </c>
      <c r="B139" s="155">
        <v>44735</v>
      </c>
      <c r="C139" s="156"/>
      <c r="D139" s="156"/>
      <c r="E139" s="157" t="s">
        <v>2761</v>
      </c>
      <c r="F139" s="156" t="s">
        <v>3171</v>
      </c>
      <c r="G139" s="156">
        <v>2</v>
      </c>
      <c r="H139" s="156" t="s">
        <v>2762</v>
      </c>
      <c r="I139" s="156">
        <v>7699.5</v>
      </c>
      <c r="J139" s="160">
        <f t="shared" ref="J139:J162" si="4">+K139*I139</f>
        <v>7699.5</v>
      </c>
      <c r="K139" s="156">
        <v>1</v>
      </c>
    </row>
    <row r="140" spans="1:11" ht="21.6" customHeight="1" x14ac:dyDescent="0.25">
      <c r="A140" s="154">
        <v>44735</v>
      </c>
      <c r="B140" s="154">
        <v>44735</v>
      </c>
      <c r="C140" s="156"/>
      <c r="D140" s="156"/>
      <c r="E140" s="157" t="s">
        <v>2751</v>
      </c>
      <c r="F140" s="156" t="s">
        <v>3172</v>
      </c>
      <c r="G140" s="156">
        <v>5</v>
      </c>
      <c r="H140" s="156" t="s">
        <v>2762</v>
      </c>
      <c r="I140" s="156">
        <v>2224.3000000000002</v>
      </c>
      <c r="J140" s="160">
        <f t="shared" si="4"/>
        <v>2224.3000000000002</v>
      </c>
      <c r="K140" s="156">
        <v>1</v>
      </c>
    </row>
    <row r="141" spans="1:11" ht="21.6" customHeight="1" x14ac:dyDescent="0.25">
      <c r="A141" s="154">
        <v>44735</v>
      </c>
      <c r="B141" s="155">
        <v>44741</v>
      </c>
      <c r="C141" s="156"/>
      <c r="D141" s="156"/>
      <c r="E141" s="157" t="s">
        <v>2758</v>
      </c>
      <c r="F141" s="156" t="s">
        <v>2969</v>
      </c>
      <c r="G141" s="156">
        <v>6</v>
      </c>
      <c r="H141" s="156" t="s">
        <v>2762</v>
      </c>
      <c r="I141" s="156">
        <v>719.8</v>
      </c>
      <c r="J141" s="160">
        <f t="shared" si="4"/>
        <v>1439.6</v>
      </c>
      <c r="K141" s="156">
        <v>2</v>
      </c>
    </row>
    <row r="142" spans="1:11" ht="21.6" customHeight="1" x14ac:dyDescent="0.25">
      <c r="A142" s="154">
        <v>44299</v>
      </c>
      <c r="B142" s="155">
        <v>44299</v>
      </c>
      <c r="C142" s="156"/>
      <c r="D142" s="156"/>
      <c r="E142" s="157" t="s">
        <v>2760</v>
      </c>
      <c r="F142" s="156" t="s">
        <v>2970</v>
      </c>
      <c r="G142" s="156">
        <v>1</v>
      </c>
      <c r="H142" s="156" t="s">
        <v>2762</v>
      </c>
      <c r="I142" s="156">
        <v>719.8</v>
      </c>
      <c r="J142" s="160">
        <v>719.8</v>
      </c>
      <c r="K142" s="156">
        <v>1</v>
      </c>
    </row>
    <row r="143" spans="1:11" ht="21.6" customHeight="1" x14ac:dyDescent="0.25">
      <c r="A143" s="154">
        <v>44735</v>
      </c>
      <c r="B143" s="155">
        <v>44735</v>
      </c>
      <c r="C143" s="156"/>
      <c r="D143" s="156"/>
      <c r="E143" s="157" t="s">
        <v>2804</v>
      </c>
      <c r="F143" s="156" t="s">
        <v>2975</v>
      </c>
      <c r="G143" s="156">
        <v>2</v>
      </c>
      <c r="H143" s="156" t="s">
        <v>2681</v>
      </c>
      <c r="I143" s="156">
        <v>1197.7</v>
      </c>
      <c r="J143" s="160">
        <v>1197.7</v>
      </c>
      <c r="K143" s="156">
        <v>1</v>
      </c>
    </row>
    <row r="144" spans="1:11" ht="21.6" customHeight="1" x14ac:dyDescent="0.25">
      <c r="A144" s="154">
        <v>44735</v>
      </c>
      <c r="B144" s="155">
        <v>44735</v>
      </c>
      <c r="C144" s="156"/>
      <c r="D144" s="156"/>
      <c r="E144" s="157" t="s">
        <v>2802</v>
      </c>
      <c r="F144" s="156" t="s">
        <v>2976</v>
      </c>
      <c r="G144" s="156">
        <v>2</v>
      </c>
      <c r="H144" s="156" t="s">
        <v>2681</v>
      </c>
      <c r="I144" s="156">
        <v>985.3</v>
      </c>
      <c r="J144" s="160">
        <f>SUM(I144*K144)</f>
        <v>0</v>
      </c>
      <c r="K144" s="156">
        <v>0</v>
      </c>
    </row>
    <row r="145" spans="1:11" ht="21.6" customHeight="1" x14ac:dyDescent="0.25">
      <c r="A145" s="154">
        <v>44735</v>
      </c>
      <c r="B145" s="155">
        <v>44735</v>
      </c>
      <c r="C145" s="156"/>
      <c r="D145" s="156"/>
      <c r="E145" s="157" t="s">
        <v>2801</v>
      </c>
      <c r="F145" s="156" t="s">
        <v>2973</v>
      </c>
      <c r="G145" s="156">
        <v>1</v>
      </c>
      <c r="H145" s="156" t="s">
        <v>2762</v>
      </c>
      <c r="I145" s="156">
        <v>2224.3000000000002</v>
      </c>
      <c r="J145" s="160">
        <v>2224.3000000000002</v>
      </c>
      <c r="K145" s="156">
        <v>1</v>
      </c>
    </row>
    <row r="146" spans="1:11" ht="21.6" customHeight="1" x14ac:dyDescent="0.25">
      <c r="A146" s="154">
        <v>44735</v>
      </c>
      <c r="B146" s="155">
        <v>44735</v>
      </c>
      <c r="C146" s="156"/>
      <c r="D146" s="156"/>
      <c r="E146" s="157" t="s">
        <v>2977</v>
      </c>
      <c r="F146" s="156" t="s">
        <v>2978</v>
      </c>
      <c r="G146" s="156">
        <v>1</v>
      </c>
      <c r="H146" s="156" t="s">
        <v>2762</v>
      </c>
      <c r="I146" s="156">
        <v>3079.8</v>
      </c>
      <c r="J146" s="160">
        <v>3079.8</v>
      </c>
      <c r="K146" s="156">
        <v>1</v>
      </c>
    </row>
    <row r="147" spans="1:11" ht="21.6" customHeight="1" x14ac:dyDescent="0.25">
      <c r="A147" s="154">
        <v>44735</v>
      </c>
      <c r="B147" s="155">
        <v>44735</v>
      </c>
      <c r="C147" s="156"/>
      <c r="D147" s="156"/>
      <c r="E147" s="157" t="s">
        <v>2979</v>
      </c>
      <c r="F147" s="156" t="s">
        <v>2981</v>
      </c>
      <c r="G147" s="156">
        <v>4</v>
      </c>
      <c r="H147" s="156" t="s">
        <v>2681</v>
      </c>
      <c r="I147" s="156">
        <v>985.3</v>
      </c>
      <c r="J147" s="160">
        <v>985.3</v>
      </c>
      <c r="K147" s="156">
        <v>1</v>
      </c>
    </row>
    <row r="148" spans="1:11" ht="21.6" customHeight="1" x14ac:dyDescent="0.25">
      <c r="A148" s="154">
        <v>44735</v>
      </c>
      <c r="B148" s="155">
        <v>44735</v>
      </c>
      <c r="C148" s="156"/>
      <c r="D148" s="156"/>
      <c r="E148" s="157" t="s">
        <v>2982</v>
      </c>
      <c r="F148" s="156" t="s">
        <v>2983</v>
      </c>
      <c r="G148" s="156">
        <v>2</v>
      </c>
      <c r="H148" s="156" t="s">
        <v>2681</v>
      </c>
      <c r="I148" s="156">
        <v>1115.0999999999999</v>
      </c>
      <c r="J148" s="160">
        <v>1115.0999999999999</v>
      </c>
      <c r="K148" s="156">
        <v>0</v>
      </c>
    </row>
    <row r="149" spans="1:11" ht="21.6" customHeight="1" x14ac:dyDescent="0.25">
      <c r="A149" s="154">
        <v>44741</v>
      </c>
      <c r="B149" s="155">
        <v>44741</v>
      </c>
      <c r="C149" s="156"/>
      <c r="D149" s="156"/>
      <c r="E149" s="157" t="s">
        <v>2761</v>
      </c>
      <c r="F149" s="158" t="s">
        <v>2971</v>
      </c>
      <c r="G149" s="164">
        <v>6</v>
      </c>
      <c r="H149" s="156" t="s">
        <v>2681</v>
      </c>
      <c r="I149" s="156">
        <v>985.3</v>
      </c>
      <c r="J149" s="160">
        <f t="shared" si="4"/>
        <v>0</v>
      </c>
      <c r="K149" s="156">
        <v>0</v>
      </c>
    </row>
    <row r="150" spans="1:11" ht="21.6" customHeight="1" x14ac:dyDescent="0.25">
      <c r="A150" s="154">
        <v>44292</v>
      </c>
      <c r="B150" s="155">
        <v>44300</v>
      </c>
      <c r="C150" s="156"/>
      <c r="D150" s="156"/>
      <c r="E150" s="157" t="s">
        <v>2801</v>
      </c>
      <c r="F150" s="156" t="s">
        <v>2765</v>
      </c>
      <c r="G150" s="164">
        <v>1</v>
      </c>
      <c r="H150" s="156" t="s">
        <v>2681</v>
      </c>
      <c r="I150" s="156">
        <v>424.8</v>
      </c>
      <c r="J150" s="160">
        <f t="shared" si="4"/>
        <v>0</v>
      </c>
      <c r="K150" s="156">
        <v>0</v>
      </c>
    </row>
    <row r="151" spans="1:11" ht="21.6" customHeight="1" x14ac:dyDescent="0.25">
      <c r="A151" s="154">
        <v>44292</v>
      </c>
      <c r="B151" s="155">
        <v>44300</v>
      </c>
      <c r="C151" s="156"/>
      <c r="D151" s="156"/>
      <c r="E151" s="157" t="s">
        <v>2802</v>
      </c>
      <c r="F151" s="156" t="s">
        <v>2764</v>
      </c>
      <c r="G151" s="164">
        <v>1</v>
      </c>
      <c r="H151" s="156" t="s">
        <v>2681</v>
      </c>
      <c r="I151" s="164">
        <v>9752.7000000000007</v>
      </c>
      <c r="J151" s="160">
        <f t="shared" si="4"/>
        <v>0</v>
      </c>
      <c r="K151" s="156">
        <v>0</v>
      </c>
    </row>
    <row r="152" spans="1:11" ht="21.6" customHeight="1" x14ac:dyDescent="0.25">
      <c r="A152" s="154">
        <v>44292</v>
      </c>
      <c r="B152" s="155">
        <v>44300</v>
      </c>
      <c r="C152" s="156"/>
      <c r="D152" s="156"/>
      <c r="E152" s="157" t="s">
        <v>2803</v>
      </c>
      <c r="F152" s="158" t="s">
        <v>2763</v>
      </c>
      <c r="G152" s="156">
        <v>3</v>
      </c>
      <c r="H152" s="156" t="s">
        <v>2762</v>
      </c>
      <c r="I152" s="164">
        <v>5504.7</v>
      </c>
      <c r="J152" s="160">
        <f t="shared" si="4"/>
        <v>0</v>
      </c>
      <c r="K152" s="156">
        <v>0</v>
      </c>
    </row>
    <row r="153" spans="1:11" ht="21.75" customHeight="1" x14ac:dyDescent="0.25">
      <c r="A153" s="154">
        <v>44292</v>
      </c>
      <c r="B153" s="155">
        <v>44300</v>
      </c>
      <c r="C153" s="156"/>
      <c r="D153" s="156"/>
      <c r="E153" s="157" t="s">
        <v>2804</v>
      </c>
      <c r="F153" s="158" t="s">
        <v>3173</v>
      </c>
      <c r="G153" s="156">
        <v>1</v>
      </c>
      <c r="H153" s="156" t="s">
        <v>2681</v>
      </c>
      <c r="I153" s="164">
        <v>2501.6</v>
      </c>
      <c r="J153" s="160">
        <f t="shared" si="4"/>
        <v>0</v>
      </c>
      <c r="K153" s="156">
        <v>0</v>
      </c>
    </row>
    <row r="154" spans="1:11" ht="15.75" customHeight="1" x14ac:dyDescent="0.25">
      <c r="A154" s="154">
        <v>45131</v>
      </c>
      <c r="B154" s="155">
        <v>45131</v>
      </c>
      <c r="C154" s="156"/>
      <c r="D154" s="156"/>
      <c r="E154" s="157" t="s">
        <v>2984</v>
      </c>
      <c r="F154" s="156" t="s">
        <v>3208</v>
      </c>
      <c r="G154" s="156">
        <v>27</v>
      </c>
      <c r="H154" s="156" t="s">
        <v>2681</v>
      </c>
      <c r="I154" s="164">
        <v>1357</v>
      </c>
      <c r="J154" s="160">
        <f t="shared" si="4"/>
        <v>0</v>
      </c>
      <c r="K154" s="156">
        <v>0</v>
      </c>
    </row>
    <row r="155" spans="1:11" ht="21.6" customHeight="1" x14ac:dyDescent="0.25">
      <c r="A155" s="154">
        <v>45131</v>
      </c>
      <c r="B155" s="155">
        <v>45131</v>
      </c>
      <c r="C155" s="156"/>
      <c r="D155" s="156"/>
      <c r="E155" s="154" t="s">
        <v>2985</v>
      </c>
      <c r="F155" s="156" t="s">
        <v>3209</v>
      </c>
      <c r="G155" s="156">
        <v>4</v>
      </c>
      <c r="H155" s="156" t="s">
        <v>2986</v>
      </c>
      <c r="I155" s="164">
        <v>6962</v>
      </c>
      <c r="J155" s="160">
        <f t="shared" si="4"/>
        <v>0</v>
      </c>
      <c r="K155" s="156">
        <v>0</v>
      </c>
    </row>
    <row r="156" spans="1:11" ht="21.6" customHeight="1" x14ac:dyDescent="0.25">
      <c r="A156" s="154">
        <v>45131</v>
      </c>
      <c r="B156" s="155">
        <v>45131</v>
      </c>
      <c r="C156" s="156"/>
      <c r="D156" s="156"/>
      <c r="E156" s="157" t="s">
        <v>2980</v>
      </c>
      <c r="F156" s="156" t="s">
        <v>3210</v>
      </c>
      <c r="G156" s="156">
        <v>4</v>
      </c>
      <c r="H156" s="156" t="s">
        <v>2681</v>
      </c>
      <c r="I156" s="164">
        <v>9322</v>
      </c>
      <c r="J156" s="160">
        <f t="shared" si="4"/>
        <v>0</v>
      </c>
      <c r="K156" s="156">
        <v>0</v>
      </c>
    </row>
    <row r="157" spans="1:11" ht="21.6" customHeight="1" x14ac:dyDescent="0.25">
      <c r="A157" s="154">
        <v>45635</v>
      </c>
      <c r="B157" s="155">
        <v>45635</v>
      </c>
      <c r="C157" s="156"/>
      <c r="D157" s="156"/>
      <c r="E157" s="157" t="s">
        <v>2987</v>
      </c>
      <c r="F157" s="156" t="s">
        <v>3211</v>
      </c>
      <c r="G157" s="156">
        <v>8</v>
      </c>
      <c r="H157" s="156" t="s">
        <v>2681</v>
      </c>
      <c r="I157" s="164">
        <v>10266</v>
      </c>
      <c r="J157" s="160">
        <f>+K157*I157</f>
        <v>123192</v>
      </c>
      <c r="K157" s="156">
        <v>12</v>
      </c>
    </row>
    <row r="158" spans="1:11" ht="21.6" customHeight="1" x14ac:dyDescent="0.25">
      <c r="A158" s="154">
        <v>44735</v>
      </c>
      <c r="B158" s="155">
        <v>44735</v>
      </c>
      <c r="C158" s="156"/>
      <c r="D158" s="156"/>
      <c r="E158" s="157" t="s">
        <v>2988</v>
      </c>
      <c r="F158" s="156" t="s">
        <v>2989</v>
      </c>
      <c r="G158" s="156">
        <v>1</v>
      </c>
      <c r="H158" s="156" t="s">
        <v>2681</v>
      </c>
      <c r="I158" s="164">
        <v>2737.6</v>
      </c>
      <c r="J158" s="160">
        <f t="shared" si="4"/>
        <v>0</v>
      </c>
      <c r="K158" s="156">
        <v>0</v>
      </c>
    </row>
    <row r="159" spans="1:11" ht="21.6" customHeight="1" x14ac:dyDescent="0.25">
      <c r="A159" s="154">
        <v>44735</v>
      </c>
      <c r="B159" s="155">
        <v>44735</v>
      </c>
      <c r="C159" s="156"/>
      <c r="D159" s="156"/>
      <c r="E159" s="157" t="s">
        <v>2990</v>
      </c>
      <c r="F159" s="156" t="s">
        <v>3174</v>
      </c>
      <c r="G159" s="156">
        <v>1</v>
      </c>
      <c r="H159" s="156" t="s">
        <v>2681</v>
      </c>
      <c r="I159" s="164">
        <v>4277.5</v>
      </c>
      <c r="J159" s="160">
        <f t="shared" si="4"/>
        <v>0</v>
      </c>
      <c r="K159" s="156">
        <v>0</v>
      </c>
    </row>
    <row r="160" spans="1:11" ht="21.6" customHeight="1" x14ac:dyDescent="0.25">
      <c r="A160" s="154">
        <v>44292</v>
      </c>
      <c r="B160" s="155">
        <v>44300</v>
      </c>
      <c r="C160" s="156"/>
      <c r="D160" s="156"/>
      <c r="E160" s="157" t="s">
        <v>2805</v>
      </c>
      <c r="F160" s="156" t="s">
        <v>2991</v>
      </c>
      <c r="G160" s="156">
        <v>3</v>
      </c>
      <c r="H160" s="156" t="s">
        <v>2762</v>
      </c>
      <c r="I160" s="164">
        <v>5504.7</v>
      </c>
      <c r="J160" s="160">
        <f t="shared" si="4"/>
        <v>5504.7</v>
      </c>
      <c r="K160" s="156">
        <v>1</v>
      </c>
    </row>
    <row r="161" spans="1:15" ht="21.6" customHeight="1" x14ac:dyDescent="0.25">
      <c r="A161" s="154">
        <v>44292</v>
      </c>
      <c r="B161" s="155">
        <v>44300</v>
      </c>
      <c r="C161" s="156"/>
      <c r="D161" s="156"/>
      <c r="E161" s="157" t="s">
        <v>2806</v>
      </c>
      <c r="F161" s="156" t="s">
        <v>3175</v>
      </c>
      <c r="G161" s="156">
        <v>1</v>
      </c>
      <c r="H161" s="156" t="s">
        <v>2681</v>
      </c>
      <c r="I161" s="164">
        <v>6147.8</v>
      </c>
      <c r="J161" s="160">
        <f t="shared" si="4"/>
        <v>0</v>
      </c>
      <c r="K161" s="156">
        <v>0</v>
      </c>
    </row>
    <row r="162" spans="1:15" ht="21.6" customHeight="1" x14ac:dyDescent="0.25">
      <c r="A162" s="154">
        <v>45635</v>
      </c>
      <c r="B162" s="155">
        <v>45635</v>
      </c>
      <c r="C162" s="156"/>
      <c r="D162" s="156"/>
      <c r="E162" s="157" t="s">
        <v>3641</v>
      </c>
      <c r="F162" s="156" t="s">
        <v>3642</v>
      </c>
      <c r="G162" s="156">
        <v>3</v>
      </c>
      <c r="H162" s="156" t="s">
        <v>2681</v>
      </c>
      <c r="I162" s="164">
        <v>12508</v>
      </c>
      <c r="J162" s="160">
        <f t="shared" si="4"/>
        <v>37524</v>
      </c>
      <c r="K162" s="156">
        <v>3</v>
      </c>
    </row>
    <row r="163" spans="1:15" ht="21.6" customHeight="1" x14ac:dyDescent="0.25">
      <c r="A163" s="170"/>
      <c r="B163" s="171"/>
      <c r="C163" s="172"/>
      <c r="D163" s="172"/>
      <c r="E163" s="172"/>
      <c r="F163" s="172"/>
      <c r="G163" s="172"/>
      <c r="H163" s="172"/>
      <c r="I163" s="171"/>
      <c r="J163" s="221">
        <f>+J162+J160+J157+J148+J147+J146+J145+J143+J142+J141+J140+J139+J138+J137+J136+J135+J134+J133+J130+J129+J128+985.3</f>
        <v>255425.35999999996</v>
      </c>
      <c r="K163" s="172"/>
    </row>
    <row r="164" spans="1:15" ht="21.6" customHeight="1" x14ac:dyDescent="0.35">
      <c r="A164" s="149"/>
      <c r="B164" s="30"/>
      <c r="C164" s="22"/>
      <c r="D164" s="22"/>
      <c r="E164" s="22"/>
      <c r="F164" s="22"/>
      <c r="G164" s="22"/>
      <c r="H164" s="22"/>
      <c r="I164" s="30"/>
      <c r="J164" s="180"/>
      <c r="K164" s="22"/>
    </row>
    <row r="165" spans="1:15" ht="21.6" customHeight="1" x14ac:dyDescent="0.35">
      <c r="A165" s="148"/>
      <c r="F165"/>
      <c r="I165"/>
      <c r="J165" s="22"/>
    </row>
    <row r="166" spans="1:15" ht="21.6" customHeight="1" x14ac:dyDescent="0.4">
      <c r="A166" s="166" t="s">
        <v>3582</v>
      </c>
      <c r="B166" s="35"/>
      <c r="C166" s="35"/>
      <c r="D166" s="35"/>
      <c r="E166" s="35"/>
      <c r="F166" s="36"/>
      <c r="G166" s="35"/>
      <c r="H166" s="35"/>
      <c r="I166" s="37"/>
      <c r="J166" s="37"/>
      <c r="K166" s="35"/>
    </row>
    <row r="167" spans="1:15" ht="23.45" customHeight="1" x14ac:dyDescent="0.25">
      <c r="A167" s="40" t="s">
        <v>3168</v>
      </c>
      <c r="B167" s="40" t="s">
        <v>2671</v>
      </c>
      <c r="C167" s="40" t="s">
        <v>2419</v>
      </c>
      <c r="D167" s="40"/>
      <c r="E167" s="41" t="s">
        <v>2443</v>
      </c>
      <c r="F167" s="42" t="s">
        <v>2670</v>
      </c>
      <c r="G167" s="42" t="s">
        <v>2463</v>
      </c>
      <c r="H167" s="40" t="s">
        <v>2428</v>
      </c>
      <c r="I167" s="40" t="s">
        <v>2446</v>
      </c>
      <c r="J167" s="40" t="s">
        <v>2447</v>
      </c>
      <c r="K167" s="40" t="s">
        <v>2448</v>
      </c>
    </row>
    <row r="168" spans="1:15" s="44" customFormat="1" ht="23.25" x14ac:dyDescent="0.25">
      <c r="A168" s="40"/>
      <c r="B168" s="40"/>
      <c r="C168" s="40"/>
      <c r="D168" s="40"/>
      <c r="E168" s="41"/>
      <c r="F168" s="42"/>
      <c r="G168" s="42"/>
      <c r="H168" s="40"/>
      <c r="I168" s="40"/>
      <c r="J168" s="40"/>
      <c r="K168" s="40"/>
      <c r="L168"/>
      <c r="M168"/>
      <c r="N168"/>
      <c r="O168"/>
    </row>
    <row r="169" spans="1:15" s="44" customFormat="1" ht="21" x14ac:dyDescent="0.35">
      <c r="A169" s="140">
        <v>42595</v>
      </c>
      <c r="B169" s="87">
        <v>42599.60833333333</v>
      </c>
      <c r="C169" s="88" t="s">
        <v>40</v>
      </c>
      <c r="D169" s="88" t="s">
        <v>712</v>
      </c>
      <c r="E169" s="135" t="s">
        <v>2554</v>
      </c>
      <c r="F169" s="89" t="s">
        <v>728</v>
      </c>
      <c r="G169" s="88">
        <v>30</v>
      </c>
      <c r="H169" s="88" t="s">
        <v>2428</v>
      </c>
      <c r="I169" s="90">
        <v>752.99339999999995</v>
      </c>
      <c r="J169" s="90">
        <f>+K169*I169</f>
        <v>0</v>
      </c>
      <c r="K169" s="88">
        <v>0</v>
      </c>
      <c r="L169"/>
      <c r="M169"/>
      <c r="N169"/>
      <c r="O169"/>
    </row>
    <row r="170" spans="1:15" s="44" customFormat="1" ht="21.6" customHeight="1" x14ac:dyDescent="0.35">
      <c r="A170" s="140">
        <v>42564</v>
      </c>
      <c r="B170" s="87">
        <v>42599.60833333333</v>
      </c>
      <c r="C170" s="88" t="s">
        <v>40</v>
      </c>
      <c r="D170" s="88" t="s">
        <v>712</v>
      </c>
      <c r="E170" s="135" t="s">
        <v>2555</v>
      </c>
      <c r="F170" s="89" t="s">
        <v>730</v>
      </c>
      <c r="G170" s="88">
        <v>30</v>
      </c>
      <c r="H170" s="88" t="s">
        <v>2428</v>
      </c>
      <c r="I170" s="90">
        <v>972.99260000000004</v>
      </c>
      <c r="J170" s="90">
        <f t="shared" ref="J170:J239" si="5">+K170*I170</f>
        <v>0</v>
      </c>
      <c r="K170" s="88">
        <v>0</v>
      </c>
      <c r="L170"/>
      <c r="M170"/>
      <c r="N170"/>
      <c r="O170"/>
    </row>
    <row r="171" spans="1:15" s="44" customFormat="1" ht="21.6" customHeight="1" x14ac:dyDescent="0.35">
      <c r="A171" s="140">
        <v>44279</v>
      </c>
      <c r="B171" s="87">
        <v>44279</v>
      </c>
      <c r="C171" s="88"/>
      <c r="D171" s="88"/>
      <c r="E171" s="135" t="s">
        <v>2742</v>
      </c>
      <c r="F171" s="89" t="s">
        <v>2743</v>
      </c>
      <c r="G171" s="88">
        <v>2</v>
      </c>
      <c r="H171" s="88" t="s">
        <v>2428</v>
      </c>
      <c r="I171" s="90">
        <v>5446</v>
      </c>
      <c r="J171" s="90">
        <f t="shared" si="5"/>
        <v>0</v>
      </c>
      <c r="K171" s="88">
        <v>0</v>
      </c>
      <c r="L171"/>
      <c r="M171"/>
      <c r="N171"/>
      <c r="O171"/>
    </row>
    <row r="172" spans="1:15" s="44" customFormat="1" ht="21.6" customHeight="1" x14ac:dyDescent="0.35">
      <c r="A172" s="140">
        <v>44283</v>
      </c>
      <c r="B172" s="87">
        <v>44280</v>
      </c>
      <c r="C172" s="88" t="s">
        <v>40</v>
      </c>
      <c r="D172" s="88" t="s">
        <v>712</v>
      </c>
      <c r="E172" s="135" t="s">
        <v>2556</v>
      </c>
      <c r="F172" s="89" t="s">
        <v>732</v>
      </c>
      <c r="G172" s="88">
        <v>4</v>
      </c>
      <c r="H172" s="88" t="s">
        <v>2428</v>
      </c>
      <c r="I172" s="90">
        <v>6844</v>
      </c>
      <c r="J172" s="90">
        <f t="shared" si="5"/>
        <v>0</v>
      </c>
      <c r="K172" s="88">
        <v>0</v>
      </c>
      <c r="L172"/>
      <c r="M172"/>
      <c r="N172"/>
      <c r="O172"/>
    </row>
    <row r="173" spans="1:15" s="44" customFormat="1" ht="21.6" customHeight="1" x14ac:dyDescent="0.35">
      <c r="A173" s="140">
        <v>42912</v>
      </c>
      <c r="B173" s="87">
        <v>42912.370787037034</v>
      </c>
      <c r="C173" s="88" t="s">
        <v>40</v>
      </c>
      <c r="D173" s="88" t="s">
        <v>1098</v>
      </c>
      <c r="E173" s="135" t="s">
        <v>2557</v>
      </c>
      <c r="F173" s="89" t="s">
        <v>1100</v>
      </c>
      <c r="G173" s="88">
        <v>4</v>
      </c>
      <c r="H173" s="88" t="s">
        <v>2428</v>
      </c>
      <c r="I173" s="90">
        <v>2584.1999999999998</v>
      </c>
      <c r="J173" s="90">
        <f t="shared" si="5"/>
        <v>7752.5999999999995</v>
      </c>
      <c r="K173" s="88">
        <v>3</v>
      </c>
      <c r="L173"/>
      <c r="M173"/>
      <c r="N173"/>
      <c r="O173"/>
    </row>
    <row r="174" spans="1:15" s="44" customFormat="1" ht="21.6" customHeight="1" x14ac:dyDescent="0.35">
      <c r="A174" s="140">
        <v>42912</v>
      </c>
      <c r="B174" s="87">
        <v>42912.370787037034</v>
      </c>
      <c r="C174" s="88" t="s">
        <v>40</v>
      </c>
      <c r="D174" s="88" t="s">
        <v>1098</v>
      </c>
      <c r="E174" s="135" t="s">
        <v>2558</v>
      </c>
      <c r="F174" s="89" t="s">
        <v>1103</v>
      </c>
      <c r="G174" s="88">
        <v>4</v>
      </c>
      <c r="H174" s="88" t="s">
        <v>2428</v>
      </c>
      <c r="I174" s="90">
        <v>2584.1999999999998</v>
      </c>
      <c r="J174" s="90">
        <f t="shared" si="5"/>
        <v>15505.199999999999</v>
      </c>
      <c r="K174" s="88">
        <v>6</v>
      </c>
      <c r="L174"/>
      <c r="M174"/>
      <c r="N174"/>
      <c r="O174"/>
    </row>
    <row r="175" spans="1:15" s="44" customFormat="1" ht="21.6" customHeight="1" x14ac:dyDescent="0.35">
      <c r="A175" s="140">
        <v>42912</v>
      </c>
      <c r="B175" s="87">
        <v>42912.370787037034</v>
      </c>
      <c r="C175" s="88" t="s">
        <v>40</v>
      </c>
      <c r="D175" s="88" t="s">
        <v>1098</v>
      </c>
      <c r="E175" s="135" t="s">
        <v>2559</v>
      </c>
      <c r="F175" s="89" t="s">
        <v>1106</v>
      </c>
      <c r="G175" s="88">
        <v>4</v>
      </c>
      <c r="H175" s="88" t="s">
        <v>2428</v>
      </c>
      <c r="I175" s="90">
        <v>2584.1999999999998</v>
      </c>
      <c r="J175" s="90">
        <f t="shared" si="5"/>
        <v>7752.5999999999995</v>
      </c>
      <c r="K175" s="88">
        <v>3</v>
      </c>
      <c r="L175"/>
      <c r="M175"/>
      <c r="N175"/>
      <c r="O175"/>
    </row>
    <row r="176" spans="1:15" s="44" customFormat="1" ht="21.6" customHeight="1" x14ac:dyDescent="0.35">
      <c r="A176" s="140">
        <v>42564</v>
      </c>
      <c r="B176" s="87">
        <v>42599.60833333333</v>
      </c>
      <c r="C176" s="88" t="s">
        <v>40</v>
      </c>
      <c r="D176" s="88" t="s">
        <v>712</v>
      </c>
      <c r="E176" s="135" t="s">
        <v>2560</v>
      </c>
      <c r="F176" s="89" t="s">
        <v>453</v>
      </c>
      <c r="G176" s="88">
        <v>30</v>
      </c>
      <c r="H176" s="88" t="s">
        <v>2428</v>
      </c>
      <c r="I176" s="90">
        <v>6299.9964</v>
      </c>
      <c r="J176" s="90">
        <f t="shared" si="5"/>
        <v>277199.84159999999</v>
      </c>
      <c r="K176" s="88">
        <v>44</v>
      </c>
      <c r="L176"/>
      <c r="M176"/>
      <c r="N176"/>
      <c r="O176"/>
    </row>
    <row r="177" spans="1:15" s="44" customFormat="1" ht="21.6" customHeight="1" x14ac:dyDescent="0.35">
      <c r="A177" s="140">
        <v>42564</v>
      </c>
      <c r="B177" s="87">
        <v>42599.60833333333</v>
      </c>
      <c r="C177" s="88" t="s">
        <v>40</v>
      </c>
      <c r="D177" s="88" t="s">
        <v>712</v>
      </c>
      <c r="E177" s="135" t="s">
        <v>2561</v>
      </c>
      <c r="F177" s="89" t="s">
        <v>681</v>
      </c>
      <c r="G177" s="88">
        <v>10</v>
      </c>
      <c r="H177" s="88" t="s">
        <v>2428</v>
      </c>
      <c r="I177" s="90">
        <v>9469.5</v>
      </c>
      <c r="J177" s="90">
        <f t="shared" si="5"/>
        <v>0</v>
      </c>
      <c r="K177" s="88">
        <v>0</v>
      </c>
      <c r="L177"/>
      <c r="M177"/>
      <c r="N177"/>
      <c r="O177"/>
    </row>
    <row r="178" spans="1:15" s="44" customFormat="1" ht="21.6" customHeight="1" x14ac:dyDescent="0.35">
      <c r="A178" s="140">
        <v>42912</v>
      </c>
      <c r="B178" s="87">
        <v>42912.370787037034</v>
      </c>
      <c r="C178" s="88" t="s">
        <v>40</v>
      </c>
      <c r="D178" s="88" t="s">
        <v>1098</v>
      </c>
      <c r="E178" s="135" t="s">
        <v>2562</v>
      </c>
      <c r="F178" s="89" t="s">
        <v>457</v>
      </c>
      <c r="G178" s="88">
        <v>50</v>
      </c>
      <c r="H178" s="88" t="s">
        <v>2428</v>
      </c>
      <c r="I178" s="90">
        <v>3292.2</v>
      </c>
      <c r="J178" s="90">
        <f t="shared" si="5"/>
        <v>0</v>
      </c>
      <c r="K178" s="88">
        <v>0</v>
      </c>
      <c r="L178"/>
      <c r="M178"/>
      <c r="N178"/>
      <c r="O178"/>
    </row>
    <row r="179" spans="1:15" s="44" customFormat="1" ht="21.6" customHeight="1" x14ac:dyDescent="0.35">
      <c r="A179" s="140">
        <v>44279</v>
      </c>
      <c r="B179" s="87">
        <v>44279</v>
      </c>
      <c r="C179" s="88" t="s">
        <v>40</v>
      </c>
      <c r="D179" s="88" t="s">
        <v>1098</v>
      </c>
      <c r="E179" s="135" t="s">
        <v>2563</v>
      </c>
      <c r="F179" s="89" t="s">
        <v>449</v>
      </c>
      <c r="G179" s="88">
        <v>5</v>
      </c>
      <c r="H179" s="88" t="s">
        <v>2428</v>
      </c>
      <c r="I179" s="90">
        <v>5446</v>
      </c>
      <c r="J179" s="90">
        <f t="shared" si="5"/>
        <v>5446</v>
      </c>
      <c r="K179" s="88">
        <v>1</v>
      </c>
      <c r="L179"/>
      <c r="M179"/>
      <c r="N179"/>
      <c r="O179"/>
    </row>
    <row r="180" spans="1:15" s="44" customFormat="1" ht="21.6" customHeight="1" x14ac:dyDescent="0.35">
      <c r="A180" s="140">
        <v>42912</v>
      </c>
      <c r="B180" s="87">
        <v>42912.370787037034</v>
      </c>
      <c r="C180" s="88" t="s">
        <v>40</v>
      </c>
      <c r="D180" s="88" t="s">
        <v>1098</v>
      </c>
      <c r="E180" s="135" t="s">
        <v>2564</v>
      </c>
      <c r="F180" s="89" t="s">
        <v>1110</v>
      </c>
      <c r="G180" s="88">
        <v>50</v>
      </c>
      <c r="H180" s="88" t="s">
        <v>2428</v>
      </c>
      <c r="I180" s="90">
        <v>1298</v>
      </c>
      <c r="J180" s="90">
        <f t="shared" si="5"/>
        <v>12980</v>
      </c>
      <c r="K180" s="88">
        <v>10</v>
      </c>
      <c r="L180"/>
      <c r="M180"/>
      <c r="N180"/>
      <c r="O180"/>
    </row>
    <row r="181" spans="1:15" s="44" customFormat="1" ht="21.6" customHeight="1" x14ac:dyDescent="0.35">
      <c r="A181" s="140">
        <v>42912</v>
      </c>
      <c r="B181" s="87">
        <v>42912.370787037034</v>
      </c>
      <c r="C181" s="88" t="s">
        <v>40</v>
      </c>
      <c r="D181" s="88" t="s">
        <v>1098</v>
      </c>
      <c r="E181" s="135" t="s">
        <v>2565</v>
      </c>
      <c r="F181" s="89" t="s">
        <v>1112</v>
      </c>
      <c r="G181" s="88">
        <v>4</v>
      </c>
      <c r="H181" s="88" t="s">
        <v>2428</v>
      </c>
      <c r="I181" s="90">
        <v>2584.1999999999998</v>
      </c>
      <c r="J181" s="90">
        <f t="shared" si="5"/>
        <v>7752.5999999999995</v>
      </c>
      <c r="K181" s="88">
        <v>3</v>
      </c>
      <c r="L181"/>
      <c r="M181"/>
      <c r="N181"/>
      <c r="O181"/>
    </row>
    <row r="182" spans="1:15" s="44" customFormat="1" ht="21.6" customHeight="1" x14ac:dyDescent="0.35">
      <c r="A182" s="140">
        <v>44280</v>
      </c>
      <c r="B182" s="87">
        <v>44280</v>
      </c>
      <c r="C182" s="88" t="s">
        <v>40</v>
      </c>
      <c r="D182" s="88" t="s">
        <v>712</v>
      </c>
      <c r="E182" s="135" t="s">
        <v>2567</v>
      </c>
      <c r="F182" s="89" t="s">
        <v>724</v>
      </c>
      <c r="G182" s="88">
        <v>4</v>
      </c>
      <c r="H182" s="88" t="s">
        <v>2428</v>
      </c>
      <c r="I182" s="90">
        <v>6844</v>
      </c>
      <c r="J182" s="90">
        <f t="shared" si="5"/>
        <v>0</v>
      </c>
      <c r="K182" s="88">
        <v>0</v>
      </c>
      <c r="L182"/>
      <c r="M182"/>
      <c r="N182"/>
      <c r="O182"/>
    </row>
    <row r="183" spans="1:15" s="44" customFormat="1" ht="21.6" customHeight="1" x14ac:dyDescent="0.35">
      <c r="A183" s="140">
        <v>43864</v>
      </c>
      <c r="B183" s="87">
        <v>43874</v>
      </c>
      <c r="C183" s="88" t="s">
        <v>40</v>
      </c>
      <c r="D183" s="88" t="s">
        <v>712</v>
      </c>
      <c r="E183" s="135" t="s">
        <v>2568</v>
      </c>
      <c r="F183" s="89" t="s">
        <v>726</v>
      </c>
      <c r="G183" s="88">
        <v>4</v>
      </c>
      <c r="H183" s="88" t="s">
        <v>2428</v>
      </c>
      <c r="I183" s="90">
        <v>4195.2700000000004</v>
      </c>
      <c r="J183" s="90">
        <f t="shared" si="5"/>
        <v>0</v>
      </c>
      <c r="K183" s="88">
        <v>0</v>
      </c>
      <c r="L183"/>
      <c r="M183"/>
      <c r="N183"/>
      <c r="O183"/>
    </row>
    <row r="184" spans="1:15" s="44" customFormat="1" ht="21.6" customHeight="1" x14ac:dyDescent="0.35">
      <c r="A184" s="140">
        <v>42564</v>
      </c>
      <c r="B184" s="87">
        <v>42599.60833333333</v>
      </c>
      <c r="C184" s="88" t="s">
        <v>40</v>
      </c>
      <c r="D184" s="88" t="s">
        <v>712</v>
      </c>
      <c r="E184" s="135" t="s">
        <v>2569</v>
      </c>
      <c r="F184" s="89" t="s">
        <v>720</v>
      </c>
      <c r="G184" s="88">
        <v>10</v>
      </c>
      <c r="H184" s="88" t="s">
        <v>2428</v>
      </c>
      <c r="I184" s="90">
        <v>13511</v>
      </c>
      <c r="J184" s="90">
        <f t="shared" si="5"/>
        <v>0</v>
      </c>
      <c r="K184" s="88">
        <v>0</v>
      </c>
      <c r="L184"/>
      <c r="M184"/>
      <c r="N184"/>
      <c r="O184"/>
    </row>
    <row r="185" spans="1:15" s="44" customFormat="1" ht="21.6" customHeight="1" x14ac:dyDescent="0.35">
      <c r="A185" s="140">
        <v>44280</v>
      </c>
      <c r="B185" s="87">
        <v>44280</v>
      </c>
      <c r="C185" s="88" t="s">
        <v>40</v>
      </c>
      <c r="D185" s="88" t="s">
        <v>1098</v>
      </c>
      <c r="E185" s="135" t="s">
        <v>2570</v>
      </c>
      <c r="F185" s="89" t="s">
        <v>718</v>
      </c>
      <c r="G185" s="88">
        <v>4</v>
      </c>
      <c r="H185" s="88" t="s">
        <v>2428</v>
      </c>
      <c r="I185" s="90">
        <v>6844</v>
      </c>
      <c r="J185" s="90">
        <f t="shared" si="5"/>
        <v>13688</v>
      </c>
      <c r="K185" s="88">
        <v>2</v>
      </c>
      <c r="L185"/>
      <c r="M185"/>
      <c r="N185"/>
      <c r="O185"/>
    </row>
    <row r="186" spans="1:15" s="44" customFormat="1" ht="21.6" customHeight="1" x14ac:dyDescent="0.35">
      <c r="A186" s="140">
        <v>42447.62400462963</v>
      </c>
      <c r="B186" s="87">
        <v>44910</v>
      </c>
      <c r="C186" s="85"/>
      <c r="D186" s="85"/>
      <c r="E186" s="135" t="s">
        <v>2571</v>
      </c>
      <c r="F186" s="89" t="s">
        <v>3106</v>
      </c>
      <c r="G186" s="88">
        <v>40</v>
      </c>
      <c r="H186" s="88" t="s">
        <v>2428</v>
      </c>
      <c r="I186" s="90">
        <v>1853.89</v>
      </c>
      <c r="J186" s="90">
        <f t="shared" si="5"/>
        <v>0</v>
      </c>
      <c r="K186" s="88">
        <v>0</v>
      </c>
      <c r="L186"/>
      <c r="M186"/>
      <c r="N186"/>
      <c r="O186"/>
    </row>
    <row r="187" spans="1:15" s="44" customFormat="1" ht="21.6" customHeight="1" x14ac:dyDescent="0.35">
      <c r="A187" s="140">
        <v>44246</v>
      </c>
      <c r="B187" s="87">
        <v>44246</v>
      </c>
      <c r="C187" s="88"/>
      <c r="D187" s="88"/>
      <c r="E187" s="135" t="s">
        <v>2573</v>
      </c>
      <c r="F187" s="89" t="s">
        <v>2511</v>
      </c>
      <c r="G187" s="88">
        <v>4</v>
      </c>
      <c r="H187" s="88" t="s">
        <v>2428</v>
      </c>
      <c r="I187" s="90">
        <v>7322.88</v>
      </c>
      <c r="J187" s="90">
        <f t="shared" si="5"/>
        <v>0</v>
      </c>
      <c r="K187" s="88">
        <v>0</v>
      </c>
      <c r="L187" s="220"/>
      <c r="M187"/>
      <c r="N187"/>
      <c r="O187"/>
    </row>
    <row r="188" spans="1:15" s="44" customFormat="1" ht="21.6" customHeight="1" x14ac:dyDescent="0.35">
      <c r="A188" s="140">
        <v>44529</v>
      </c>
      <c r="B188" s="87">
        <v>44529</v>
      </c>
      <c r="C188" s="88"/>
      <c r="D188" s="88"/>
      <c r="E188" s="135" t="s">
        <v>2574</v>
      </c>
      <c r="F188" s="89" t="s">
        <v>2512</v>
      </c>
      <c r="G188" s="88">
        <v>15</v>
      </c>
      <c r="H188" s="88" t="s">
        <v>2428</v>
      </c>
      <c r="I188" s="90">
        <v>7322.88</v>
      </c>
      <c r="J188" s="90">
        <f t="shared" si="5"/>
        <v>14645.76</v>
      </c>
      <c r="K188" s="88">
        <v>2</v>
      </c>
      <c r="L188"/>
      <c r="M188"/>
      <c r="N188"/>
      <c r="O188"/>
    </row>
    <row r="189" spans="1:15" s="44" customFormat="1" ht="21.6" customHeight="1" x14ac:dyDescent="0.35">
      <c r="A189" s="140">
        <v>44529</v>
      </c>
      <c r="B189" s="87">
        <v>44529</v>
      </c>
      <c r="C189" s="88"/>
      <c r="D189" s="88"/>
      <c r="E189" s="135" t="s">
        <v>2575</v>
      </c>
      <c r="F189" s="89" t="s">
        <v>2513</v>
      </c>
      <c r="G189" s="88">
        <v>30</v>
      </c>
      <c r="H189" s="88" t="s">
        <v>2428</v>
      </c>
      <c r="I189" s="90">
        <v>5669.95</v>
      </c>
      <c r="J189" s="90">
        <f t="shared" si="5"/>
        <v>73709.349999999991</v>
      </c>
      <c r="K189" s="88">
        <v>13</v>
      </c>
      <c r="L189"/>
      <c r="M189"/>
      <c r="N189"/>
      <c r="O189"/>
    </row>
    <row r="190" spans="1:15" s="44" customFormat="1" ht="21.6" customHeight="1" x14ac:dyDescent="0.35">
      <c r="A190" s="140">
        <v>44529</v>
      </c>
      <c r="B190" s="87">
        <v>44529</v>
      </c>
      <c r="C190" s="88"/>
      <c r="D190" s="88"/>
      <c r="E190" s="135" t="s">
        <v>2576</v>
      </c>
      <c r="F190" s="89" t="s">
        <v>2514</v>
      </c>
      <c r="G190" s="88">
        <v>15</v>
      </c>
      <c r="H190" s="88" t="s">
        <v>2428</v>
      </c>
      <c r="I190" s="90">
        <v>7322.88</v>
      </c>
      <c r="J190" s="90">
        <f t="shared" si="5"/>
        <v>36614.400000000001</v>
      </c>
      <c r="K190" s="88">
        <v>5</v>
      </c>
      <c r="L190"/>
      <c r="M190"/>
      <c r="N190"/>
      <c r="O190"/>
    </row>
    <row r="191" spans="1:15" s="44" customFormat="1" ht="21.6" customHeight="1" x14ac:dyDescent="0.35">
      <c r="A191" s="140">
        <v>44529</v>
      </c>
      <c r="B191" s="87">
        <v>44529</v>
      </c>
      <c r="C191" s="88"/>
      <c r="D191" s="88"/>
      <c r="E191" s="135" t="s">
        <v>2566</v>
      </c>
      <c r="F191" s="89" t="s">
        <v>2674</v>
      </c>
      <c r="G191" s="88">
        <v>10</v>
      </c>
      <c r="H191" s="88" t="s">
        <v>2428</v>
      </c>
      <c r="I191" s="90">
        <v>4904.28</v>
      </c>
      <c r="J191" s="90">
        <f t="shared" si="5"/>
        <v>19617.12</v>
      </c>
      <c r="K191" s="88">
        <v>4</v>
      </c>
      <c r="L191"/>
      <c r="M191"/>
      <c r="N191"/>
      <c r="O191"/>
    </row>
    <row r="192" spans="1:15" s="44" customFormat="1" ht="21.6" customHeight="1" x14ac:dyDescent="0.35">
      <c r="A192" s="140">
        <v>44517</v>
      </c>
      <c r="B192" s="87">
        <v>44517</v>
      </c>
      <c r="C192" s="88"/>
      <c r="D192" s="88"/>
      <c r="E192" s="135" t="s">
        <v>2815</v>
      </c>
      <c r="F192" s="89" t="s">
        <v>2816</v>
      </c>
      <c r="G192" s="88">
        <v>10</v>
      </c>
      <c r="H192" s="88" t="s">
        <v>2681</v>
      </c>
      <c r="I192" s="90">
        <v>3972.59</v>
      </c>
      <c r="J192" s="90">
        <f t="shared" si="5"/>
        <v>3972.59</v>
      </c>
      <c r="K192" s="88">
        <v>1</v>
      </c>
      <c r="L192"/>
      <c r="M192"/>
      <c r="N192"/>
      <c r="O192"/>
    </row>
    <row r="193" spans="1:15" s="44" customFormat="1" ht="21.6" customHeight="1" x14ac:dyDescent="0.35">
      <c r="A193" s="140">
        <v>44517</v>
      </c>
      <c r="B193" s="87">
        <v>44517</v>
      </c>
      <c r="C193" s="88"/>
      <c r="D193" s="88"/>
      <c r="E193" s="135" t="s">
        <v>2684</v>
      </c>
      <c r="F193" s="89" t="s">
        <v>2687</v>
      </c>
      <c r="G193" s="88">
        <v>13</v>
      </c>
      <c r="H193" s="88" t="s">
        <v>2428</v>
      </c>
      <c r="I193" s="90">
        <v>3840</v>
      </c>
      <c r="J193" s="90">
        <f t="shared" si="5"/>
        <v>0</v>
      </c>
      <c r="K193" s="88">
        <v>0</v>
      </c>
      <c r="L193"/>
      <c r="M193"/>
      <c r="N193"/>
      <c r="O193"/>
    </row>
    <row r="194" spans="1:15" s="44" customFormat="1" ht="21.6" customHeight="1" x14ac:dyDescent="0.35">
      <c r="A194" s="140">
        <v>44517</v>
      </c>
      <c r="B194" s="87">
        <v>44517</v>
      </c>
      <c r="C194" s="88"/>
      <c r="D194" s="88"/>
      <c r="E194" s="135" t="s">
        <v>2685</v>
      </c>
      <c r="F194" s="89" t="s">
        <v>2688</v>
      </c>
      <c r="G194" s="88">
        <v>10</v>
      </c>
      <c r="H194" s="88" t="s">
        <v>2428</v>
      </c>
      <c r="I194" s="90">
        <v>4200</v>
      </c>
      <c r="J194" s="90">
        <f t="shared" si="5"/>
        <v>0</v>
      </c>
      <c r="K194" s="88">
        <v>0</v>
      </c>
      <c r="L194"/>
      <c r="M194"/>
      <c r="N194"/>
      <c r="O194"/>
    </row>
    <row r="195" spans="1:15" s="44" customFormat="1" ht="21.6" customHeight="1" x14ac:dyDescent="0.35">
      <c r="A195" s="140">
        <v>44517</v>
      </c>
      <c r="B195" s="87">
        <v>44517</v>
      </c>
      <c r="C195" s="88"/>
      <c r="D195" s="88"/>
      <c r="E195" s="135" t="s">
        <v>2686</v>
      </c>
      <c r="F195" s="89" t="s">
        <v>2817</v>
      </c>
      <c r="G195" s="88">
        <v>10</v>
      </c>
      <c r="H195" s="88" t="s">
        <v>2428</v>
      </c>
      <c r="I195" s="90">
        <v>3972.11</v>
      </c>
      <c r="J195" s="90">
        <f t="shared" si="5"/>
        <v>3972.11</v>
      </c>
      <c r="K195" s="88">
        <v>1</v>
      </c>
      <c r="L195"/>
      <c r="M195"/>
      <c r="N195"/>
      <c r="O195"/>
    </row>
    <row r="196" spans="1:15" s="44" customFormat="1" ht="21.6" customHeight="1" x14ac:dyDescent="0.35">
      <c r="A196" s="140">
        <v>44529</v>
      </c>
      <c r="B196" s="87">
        <v>44529</v>
      </c>
      <c r="C196" s="88"/>
      <c r="D196" s="88"/>
      <c r="E196" s="135" t="s">
        <v>2569</v>
      </c>
      <c r="F196" s="89" t="s">
        <v>2689</v>
      </c>
      <c r="G196" s="88">
        <v>3</v>
      </c>
      <c r="H196" s="88" t="s">
        <v>2428</v>
      </c>
      <c r="I196" s="90">
        <v>4918.54</v>
      </c>
      <c r="J196" s="90">
        <f t="shared" si="5"/>
        <v>4918.54</v>
      </c>
      <c r="K196" s="88">
        <v>1</v>
      </c>
      <c r="L196"/>
      <c r="M196"/>
      <c r="N196"/>
      <c r="O196"/>
    </row>
    <row r="197" spans="1:15" s="44" customFormat="1" ht="21.6" customHeight="1" x14ac:dyDescent="0.35">
      <c r="A197" s="140">
        <v>0</v>
      </c>
      <c r="B197" s="87">
        <v>44279</v>
      </c>
      <c r="C197" s="88"/>
      <c r="D197" s="88"/>
      <c r="E197" s="135" t="s">
        <v>2572</v>
      </c>
      <c r="F197" s="89" t="s">
        <v>2690</v>
      </c>
      <c r="G197" s="88">
        <v>2</v>
      </c>
      <c r="H197" s="88" t="s">
        <v>2428</v>
      </c>
      <c r="I197" s="90">
        <v>8230</v>
      </c>
      <c r="J197" s="90">
        <f t="shared" si="5"/>
        <v>8230</v>
      </c>
      <c r="K197" s="88">
        <v>1</v>
      </c>
      <c r="L197"/>
      <c r="M197"/>
      <c r="N197"/>
      <c r="O197"/>
    </row>
    <row r="198" spans="1:15" s="44" customFormat="1" ht="21.6" customHeight="1" x14ac:dyDescent="0.35">
      <c r="A198" s="140">
        <v>44529</v>
      </c>
      <c r="B198" s="87">
        <v>44529</v>
      </c>
      <c r="C198" s="88"/>
      <c r="D198" s="88"/>
      <c r="E198" s="135" t="s">
        <v>2575</v>
      </c>
      <c r="F198" s="89" t="s">
        <v>2691</v>
      </c>
      <c r="G198" s="88">
        <v>3</v>
      </c>
      <c r="H198" s="88" t="s">
        <v>2428</v>
      </c>
      <c r="I198" s="90">
        <v>4918.54</v>
      </c>
      <c r="J198" s="90">
        <f t="shared" si="5"/>
        <v>4918.54</v>
      </c>
      <c r="K198" s="88">
        <v>1</v>
      </c>
      <c r="L198"/>
      <c r="M198"/>
      <c r="N198"/>
      <c r="O198"/>
    </row>
    <row r="199" spans="1:15" s="44" customFormat="1" ht="21.6" customHeight="1" x14ac:dyDescent="0.35">
      <c r="A199" s="140">
        <v>44529</v>
      </c>
      <c r="B199" s="87">
        <v>44529</v>
      </c>
      <c r="C199" s="88"/>
      <c r="D199" s="88"/>
      <c r="E199" s="135" t="s">
        <v>2574</v>
      </c>
      <c r="F199" s="89" t="s">
        <v>2692</v>
      </c>
      <c r="G199" s="88">
        <v>3</v>
      </c>
      <c r="H199" s="88" t="s">
        <v>2428</v>
      </c>
      <c r="I199" s="90">
        <v>4918.54</v>
      </c>
      <c r="J199" s="90">
        <f t="shared" si="5"/>
        <v>4918.54</v>
      </c>
      <c r="K199" s="88">
        <v>1</v>
      </c>
      <c r="L199"/>
      <c r="M199"/>
      <c r="N199"/>
      <c r="O199"/>
    </row>
    <row r="200" spans="1:15" s="44" customFormat="1" ht="21.6" customHeight="1" x14ac:dyDescent="0.35">
      <c r="A200" s="140">
        <v>44517</v>
      </c>
      <c r="B200" s="87">
        <v>44517</v>
      </c>
      <c r="C200" s="88"/>
      <c r="D200" s="88"/>
      <c r="E200" s="135" t="s">
        <v>2573</v>
      </c>
      <c r="F200" s="89" t="s">
        <v>2693</v>
      </c>
      <c r="G200" s="88">
        <v>5</v>
      </c>
      <c r="H200" s="88" t="s">
        <v>2428</v>
      </c>
      <c r="I200" s="90">
        <v>3858.6</v>
      </c>
      <c r="J200" s="90">
        <f t="shared" si="5"/>
        <v>0</v>
      </c>
      <c r="K200" s="88">
        <v>0</v>
      </c>
      <c r="L200"/>
      <c r="M200"/>
      <c r="N200"/>
      <c r="O200"/>
    </row>
    <row r="201" spans="1:15" s="44" customFormat="1" ht="21.6" customHeight="1" x14ac:dyDescent="0.35">
      <c r="A201" s="140">
        <v>44337</v>
      </c>
      <c r="B201" s="87">
        <v>44337</v>
      </c>
      <c r="C201" s="88"/>
      <c r="D201" s="88"/>
      <c r="E201" s="135" t="s">
        <v>2576</v>
      </c>
      <c r="F201" s="89" t="s">
        <v>2694</v>
      </c>
      <c r="G201" s="88">
        <v>3</v>
      </c>
      <c r="H201" s="88" t="s">
        <v>2428</v>
      </c>
      <c r="I201" s="90">
        <v>3563.6</v>
      </c>
      <c r="J201" s="90">
        <f t="shared" si="5"/>
        <v>0</v>
      </c>
      <c r="K201" s="88">
        <v>0</v>
      </c>
      <c r="L201"/>
      <c r="M201"/>
      <c r="N201"/>
      <c r="O201"/>
    </row>
    <row r="202" spans="1:15" s="44" customFormat="1" ht="21.6" customHeight="1" x14ac:dyDescent="0.35">
      <c r="A202" s="140">
        <v>44337</v>
      </c>
      <c r="B202" s="87">
        <v>44337</v>
      </c>
      <c r="C202" s="88"/>
      <c r="D202" s="88"/>
      <c r="E202" s="135" t="s">
        <v>2577</v>
      </c>
      <c r="F202" s="89" t="s">
        <v>2695</v>
      </c>
      <c r="G202" s="88">
        <v>3</v>
      </c>
      <c r="H202" s="88" t="s">
        <v>2428</v>
      </c>
      <c r="I202" s="90">
        <v>4082.8</v>
      </c>
      <c r="J202" s="90">
        <f t="shared" si="5"/>
        <v>4082.8</v>
      </c>
      <c r="K202" s="88">
        <v>1</v>
      </c>
      <c r="L202"/>
      <c r="M202"/>
      <c r="N202"/>
      <c r="O202"/>
    </row>
    <row r="203" spans="1:15" s="44" customFormat="1" ht="21.6" customHeight="1" x14ac:dyDescent="0.35">
      <c r="A203" s="140">
        <v>44529</v>
      </c>
      <c r="B203" s="87">
        <v>44529</v>
      </c>
      <c r="C203" s="88"/>
      <c r="D203" s="88"/>
      <c r="E203" s="135" t="s">
        <v>2571</v>
      </c>
      <c r="F203" s="89" t="s">
        <v>2696</v>
      </c>
      <c r="G203" s="88">
        <v>8</v>
      </c>
      <c r="H203" s="88" t="s">
        <v>2428</v>
      </c>
      <c r="I203" s="90">
        <v>6114.42</v>
      </c>
      <c r="J203" s="90">
        <f t="shared" si="5"/>
        <v>18343.260000000002</v>
      </c>
      <c r="K203" s="88">
        <v>3</v>
      </c>
    </row>
    <row r="204" spans="1:15" s="44" customFormat="1" ht="21.6" customHeight="1" x14ac:dyDescent="0.35">
      <c r="A204" s="140">
        <v>45265</v>
      </c>
      <c r="B204" s="87">
        <v>45290</v>
      </c>
      <c r="C204" s="88"/>
      <c r="D204" s="88"/>
      <c r="E204" s="135" t="s">
        <v>2706</v>
      </c>
      <c r="F204" s="89" t="s">
        <v>3312</v>
      </c>
      <c r="G204" s="88">
        <v>3</v>
      </c>
      <c r="H204" s="88" t="s">
        <v>2428</v>
      </c>
      <c r="I204" s="90">
        <v>19602.009999999998</v>
      </c>
      <c r="J204" s="90">
        <f t="shared" si="5"/>
        <v>0</v>
      </c>
      <c r="K204" s="88">
        <v>0</v>
      </c>
    </row>
    <row r="205" spans="1:15" s="44" customFormat="1" ht="21.6" customHeight="1" x14ac:dyDescent="0.35">
      <c r="A205" s="140">
        <v>44529</v>
      </c>
      <c r="B205" s="87">
        <v>44529</v>
      </c>
      <c r="C205" s="88"/>
      <c r="D205" s="88"/>
      <c r="E205" s="135" t="s">
        <v>2708</v>
      </c>
      <c r="F205" s="89" t="s">
        <v>2710</v>
      </c>
      <c r="G205" s="88">
        <v>4</v>
      </c>
      <c r="H205" s="88" t="s">
        <v>2428</v>
      </c>
      <c r="I205" s="90">
        <v>8502.83</v>
      </c>
      <c r="J205" s="90">
        <f t="shared" si="5"/>
        <v>0</v>
      </c>
      <c r="K205" s="88">
        <v>0</v>
      </c>
      <c r="L205" s="219"/>
    </row>
    <row r="206" spans="1:15" s="44" customFormat="1" ht="21.6" customHeight="1" x14ac:dyDescent="0.35">
      <c r="A206" s="140">
        <v>44279</v>
      </c>
      <c r="B206" s="87">
        <v>44279</v>
      </c>
      <c r="C206" s="88"/>
      <c r="D206" s="88"/>
      <c r="E206" s="135" t="s">
        <v>2712</v>
      </c>
      <c r="F206" s="89" t="s">
        <v>2713</v>
      </c>
      <c r="G206" s="88">
        <v>2</v>
      </c>
      <c r="H206" s="88" t="s">
        <v>2428</v>
      </c>
      <c r="I206" s="90">
        <v>6300</v>
      </c>
      <c r="J206" s="90">
        <f t="shared" si="5"/>
        <v>0</v>
      </c>
      <c r="K206" s="88">
        <v>0</v>
      </c>
    </row>
    <row r="207" spans="1:15" s="44" customFormat="1" ht="21.6" customHeight="1" x14ac:dyDescent="0.35">
      <c r="A207" s="140">
        <v>45265</v>
      </c>
      <c r="B207" s="87">
        <v>45290</v>
      </c>
      <c r="C207" s="88"/>
      <c r="D207" s="88"/>
      <c r="E207" s="135" t="s">
        <v>2717</v>
      </c>
      <c r="F207" s="89" t="s">
        <v>3105</v>
      </c>
      <c r="G207" s="88">
        <v>46</v>
      </c>
      <c r="H207" s="88" t="s">
        <v>2428</v>
      </c>
      <c r="I207" s="90">
        <v>77880</v>
      </c>
      <c r="J207" s="90">
        <f t="shared" si="5"/>
        <v>0</v>
      </c>
      <c r="K207" s="88">
        <v>0</v>
      </c>
    </row>
    <row r="208" spans="1:15" s="44" customFormat="1" ht="21.6" customHeight="1" x14ac:dyDescent="0.35">
      <c r="A208" s="140">
        <v>45261</v>
      </c>
      <c r="B208" s="87">
        <v>45290</v>
      </c>
      <c r="C208" s="88"/>
      <c r="D208" s="88"/>
      <c r="E208" s="135" t="s">
        <v>2718</v>
      </c>
      <c r="F208" s="89" t="s">
        <v>2719</v>
      </c>
      <c r="G208" s="88">
        <v>5</v>
      </c>
      <c r="H208" s="88" t="s">
        <v>2428</v>
      </c>
      <c r="I208" s="90">
        <v>63832.01</v>
      </c>
      <c r="J208" s="90">
        <f t="shared" si="5"/>
        <v>0</v>
      </c>
      <c r="K208" s="88">
        <v>0</v>
      </c>
      <c r="L208" s="219"/>
    </row>
    <row r="209" spans="1:12" s="44" customFormat="1" ht="21.6" customHeight="1" x14ac:dyDescent="0.35">
      <c r="A209" s="140">
        <v>44186</v>
      </c>
      <c r="B209" s="87">
        <v>44201</v>
      </c>
      <c r="C209" s="88"/>
      <c r="D209" s="88"/>
      <c r="E209" s="135" t="s">
        <v>2716</v>
      </c>
      <c r="F209" s="89" t="s">
        <v>3107</v>
      </c>
      <c r="G209" s="88">
        <v>2</v>
      </c>
      <c r="H209" s="88" t="s">
        <v>2428</v>
      </c>
      <c r="I209" s="90">
        <v>165780.31</v>
      </c>
      <c r="J209" s="90">
        <f t="shared" si="5"/>
        <v>0</v>
      </c>
      <c r="K209" s="88">
        <v>0</v>
      </c>
      <c r="L209" s="219"/>
    </row>
    <row r="210" spans="1:12" s="44" customFormat="1" ht="21.6" customHeight="1" x14ac:dyDescent="0.35">
      <c r="A210" s="140">
        <v>44280</v>
      </c>
      <c r="B210" s="87">
        <v>44279</v>
      </c>
      <c r="C210" s="88"/>
      <c r="D210" s="88"/>
      <c r="E210" s="135" t="s">
        <v>2714</v>
      </c>
      <c r="F210" s="89" t="s">
        <v>3104</v>
      </c>
      <c r="G210" s="88">
        <v>40</v>
      </c>
      <c r="H210" s="88" t="s">
        <v>2428</v>
      </c>
      <c r="I210" s="90">
        <v>3630</v>
      </c>
      <c r="J210" s="90">
        <f t="shared" si="5"/>
        <v>0</v>
      </c>
      <c r="K210" s="88">
        <v>0</v>
      </c>
    </row>
    <row r="211" spans="1:12" s="44" customFormat="1" ht="21.6" customHeight="1" x14ac:dyDescent="0.35">
      <c r="A211" s="140">
        <v>45261</v>
      </c>
      <c r="B211" s="87">
        <v>45290</v>
      </c>
      <c r="C211" s="88"/>
      <c r="D211" s="88"/>
      <c r="E211" s="135" t="s">
        <v>2715</v>
      </c>
      <c r="F211" s="89" t="s">
        <v>3314</v>
      </c>
      <c r="G211" s="88">
        <v>20</v>
      </c>
      <c r="H211" s="88" t="s">
        <v>2428</v>
      </c>
      <c r="I211" s="90">
        <v>73030.320000000007</v>
      </c>
      <c r="J211" s="90">
        <f t="shared" si="5"/>
        <v>0</v>
      </c>
      <c r="K211" s="88">
        <v>0</v>
      </c>
      <c r="L211" s="219"/>
    </row>
    <row r="212" spans="1:12" s="44" customFormat="1" ht="21.6" customHeight="1" x14ac:dyDescent="0.35">
      <c r="A212" s="140">
        <v>45261</v>
      </c>
      <c r="B212" s="87">
        <v>45290</v>
      </c>
      <c r="C212" s="88"/>
      <c r="D212" s="88"/>
      <c r="E212" s="135" t="s">
        <v>2744</v>
      </c>
      <c r="F212" s="89" t="s">
        <v>3101</v>
      </c>
      <c r="G212" s="88">
        <v>2</v>
      </c>
      <c r="H212" s="88" t="s">
        <v>2428</v>
      </c>
      <c r="I212" s="90">
        <v>8158.82</v>
      </c>
      <c r="J212" s="90">
        <f t="shared" si="5"/>
        <v>16317.64</v>
      </c>
      <c r="K212" s="88">
        <v>2</v>
      </c>
    </row>
    <row r="213" spans="1:12" s="44" customFormat="1" ht="21.6" customHeight="1" x14ac:dyDescent="0.35">
      <c r="A213" s="140">
        <v>44279</v>
      </c>
      <c r="B213" s="87">
        <v>44279</v>
      </c>
      <c r="C213" s="88"/>
      <c r="D213" s="88"/>
      <c r="E213" s="135" t="s">
        <v>2741</v>
      </c>
      <c r="F213" s="89" t="s">
        <v>3564</v>
      </c>
      <c r="G213" s="88">
        <v>2</v>
      </c>
      <c r="H213" s="88" t="s">
        <v>2428</v>
      </c>
      <c r="I213" s="90">
        <v>615</v>
      </c>
      <c r="J213" s="90">
        <f t="shared" si="5"/>
        <v>1230</v>
      </c>
      <c r="K213" s="88">
        <v>2</v>
      </c>
    </row>
    <row r="214" spans="1:12" s="44" customFormat="1" ht="21.6" customHeight="1" x14ac:dyDescent="0.35">
      <c r="A214" s="140">
        <v>44279</v>
      </c>
      <c r="B214" s="87">
        <v>44279</v>
      </c>
      <c r="C214" s="88"/>
      <c r="D214" s="88"/>
      <c r="E214" s="135" t="s">
        <v>2709</v>
      </c>
      <c r="F214" s="89" t="s">
        <v>3313</v>
      </c>
      <c r="G214" s="88">
        <v>3</v>
      </c>
      <c r="H214" s="88" t="s">
        <v>2428</v>
      </c>
      <c r="I214" s="90">
        <v>19602.009999999998</v>
      </c>
      <c r="J214" s="90">
        <f t="shared" si="5"/>
        <v>39204.019999999997</v>
      </c>
      <c r="K214" s="88">
        <v>2</v>
      </c>
    </row>
    <row r="215" spans="1:12" s="44" customFormat="1" ht="21.6" customHeight="1" x14ac:dyDescent="0.35">
      <c r="A215" s="140">
        <v>44246</v>
      </c>
      <c r="B215" s="87">
        <v>44246</v>
      </c>
      <c r="C215" s="88"/>
      <c r="D215" s="88"/>
      <c r="E215" s="135" t="s">
        <v>2725</v>
      </c>
      <c r="F215" s="89" t="s">
        <v>3563</v>
      </c>
      <c r="G215" s="88">
        <v>3</v>
      </c>
      <c r="H215" s="88" t="s">
        <v>2428</v>
      </c>
      <c r="I215" s="90">
        <v>4944.2</v>
      </c>
      <c r="J215" s="90">
        <f t="shared" si="5"/>
        <v>19776.8</v>
      </c>
      <c r="K215" s="88">
        <v>4</v>
      </c>
      <c r="L215" s="219"/>
    </row>
    <row r="216" spans="1:12" s="44" customFormat="1" ht="21.6" customHeight="1" x14ac:dyDescent="0.35">
      <c r="A216" s="140">
        <v>44279</v>
      </c>
      <c r="B216" s="87">
        <v>44279</v>
      </c>
      <c r="C216" s="88"/>
      <c r="D216" s="88"/>
      <c r="E216" s="135" t="s">
        <v>2745</v>
      </c>
      <c r="F216" s="89" t="s">
        <v>3565</v>
      </c>
      <c r="G216" s="88">
        <v>2</v>
      </c>
      <c r="H216" s="88" t="s">
        <v>2428</v>
      </c>
      <c r="I216" s="90">
        <v>610</v>
      </c>
      <c r="J216" s="90">
        <f t="shared" si="5"/>
        <v>4270</v>
      </c>
      <c r="K216" s="88">
        <v>7</v>
      </c>
    </row>
    <row r="217" spans="1:12" s="44" customFormat="1" ht="21.6" customHeight="1" x14ac:dyDescent="0.35">
      <c r="A217" s="140">
        <v>44279</v>
      </c>
      <c r="B217" s="87">
        <v>44279</v>
      </c>
      <c r="C217" s="88"/>
      <c r="D217" s="88"/>
      <c r="E217" s="135" t="s">
        <v>2742</v>
      </c>
      <c r="F217" s="89" t="s">
        <v>3566</v>
      </c>
      <c r="G217" s="88">
        <v>2</v>
      </c>
      <c r="H217" s="88" t="s">
        <v>2428</v>
      </c>
      <c r="I217" s="90">
        <v>610</v>
      </c>
      <c r="J217" s="90">
        <f t="shared" si="5"/>
        <v>4270</v>
      </c>
      <c r="K217" s="88">
        <v>7</v>
      </c>
    </row>
    <row r="218" spans="1:12" s="44" customFormat="1" ht="21.6" customHeight="1" x14ac:dyDescent="0.35">
      <c r="A218" s="140">
        <v>44322</v>
      </c>
      <c r="B218" s="87">
        <v>44322</v>
      </c>
      <c r="C218" s="88"/>
      <c r="D218" s="88"/>
      <c r="E218" s="135" t="s">
        <v>2770</v>
      </c>
      <c r="F218" s="89" t="s">
        <v>3311</v>
      </c>
      <c r="G218" s="88">
        <v>8</v>
      </c>
      <c r="H218" s="88" t="s">
        <v>2681</v>
      </c>
      <c r="I218" s="90">
        <v>27342.37</v>
      </c>
      <c r="J218" s="90">
        <f t="shared" si="5"/>
        <v>54684.74</v>
      </c>
      <c r="K218" s="88">
        <v>2</v>
      </c>
    </row>
    <row r="219" spans="1:12" s="44" customFormat="1" ht="21.6" customHeight="1" x14ac:dyDescent="0.35">
      <c r="A219" s="140">
        <v>44279</v>
      </c>
      <c r="B219" s="87">
        <v>44279</v>
      </c>
      <c r="C219" s="88"/>
      <c r="D219" s="88"/>
      <c r="E219" s="135" t="s">
        <v>2749</v>
      </c>
      <c r="F219" s="89" t="s">
        <v>2750</v>
      </c>
      <c r="G219" s="88">
        <v>2</v>
      </c>
      <c r="H219" s="88" t="s">
        <v>2428</v>
      </c>
      <c r="I219" s="90">
        <v>4944</v>
      </c>
      <c r="J219" s="90">
        <f t="shared" si="5"/>
        <v>34608</v>
      </c>
      <c r="K219" s="88">
        <v>7</v>
      </c>
      <c r="L219" s="219"/>
    </row>
    <row r="220" spans="1:12" s="44" customFormat="1" ht="21.6" customHeight="1" x14ac:dyDescent="0.35">
      <c r="A220" s="140">
        <v>45261</v>
      </c>
      <c r="B220" s="87">
        <v>45290</v>
      </c>
      <c r="C220" s="88"/>
      <c r="D220" s="88"/>
      <c r="E220" s="135" t="s">
        <v>2768</v>
      </c>
      <c r="F220" s="89" t="s">
        <v>2769</v>
      </c>
      <c r="G220" s="88">
        <v>20</v>
      </c>
      <c r="H220" s="88" t="s">
        <v>2681</v>
      </c>
      <c r="I220" s="90">
        <v>335.12</v>
      </c>
      <c r="J220" s="90">
        <f t="shared" si="5"/>
        <v>4021.44</v>
      </c>
      <c r="K220" s="88">
        <v>12</v>
      </c>
    </row>
    <row r="221" spans="1:12" s="44" customFormat="1" ht="21.6" customHeight="1" x14ac:dyDescent="0.35">
      <c r="A221" s="140">
        <v>45261</v>
      </c>
      <c r="B221" s="87">
        <v>45290</v>
      </c>
      <c r="C221" s="88"/>
      <c r="D221" s="88"/>
      <c r="E221" s="135" t="s">
        <v>2766</v>
      </c>
      <c r="F221" s="89" t="s">
        <v>2767</v>
      </c>
      <c r="G221" s="88">
        <v>20</v>
      </c>
      <c r="H221" s="88" t="s">
        <v>2681</v>
      </c>
      <c r="I221" s="90">
        <v>2160.3200000000002</v>
      </c>
      <c r="J221" s="90">
        <f t="shared" si="5"/>
        <v>0</v>
      </c>
      <c r="K221" s="88">
        <v>0</v>
      </c>
      <c r="L221" s="219"/>
    </row>
    <row r="222" spans="1:12" s="44" customFormat="1" ht="21.6" customHeight="1" x14ac:dyDescent="0.35">
      <c r="A222" s="140">
        <v>44279</v>
      </c>
      <c r="B222" s="87">
        <v>44279</v>
      </c>
      <c r="C222" s="88"/>
      <c r="D222" s="88"/>
      <c r="E222" s="135" t="s">
        <v>2748</v>
      </c>
      <c r="F222" s="89" t="s">
        <v>3103</v>
      </c>
      <c r="G222" s="88">
        <v>1</v>
      </c>
      <c r="H222" s="88" t="s">
        <v>2428</v>
      </c>
      <c r="I222" s="90">
        <v>416.54</v>
      </c>
      <c r="J222" s="90">
        <f t="shared" si="5"/>
        <v>416.54</v>
      </c>
      <c r="K222" s="88">
        <v>1</v>
      </c>
    </row>
    <row r="223" spans="1:12" s="44" customFormat="1" ht="21.6" customHeight="1" x14ac:dyDescent="0.35">
      <c r="A223" s="140">
        <v>44529</v>
      </c>
      <c r="B223" s="87">
        <v>44529</v>
      </c>
      <c r="C223" s="88"/>
      <c r="D223" s="88"/>
      <c r="E223" s="140" t="s">
        <v>2818</v>
      </c>
      <c r="F223" s="152" t="s">
        <v>3102</v>
      </c>
      <c r="G223" s="88">
        <v>3</v>
      </c>
      <c r="H223" s="88" t="s">
        <v>2681</v>
      </c>
      <c r="I223" s="90">
        <v>4938.38</v>
      </c>
      <c r="J223" s="90">
        <f t="shared" si="5"/>
        <v>9876.76</v>
      </c>
      <c r="K223" s="88">
        <v>2</v>
      </c>
    </row>
    <row r="224" spans="1:12" s="44" customFormat="1" ht="21.6" customHeight="1" x14ac:dyDescent="0.35">
      <c r="A224" s="140">
        <v>44511</v>
      </c>
      <c r="B224" s="87">
        <v>44511</v>
      </c>
      <c r="C224" s="88"/>
      <c r="D224" s="88"/>
      <c r="E224" s="135" t="s">
        <v>2819</v>
      </c>
      <c r="F224" s="89" t="s">
        <v>2820</v>
      </c>
      <c r="G224" s="88">
        <v>8</v>
      </c>
      <c r="H224" s="88" t="s">
        <v>2681</v>
      </c>
      <c r="I224" s="90">
        <v>525.1</v>
      </c>
      <c r="J224" s="90">
        <f t="shared" si="5"/>
        <v>2625.5</v>
      </c>
      <c r="K224" s="88">
        <v>5</v>
      </c>
      <c r="L224" s="219"/>
    </row>
    <row r="225" spans="1:11" s="44" customFormat="1" ht="21.6" customHeight="1" x14ac:dyDescent="0.35">
      <c r="A225" s="140">
        <v>44511</v>
      </c>
      <c r="B225" s="87">
        <v>44511</v>
      </c>
      <c r="C225" s="88"/>
      <c r="D225" s="88"/>
      <c r="E225" s="135" t="s">
        <v>2821</v>
      </c>
      <c r="F225" s="89" t="s">
        <v>2822</v>
      </c>
      <c r="G225" s="88">
        <v>8</v>
      </c>
      <c r="H225" s="88" t="s">
        <v>2681</v>
      </c>
      <c r="I225" s="90">
        <v>525.1</v>
      </c>
      <c r="J225" s="90">
        <f t="shared" si="5"/>
        <v>525.1</v>
      </c>
      <c r="K225" s="88">
        <v>1</v>
      </c>
    </row>
    <row r="226" spans="1:11" s="44" customFormat="1" ht="21.6" customHeight="1" x14ac:dyDescent="0.35">
      <c r="A226" s="140">
        <v>44511</v>
      </c>
      <c r="B226" s="87">
        <v>44511</v>
      </c>
      <c r="C226" s="88"/>
      <c r="D226" s="88"/>
      <c r="E226" s="135" t="s">
        <v>2823</v>
      </c>
      <c r="F226" s="89" t="s">
        <v>3176</v>
      </c>
      <c r="G226" s="88">
        <v>8</v>
      </c>
      <c r="H226" s="88" t="s">
        <v>2681</v>
      </c>
      <c r="I226" s="90">
        <v>525.1</v>
      </c>
      <c r="J226" s="90">
        <f t="shared" si="5"/>
        <v>2100.4</v>
      </c>
      <c r="K226" s="88">
        <v>4</v>
      </c>
    </row>
    <row r="227" spans="1:11" s="44" customFormat="1" ht="21.6" customHeight="1" x14ac:dyDescent="0.35">
      <c r="A227" s="140">
        <v>44511</v>
      </c>
      <c r="B227" s="87">
        <v>44511</v>
      </c>
      <c r="C227" s="88"/>
      <c r="D227" s="88"/>
      <c r="E227" s="135" t="s">
        <v>2824</v>
      </c>
      <c r="F227" s="89" t="s">
        <v>2825</v>
      </c>
      <c r="G227" s="88">
        <v>8</v>
      </c>
      <c r="H227" s="88" t="s">
        <v>2681</v>
      </c>
      <c r="I227" s="90">
        <v>525.1</v>
      </c>
      <c r="J227" s="90">
        <f t="shared" si="5"/>
        <v>2100.4</v>
      </c>
      <c r="K227" s="88">
        <v>4</v>
      </c>
    </row>
    <row r="228" spans="1:11" s="44" customFormat="1" ht="21.6" customHeight="1" x14ac:dyDescent="0.35">
      <c r="A228" s="140">
        <v>44511</v>
      </c>
      <c r="B228" s="87">
        <v>44511</v>
      </c>
      <c r="C228" s="88"/>
      <c r="D228" s="88"/>
      <c r="E228" s="135" t="s">
        <v>2826</v>
      </c>
      <c r="F228" s="89" t="s">
        <v>2827</v>
      </c>
      <c r="G228" s="88">
        <v>12</v>
      </c>
      <c r="H228" s="88" t="s">
        <v>2681</v>
      </c>
      <c r="I228" s="90">
        <v>525.1</v>
      </c>
      <c r="J228" s="90">
        <f t="shared" si="5"/>
        <v>3150.6000000000004</v>
      </c>
      <c r="K228" s="88">
        <v>6</v>
      </c>
    </row>
    <row r="229" spans="1:11" s="44" customFormat="1" ht="21.6" customHeight="1" x14ac:dyDescent="0.35">
      <c r="A229" s="140">
        <v>44511</v>
      </c>
      <c r="B229" s="87">
        <v>44511</v>
      </c>
      <c r="C229" s="88"/>
      <c r="D229" s="88"/>
      <c r="E229" s="135" t="s">
        <v>2828</v>
      </c>
      <c r="F229" s="89" t="s">
        <v>2829</v>
      </c>
      <c r="G229" s="88">
        <v>8</v>
      </c>
      <c r="H229" s="88" t="s">
        <v>2681</v>
      </c>
      <c r="I229" s="90">
        <v>512.71</v>
      </c>
      <c r="J229" s="90">
        <f t="shared" si="5"/>
        <v>1025.42</v>
      </c>
      <c r="K229" s="88">
        <v>2</v>
      </c>
    </row>
    <row r="230" spans="1:11" s="44" customFormat="1" ht="21.6" customHeight="1" x14ac:dyDescent="0.35">
      <c r="A230" s="140">
        <v>44511</v>
      </c>
      <c r="B230" s="87">
        <v>44511</v>
      </c>
      <c r="C230" s="88"/>
      <c r="D230" s="88"/>
      <c r="E230" s="135" t="s">
        <v>2830</v>
      </c>
      <c r="F230" s="89" t="s">
        <v>2831</v>
      </c>
      <c r="G230" s="88">
        <v>8</v>
      </c>
      <c r="H230" s="88" t="s">
        <v>2681</v>
      </c>
      <c r="I230" s="90">
        <v>512.71</v>
      </c>
      <c r="J230" s="90">
        <f t="shared" si="5"/>
        <v>1538.13</v>
      </c>
      <c r="K230" s="88">
        <v>3</v>
      </c>
    </row>
    <row r="231" spans="1:11" s="44" customFormat="1" ht="21.6" customHeight="1" x14ac:dyDescent="0.35">
      <c r="A231" s="140">
        <v>44511</v>
      </c>
      <c r="B231" s="87">
        <v>44511</v>
      </c>
      <c r="C231" s="88"/>
      <c r="D231" s="88"/>
      <c r="E231" s="135" t="s">
        <v>2832</v>
      </c>
      <c r="F231" s="89" t="s">
        <v>2834</v>
      </c>
      <c r="G231" s="88">
        <v>8</v>
      </c>
      <c r="H231" s="88" t="s">
        <v>2681</v>
      </c>
      <c r="I231" s="90">
        <v>512.71</v>
      </c>
      <c r="J231" s="90">
        <f t="shared" si="5"/>
        <v>1538.13</v>
      </c>
      <c r="K231" s="88">
        <v>3</v>
      </c>
    </row>
    <row r="232" spans="1:11" s="44" customFormat="1" ht="21.6" customHeight="1" x14ac:dyDescent="0.35">
      <c r="A232" s="140">
        <v>45162</v>
      </c>
      <c r="B232" s="87">
        <v>45162</v>
      </c>
      <c r="C232" s="88"/>
      <c r="D232" s="88"/>
      <c r="E232" s="135" t="s">
        <v>2833</v>
      </c>
      <c r="F232" s="89" t="s">
        <v>3231</v>
      </c>
      <c r="G232" s="88">
        <v>5</v>
      </c>
      <c r="H232" s="88" t="s">
        <v>2681</v>
      </c>
      <c r="I232" s="90">
        <v>6017.88</v>
      </c>
      <c r="J232" s="90">
        <f t="shared" si="5"/>
        <v>18053.64</v>
      </c>
      <c r="K232" s="88">
        <v>3</v>
      </c>
    </row>
    <row r="233" spans="1:11" s="44" customFormat="1" ht="21.6" customHeight="1" x14ac:dyDescent="0.35">
      <c r="A233" s="140">
        <v>44511</v>
      </c>
      <c r="B233" s="87">
        <v>44511</v>
      </c>
      <c r="C233" s="88"/>
      <c r="D233" s="88"/>
      <c r="E233" s="135" t="s">
        <v>2835</v>
      </c>
      <c r="F233" s="89" t="s">
        <v>2836</v>
      </c>
      <c r="G233" s="88">
        <v>2</v>
      </c>
      <c r="H233" s="88" t="s">
        <v>2681</v>
      </c>
      <c r="I233" s="90">
        <v>12473</v>
      </c>
      <c r="J233" s="90">
        <v>0</v>
      </c>
      <c r="K233" s="88">
        <v>0</v>
      </c>
    </row>
    <row r="234" spans="1:11" s="44" customFormat="1" ht="21.6" customHeight="1" x14ac:dyDescent="0.35">
      <c r="A234" s="140">
        <v>44529</v>
      </c>
      <c r="B234" s="87">
        <v>44529</v>
      </c>
      <c r="C234" s="88"/>
      <c r="D234" s="88"/>
      <c r="E234" s="135" t="s">
        <v>2813</v>
      </c>
      <c r="F234" s="89" t="s">
        <v>2814</v>
      </c>
      <c r="G234" s="88">
        <v>10</v>
      </c>
      <c r="H234" s="88" t="s">
        <v>2681</v>
      </c>
      <c r="I234" s="90">
        <v>4472.38</v>
      </c>
      <c r="J234" s="90">
        <f t="shared" si="5"/>
        <v>0</v>
      </c>
      <c r="K234" s="88">
        <v>0</v>
      </c>
    </row>
    <row r="235" spans="1:11" s="44" customFormat="1" ht="21.6" customHeight="1" x14ac:dyDescent="0.35">
      <c r="A235" s="140">
        <v>44832</v>
      </c>
      <c r="B235" s="87">
        <v>44833</v>
      </c>
      <c r="C235" s="88"/>
      <c r="D235" s="88"/>
      <c r="E235" s="135" t="s">
        <v>3038</v>
      </c>
      <c r="F235" s="89" t="s">
        <v>3039</v>
      </c>
      <c r="G235" s="88">
        <v>5</v>
      </c>
      <c r="H235" s="88" t="s">
        <v>2681</v>
      </c>
      <c r="I235" s="90">
        <v>501.5</v>
      </c>
      <c r="J235" s="90">
        <f t="shared" si="5"/>
        <v>501.5</v>
      </c>
      <c r="K235" s="88">
        <v>1</v>
      </c>
    </row>
    <row r="236" spans="1:11" s="44" customFormat="1" ht="21.6" customHeight="1" x14ac:dyDescent="0.35">
      <c r="A236" s="140">
        <v>44832</v>
      </c>
      <c r="B236" s="87">
        <v>44833</v>
      </c>
      <c r="C236" s="88"/>
      <c r="D236" s="88"/>
      <c r="E236" s="135" t="s">
        <v>3036</v>
      </c>
      <c r="F236" s="89" t="s">
        <v>3037</v>
      </c>
      <c r="G236" s="88">
        <v>5</v>
      </c>
      <c r="H236" s="88" t="s">
        <v>2681</v>
      </c>
      <c r="I236" s="90">
        <v>725.7</v>
      </c>
      <c r="J236" s="90">
        <f t="shared" si="5"/>
        <v>725.7</v>
      </c>
      <c r="K236" s="88">
        <v>1</v>
      </c>
    </row>
    <row r="237" spans="1:11" s="44" customFormat="1" ht="21.6" customHeight="1" x14ac:dyDescent="0.35">
      <c r="A237" s="140">
        <v>44529</v>
      </c>
      <c r="B237" s="87">
        <v>44529</v>
      </c>
      <c r="C237" s="88"/>
      <c r="D237" s="88"/>
      <c r="E237" s="135" t="s">
        <v>2815</v>
      </c>
      <c r="F237" s="89" t="s">
        <v>2837</v>
      </c>
      <c r="G237" s="88">
        <v>4</v>
      </c>
      <c r="H237" s="88" t="s">
        <v>2681</v>
      </c>
      <c r="I237" s="90">
        <v>8502.83</v>
      </c>
      <c r="J237" s="90">
        <f t="shared" si="5"/>
        <v>8502.83</v>
      </c>
      <c r="K237" s="88">
        <v>1</v>
      </c>
    </row>
    <row r="238" spans="1:11" s="44" customFormat="1" ht="21.6" customHeight="1" x14ac:dyDescent="0.35">
      <c r="A238" s="140">
        <v>45261</v>
      </c>
      <c r="B238" s="87">
        <v>45290</v>
      </c>
      <c r="C238" s="88"/>
      <c r="D238" s="88"/>
      <c r="E238" s="135" t="s">
        <v>3317</v>
      </c>
      <c r="F238" s="89" t="s">
        <v>3318</v>
      </c>
      <c r="G238" s="88">
        <v>2</v>
      </c>
      <c r="H238" s="88" t="s">
        <v>2681</v>
      </c>
      <c r="I238" s="90">
        <v>1265.77</v>
      </c>
      <c r="J238" s="90">
        <f t="shared" si="5"/>
        <v>170878.95</v>
      </c>
      <c r="K238" s="88">
        <v>135</v>
      </c>
    </row>
    <row r="239" spans="1:11" s="44" customFormat="1" ht="21.6" customHeight="1" x14ac:dyDescent="0.35">
      <c r="A239" s="140">
        <v>45526</v>
      </c>
      <c r="B239" s="87">
        <v>45534</v>
      </c>
      <c r="C239" s="88"/>
      <c r="D239" s="88"/>
      <c r="E239" s="135" t="s">
        <v>3628</v>
      </c>
      <c r="F239" s="89" t="s">
        <v>3629</v>
      </c>
      <c r="G239" s="88">
        <v>4</v>
      </c>
      <c r="H239" s="88" t="s">
        <v>2681</v>
      </c>
      <c r="I239" s="90">
        <v>4950.1000000000004</v>
      </c>
      <c r="J239" s="90">
        <f t="shared" si="5"/>
        <v>4950.1000000000004</v>
      </c>
      <c r="K239" s="88">
        <v>1</v>
      </c>
    </row>
    <row r="240" spans="1:11" s="44" customFormat="1" ht="21.6" customHeight="1" x14ac:dyDescent="0.35">
      <c r="A240" s="140">
        <v>44279</v>
      </c>
      <c r="B240" s="87">
        <v>44279</v>
      </c>
      <c r="C240" s="88"/>
      <c r="D240" s="88"/>
      <c r="E240" s="135" t="s">
        <v>2724</v>
      </c>
      <c r="F240" s="89" t="s">
        <v>2711</v>
      </c>
      <c r="G240" s="88">
        <v>2</v>
      </c>
      <c r="H240" s="88" t="s">
        <v>2428</v>
      </c>
      <c r="I240" s="90">
        <v>7001</v>
      </c>
      <c r="J240" s="90">
        <v>7001</v>
      </c>
      <c r="K240" s="88">
        <v>1</v>
      </c>
    </row>
    <row r="241" spans="1:12" s="44" customFormat="1" ht="21.6" customHeight="1" x14ac:dyDescent="0.5">
      <c r="A241" s="149"/>
      <c r="B241" s="149"/>
      <c r="C241" s="149"/>
      <c r="D241" s="149"/>
      <c r="E241" s="149"/>
      <c r="F241" s="149"/>
      <c r="G241" s="149"/>
      <c r="H241" s="149"/>
      <c r="I241" s="149"/>
      <c r="J241" s="174">
        <f>SUM(J169:J240)</f>
        <v>959913.1915999999</v>
      </c>
      <c r="K241" s="149"/>
    </row>
    <row r="242" spans="1:12" s="44" customFormat="1" ht="21.6" customHeight="1" x14ac:dyDescent="0.5">
      <c r="A242" s="149"/>
      <c r="B242" s="149"/>
      <c r="C242" s="149"/>
      <c r="D242" s="149"/>
      <c r="E242" s="149"/>
      <c r="F242" s="149"/>
      <c r="G242" s="149"/>
      <c r="H242" s="149"/>
      <c r="I242" s="149"/>
      <c r="J242" s="174"/>
      <c r="K242" s="149"/>
      <c r="L242" s="219"/>
    </row>
    <row r="243" spans="1:12" s="44" customFormat="1" ht="21.6" customHeight="1" x14ac:dyDescent="0.5">
      <c r="A243" s="149"/>
      <c r="B243" s="149"/>
      <c r="C243" s="149"/>
      <c r="D243" s="149"/>
      <c r="E243" s="149"/>
      <c r="F243" s="149"/>
      <c r="G243" s="149"/>
      <c r="H243" s="149"/>
      <c r="I243" s="149"/>
      <c r="J243" s="174"/>
      <c r="K243" s="149"/>
    </row>
    <row r="244" spans="1:12" s="44" customFormat="1" ht="21.6" customHeight="1" x14ac:dyDescent="0.35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</row>
    <row r="245" spans="1:12" s="44" customFormat="1" ht="21.6" customHeight="1" x14ac:dyDescent="0.4">
      <c r="A245" s="166" t="s">
        <v>2452</v>
      </c>
      <c r="B245" s="149"/>
      <c r="C245" s="149"/>
      <c r="D245" s="149"/>
      <c r="E245" s="149"/>
      <c r="F245" s="149"/>
      <c r="G245" s="149"/>
      <c r="H245" s="149"/>
      <c r="I245" s="149"/>
      <c r="J245" s="181"/>
      <c r="K245" s="149"/>
    </row>
    <row r="246" spans="1:12" s="44" customFormat="1" ht="69.75" x14ac:dyDescent="0.25">
      <c r="A246" s="40" t="s">
        <v>3168</v>
      </c>
      <c r="B246" s="40" t="s">
        <v>2671</v>
      </c>
      <c r="C246" s="40" t="s">
        <v>2419</v>
      </c>
      <c r="D246" s="40"/>
      <c r="E246" s="41" t="s">
        <v>2443</v>
      </c>
      <c r="F246" s="42" t="s">
        <v>2670</v>
      </c>
      <c r="G246" s="42" t="s">
        <v>2463</v>
      </c>
      <c r="H246" s="40" t="s">
        <v>2428</v>
      </c>
      <c r="I246" s="40" t="s">
        <v>2446</v>
      </c>
      <c r="J246" s="40" t="s">
        <v>2447</v>
      </c>
      <c r="K246" s="40" t="s">
        <v>2448</v>
      </c>
    </row>
    <row r="247" spans="1:12" s="44" customFormat="1" ht="21" x14ac:dyDescent="0.35">
      <c r="A247" s="142">
        <v>45636</v>
      </c>
      <c r="B247" s="25">
        <v>45636</v>
      </c>
      <c r="C247" s="26" t="s">
        <v>135</v>
      </c>
      <c r="D247" s="26" t="s">
        <v>1433</v>
      </c>
      <c r="E247" s="133" t="s">
        <v>1449</v>
      </c>
      <c r="F247" s="27" t="s">
        <v>1450</v>
      </c>
      <c r="G247" s="26">
        <v>2</v>
      </c>
      <c r="H247" s="26" t="s">
        <v>2426</v>
      </c>
      <c r="I247" s="28">
        <v>16.460999999999999</v>
      </c>
      <c r="J247" s="28">
        <f t="shared" ref="J247:J289" si="6">+K247*I247</f>
        <v>0</v>
      </c>
      <c r="K247" s="26">
        <v>0</v>
      </c>
    </row>
    <row r="248" spans="1:12" ht="21.6" customHeight="1" x14ac:dyDescent="0.35">
      <c r="A248" s="142">
        <v>44708</v>
      </c>
      <c r="B248" s="25">
        <v>44708</v>
      </c>
      <c r="C248" s="26"/>
      <c r="D248" s="26"/>
      <c r="E248" s="133" t="s">
        <v>3128</v>
      </c>
      <c r="F248" s="27" t="s">
        <v>2992</v>
      </c>
      <c r="G248" s="26">
        <v>60</v>
      </c>
      <c r="H248" s="26" t="s">
        <v>2993</v>
      </c>
      <c r="I248" s="28">
        <v>106.2</v>
      </c>
      <c r="J248" s="28">
        <v>5841</v>
      </c>
      <c r="K248" s="26">
        <v>1</v>
      </c>
    </row>
    <row r="249" spans="1:12" ht="21.6" customHeight="1" x14ac:dyDescent="0.35">
      <c r="A249" s="140">
        <v>45636</v>
      </c>
      <c r="B249" s="87">
        <v>45636</v>
      </c>
      <c r="C249" s="88" t="s">
        <v>135</v>
      </c>
      <c r="D249" s="88" t="s">
        <v>1426</v>
      </c>
      <c r="E249" s="135" t="s">
        <v>388</v>
      </c>
      <c r="F249" s="89" t="s">
        <v>2780</v>
      </c>
      <c r="G249" s="88">
        <v>100</v>
      </c>
      <c r="H249" s="88" t="s">
        <v>2430</v>
      </c>
      <c r="I249" s="90">
        <v>88.9</v>
      </c>
      <c r="J249" s="28">
        <f t="shared" si="6"/>
        <v>13868.400000000001</v>
      </c>
      <c r="K249" s="88">
        <v>156</v>
      </c>
    </row>
    <row r="250" spans="1:12" ht="21.6" customHeight="1" x14ac:dyDescent="0.35">
      <c r="A250" s="140">
        <v>45635</v>
      </c>
      <c r="B250" s="87">
        <v>45635</v>
      </c>
      <c r="C250" s="88"/>
      <c r="D250" s="88"/>
      <c r="E250" s="135" t="s">
        <v>3133</v>
      </c>
      <c r="F250" s="89" t="s">
        <v>3165</v>
      </c>
      <c r="G250" s="88">
        <v>30</v>
      </c>
      <c r="H250" s="88" t="s">
        <v>3030</v>
      </c>
      <c r="I250" s="90">
        <v>118</v>
      </c>
      <c r="J250" s="28">
        <v>6608</v>
      </c>
      <c r="K250" s="88">
        <v>49</v>
      </c>
    </row>
    <row r="251" spans="1:12" ht="21.6" customHeight="1" x14ac:dyDescent="0.35">
      <c r="A251" s="142">
        <v>44175</v>
      </c>
      <c r="B251" s="25">
        <v>44175</v>
      </c>
      <c r="C251" s="26" t="s">
        <v>135</v>
      </c>
      <c r="D251" s="26" t="s">
        <v>1502</v>
      </c>
      <c r="E251" s="133" t="s">
        <v>1503</v>
      </c>
      <c r="F251" s="27" t="s">
        <v>1504</v>
      </c>
      <c r="G251" s="26">
        <v>25</v>
      </c>
      <c r="H251" s="26" t="s">
        <v>2428</v>
      </c>
      <c r="I251" s="28">
        <v>2124</v>
      </c>
      <c r="J251" s="28">
        <f t="shared" si="6"/>
        <v>10620</v>
      </c>
      <c r="K251" s="26">
        <v>5</v>
      </c>
      <c r="L251" t="s">
        <v>3204</v>
      </c>
    </row>
    <row r="252" spans="1:12" ht="21.6" customHeight="1" x14ac:dyDescent="0.35">
      <c r="A252" s="142">
        <v>44175</v>
      </c>
      <c r="B252" s="25">
        <v>44175</v>
      </c>
      <c r="C252" s="26" t="s">
        <v>135</v>
      </c>
      <c r="D252" s="26" t="s">
        <v>1502</v>
      </c>
      <c r="E252" s="133" t="s">
        <v>1441</v>
      </c>
      <c r="F252" s="27" t="s">
        <v>3177</v>
      </c>
      <c r="G252" s="26">
        <v>5</v>
      </c>
      <c r="H252" s="26" t="s">
        <v>2428</v>
      </c>
      <c r="I252" s="28">
        <v>737.5</v>
      </c>
      <c r="J252" s="28">
        <f t="shared" si="6"/>
        <v>0</v>
      </c>
      <c r="K252" s="26">
        <v>0</v>
      </c>
      <c r="L252" t="s">
        <v>3204</v>
      </c>
    </row>
    <row r="253" spans="1:12" ht="21.6" customHeight="1" x14ac:dyDescent="0.35">
      <c r="A253" s="142">
        <v>45636</v>
      </c>
      <c r="B253" s="25">
        <v>45636</v>
      </c>
      <c r="C253" s="26" t="s">
        <v>40</v>
      </c>
      <c r="D253" s="26" t="s">
        <v>2188</v>
      </c>
      <c r="E253" s="133" t="s">
        <v>3129</v>
      </c>
      <c r="F253" s="26" t="s">
        <v>2338</v>
      </c>
      <c r="G253" s="26">
        <v>100</v>
      </c>
      <c r="H253" s="26" t="s">
        <v>2430</v>
      </c>
      <c r="I253" s="28">
        <v>70</v>
      </c>
      <c r="J253" s="28">
        <f t="shared" si="6"/>
        <v>1750</v>
      </c>
      <c r="K253" s="26">
        <v>25</v>
      </c>
      <c r="L253" t="s">
        <v>3204</v>
      </c>
    </row>
    <row r="254" spans="1:12" ht="21.6" customHeight="1" x14ac:dyDescent="0.35">
      <c r="A254" s="142">
        <v>44832</v>
      </c>
      <c r="B254" s="25">
        <v>44833</v>
      </c>
      <c r="C254" s="26" t="s">
        <v>135</v>
      </c>
      <c r="D254" s="26" t="s">
        <v>1433</v>
      </c>
      <c r="E254" s="133" t="s">
        <v>3130</v>
      </c>
      <c r="F254" s="26" t="s">
        <v>3178</v>
      </c>
      <c r="G254" s="26">
        <v>5</v>
      </c>
      <c r="H254" s="26" t="s">
        <v>2430</v>
      </c>
      <c r="I254" s="28">
        <v>143.96</v>
      </c>
      <c r="J254" s="28">
        <f t="shared" si="6"/>
        <v>431.88</v>
      </c>
      <c r="K254" s="26">
        <v>3</v>
      </c>
    </row>
    <row r="255" spans="1:12" ht="21.6" customHeight="1" x14ac:dyDescent="0.35">
      <c r="A255" s="142">
        <v>44876</v>
      </c>
      <c r="B255" s="25">
        <v>44876</v>
      </c>
      <c r="C255" s="26" t="s">
        <v>135</v>
      </c>
      <c r="D255" s="26" t="s">
        <v>1502</v>
      </c>
      <c r="E255" s="133" t="s">
        <v>3131</v>
      </c>
      <c r="F255" s="26" t="s">
        <v>3033</v>
      </c>
      <c r="G255" s="26">
        <v>10</v>
      </c>
      <c r="H255" s="26" t="s">
        <v>2681</v>
      </c>
      <c r="I255" s="28">
        <v>118</v>
      </c>
      <c r="J255" s="28">
        <f t="shared" si="6"/>
        <v>6844</v>
      </c>
      <c r="K255" s="26">
        <v>58</v>
      </c>
      <c r="L255" t="s">
        <v>3204</v>
      </c>
    </row>
    <row r="256" spans="1:12" ht="21.6" customHeight="1" x14ac:dyDescent="0.35">
      <c r="A256" s="142">
        <v>45623</v>
      </c>
      <c r="B256" s="25">
        <v>45623</v>
      </c>
      <c r="C256" s="26"/>
      <c r="D256" s="26"/>
      <c r="E256" s="133" t="s">
        <v>471</v>
      </c>
      <c r="F256" s="26" t="s">
        <v>3029</v>
      </c>
      <c r="G256" s="26">
        <v>125</v>
      </c>
      <c r="H256" s="26" t="s">
        <v>3572</v>
      </c>
      <c r="I256" s="28">
        <v>1357</v>
      </c>
      <c r="J256" s="28">
        <f t="shared" si="6"/>
        <v>662216</v>
      </c>
      <c r="K256" s="26">
        <v>488</v>
      </c>
    </row>
    <row r="257" spans="1:12" ht="21.6" customHeight="1" x14ac:dyDescent="0.35">
      <c r="A257" s="154">
        <v>45621</v>
      </c>
      <c r="B257" s="25">
        <v>45621</v>
      </c>
      <c r="C257" s="26" t="s">
        <v>135</v>
      </c>
      <c r="D257" s="26" t="s">
        <v>1474</v>
      </c>
      <c r="E257" s="133" t="s">
        <v>3132</v>
      </c>
      <c r="F257" s="27" t="s">
        <v>3573</v>
      </c>
      <c r="G257" s="26">
        <v>100</v>
      </c>
      <c r="H257" s="26" t="s">
        <v>3574</v>
      </c>
      <c r="I257" s="28">
        <v>1522.2</v>
      </c>
      <c r="J257" s="28">
        <f t="shared" si="6"/>
        <v>482537.4</v>
      </c>
      <c r="K257" s="26">
        <v>317</v>
      </c>
    </row>
    <row r="258" spans="1:12" ht="21.6" customHeight="1" x14ac:dyDescent="0.35">
      <c r="A258" s="142">
        <v>45636</v>
      </c>
      <c r="B258" s="25">
        <v>45636</v>
      </c>
      <c r="C258" s="26"/>
      <c r="D258" s="26"/>
      <c r="E258" s="133" t="s">
        <v>335</v>
      </c>
      <c r="F258" s="27" t="s">
        <v>3022</v>
      </c>
      <c r="G258" s="26">
        <v>100</v>
      </c>
      <c r="H258" s="26" t="s">
        <v>2430</v>
      </c>
      <c r="I258" s="28">
        <v>100.19</v>
      </c>
      <c r="J258" s="28">
        <f t="shared" si="6"/>
        <v>13024.699999999999</v>
      </c>
      <c r="K258" s="26">
        <v>130</v>
      </c>
    </row>
    <row r="259" spans="1:12" ht="21.6" customHeight="1" x14ac:dyDescent="0.35">
      <c r="A259" s="140">
        <v>45636</v>
      </c>
      <c r="B259" s="87">
        <v>45636</v>
      </c>
      <c r="C259" s="88" t="s">
        <v>135</v>
      </c>
      <c r="D259" s="88" t="s">
        <v>1433</v>
      </c>
      <c r="E259" s="135" t="s">
        <v>412</v>
      </c>
      <c r="F259" s="89" t="s">
        <v>413</v>
      </c>
      <c r="G259" s="88">
        <v>100</v>
      </c>
      <c r="H259" s="88" t="s">
        <v>2430</v>
      </c>
      <c r="I259" s="90">
        <v>61.31</v>
      </c>
      <c r="J259" s="28">
        <f t="shared" si="6"/>
        <v>9503.0500000000011</v>
      </c>
      <c r="K259" s="88">
        <v>155</v>
      </c>
    </row>
    <row r="260" spans="1:12" ht="21.6" customHeight="1" x14ac:dyDescent="0.35">
      <c r="A260" s="142">
        <v>43209.592581018522</v>
      </c>
      <c r="B260" s="25">
        <v>43209</v>
      </c>
      <c r="C260" s="26" t="s">
        <v>40</v>
      </c>
      <c r="D260" s="26" t="s">
        <v>1409</v>
      </c>
      <c r="E260" s="133" t="s">
        <v>3127</v>
      </c>
      <c r="F260" s="26" t="s">
        <v>890</v>
      </c>
      <c r="G260" s="26">
        <v>10</v>
      </c>
      <c r="H260" s="26" t="s">
        <v>2428</v>
      </c>
      <c r="I260" s="28">
        <v>3422</v>
      </c>
      <c r="J260" s="28">
        <f t="shared" si="6"/>
        <v>6844</v>
      </c>
      <c r="K260" s="26">
        <v>2</v>
      </c>
    </row>
    <row r="261" spans="1:12" ht="21.6" customHeight="1" x14ac:dyDescent="0.35">
      <c r="A261" s="142">
        <v>44876</v>
      </c>
      <c r="B261" s="25">
        <v>44876</v>
      </c>
      <c r="C261" s="26" t="s">
        <v>135</v>
      </c>
      <c r="D261" s="26" t="s">
        <v>1474</v>
      </c>
      <c r="E261" s="133" t="s">
        <v>3145</v>
      </c>
      <c r="F261" s="27" t="s">
        <v>1476</v>
      </c>
      <c r="G261" s="26">
        <v>60</v>
      </c>
      <c r="H261" s="26" t="s">
        <v>2428</v>
      </c>
      <c r="I261" s="28">
        <v>419.99740000000003</v>
      </c>
      <c r="J261" s="28">
        <f t="shared" si="6"/>
        <v>23939.8518</v>
      </c>
      <c r="K261" s="26">
        <v>57</v>
      </c>
      <c r="L261" t="s">
        <v>3204</v>
      </c>
    </row>
    <row r="262" spans="1:12" ht="21.6" customHeight="1" x14ac:dyDescent="0.35">
      <c r="A262" s="142">
        <v>45218</v>
      </c>
      <c r="B262" s="25">
        <v>45249</v>
      </c>
      <c r="C262" s="26" t="s">
        <v>135</v>
      </c>
      <c r="D262" s="26" t="s">
        <v>1426</v>
      </c>
      <c r="E262" s="133" t="s">
        <v>386</v>
      </c>
      <c r="F262" s="27" t="s">
        <v>3575</v>
      </c>
      <c r="G262" s="26">
        <v>60</v>
      </c>
      <c r="H262" s="26" t="s">
        <v>2428</v>
      </c>
      <c r="I262" s="29">
        <v>17.7</v>
      </c>
      <c r="J262" s="28">
        <f t="shared" si="6"/>
        <v>1787.6999999999998</v>
      </c>
      <c r="K262" s="26">
        <v>101</v>
      </c>
      <c r="L262" t="s">
        <v>3204</v>
      </c>
    </row>
    <row r="263" spans="1:12" ht="21.6" customHeight="1" x14ac:dyDescent="0.35">
      <c r="A263" s="142">
        <v>44076</v>
      </c>
      <c r="B263" s="25">
        <v>44076</v>
      </c>
      <c r="C263" s="26" t="s">
        <v>135</v>
      </c>
      <c r="D263" s="26" t="s">
        <v>1502</v>
      </c>
      <c r="E263" s="133" t="s">
        <v>1505</v>
      </c>
      <c r="F263" s="27" t="s">
        <v>3319</v>
      </c>
      <c r="G263" s="26">
        <v>60</v>
      </c>
      <c r="H263" s="26" t="s">
        <v>2428</v>
      </c>
      <c r="I263" s="29">
        <v>914.5</v>
      </c>
      <c r="J263" s="28">
        <f t="shared" si="6"/>
        <v>1829</v>
      </c>
      <c r="K263" s="26">
        <v>2</v>
      </c>
    </row>
    <row r="264" spans="1:12" ht="21.6" customHeight="1" x14ac:dyDescent="0.35">
      <c r="A264" s="140">
        <v>44876</v>
      </c>
      <c r="B264" s="87">
        <v>44876</v>
      </c>
      <c r="C264" s="95" t="s">
        <v>2328</v>
      </c>
      <c r="D264" s="95" t="s">
        <v>2307</v>
      </c>
      <c r="E264" s="135" t="s">
        <v>414</v>
      </c>
      <c r="F264" s="89" t="s">
        <v>2336</v>
      </c>
      <c r="G264" s="88">
        <v>100</v>
      </c>
      <c r="H264" s="88" t="s">
        <v>2426</v>
      </c>
      <c r="I264" s="90">
        <v>457.84</v>
      </c>
      <c r="J264" s="28">
        <f t="shared" si="6"/>
        <v>31590.959999999999</v>
      </c>
      <c r="K264" s="88">
        <v>69</v>
      </c>
    </row>
    <row r="265" spans="1:12" ht="21.6" customHeight="1" x14ac:dyDescent="0.35">
      <c r="A265" s="140">
        <v>45401</v>
      </c>
      <c r="B265" s="87">
        <v>45401</v>
      </c>
      <c r="C265" s="95"/>
      <c r="D265" s="95"/>
      <c r="E265" s="135" t="s">
        <v>1429</v>
      </c>
      <c r="F265" s="89" t="s">
        <v>3624</v>
      </c>
      <c r="G265" s="88">
        <v>100</v>
      </c>
      <c r="H265" s="88" t="s">
        <v>2426</v>
      </c>
      <c r="I265" s="90">
        <v>767</v>
      </c>
      <c r="J265" s="28">
        <f t="shared" si="6"/>
        <v>109681</v>
      </c>
      <c r="K265" s="88">
        <v>143</v>
      </c>
      <c r="L265" t="s">
        <v>3204</v>
      </c>
    </row>
    <row r="266" spans="1:12" ht="21.6" customHeight="1" x14ac:dyDescent="0.35">
      <c r="A266" s="140">
        <v>45637</v>
      </c>
      <c r="B266" s="87">
        <v>45637</v>
      </c>
      <c r="C266" s="95"/>
      <c r="D266" s="95"/>
      <c r="E266" s="135" t="s">
        <v>3138</v>
      </c>
      <c r="F266" s="89" t="s">
        <v>3644</v>
      </c>
      <c r="G266" s="88">
        <v>100</v>
      </c>
      <c r="H266" s="88" t="s">
        <v>2426</v>
      </c>
      <c r="I266" s="90">
        <v>189.28</v>
      </c>
      <c r="J266" s="28">
        <v>24795.68</v>
      </c>
      <c r="K266" s="88">
        <v>105</v>
      </c>
      <c r="L266" t="s">
        <v>3204</v>
      </c>
    </row>
    <row r="267" spans="1:12" ht="21.6" customHeight="1" x14ac:dyDescent="0.35">
      <c r="A267" s="142">
        <v>45636</v>
      </c>
      <c r="B267" s="25">
        <v>45636</v>
      </c>
      <c r="C267" s="95"/>
      <c r="D267" s="95"/>
      <c r="E267" s="135" t="s">
        <v>390</v>
      </c>
      <c r="F267" s="89" t="s">
        <v>2740</v>
      </c>
      <c r="G267" s="26">
        <v>75</v>
      </c>
      <c r="H267" s="88" t="s">
        <v>2426</v>
      </c>
      <c r="I267" s="28">
        <v>303.26</v>
      </c>
      <c r="J267" s="28">
        <f t="shared" si="6"/>
        <v>67323.72</v>
      </c>
      <c r="K267" s="88">
        <v>222</v>
      </c>
      <c r="L267" t="s">
        <v>3204</v>
      </c>
    </row>
    <row r="268" spans="1:12" ht="21.6" customHeight="1" x14ac:dyDescent="0.35">
      <c r="A268" s="140">
        <v>45636</v>
      </c>
      <c r="B268" s="140">
        <v>45636</v>
      </c>
      <c r="C268" s="88"/>
      <c r="D268" s="88"/>
      <c r="E268" s="135" t="s">
        <v>3146</v>
      </c>
      <c r="F268" s="89" t="s">
        <v>2675</v>
      </c>
      <c r="G268" s="88">
        <v>60</v>
      </c>
      <c r="H268" s="88" t="s">
        <v>2430</v>
      </c>
      <c r="I268" s="90">
        <v>436.6</v>
      </c>
      <c r="J268" s="28">
        <f t="shared" si="6"/>
        <v>64616.800000000003</v>
      </c>
      <c r="K268" s="88">
        <v>148</v>
      </c>
      <c r="L268" t="s">
        <v>3204</v>
      </c>
    </row>
    <row r="269" spans="1:12" s="44" customFormat="1" ht="21.6" customHeight="1" x14ac:dyDescent="0.35">
      <c r="A269" s="140">
        <v>44181</v>
      </c>
      <c r="B269" s="87">
        <v>44181</v>
      </c>
      <c r="C269" s="88"/>
      <c r="D269" s="88"/>
      <c r="E269" s="135" t="s">
        <v>3147</v>
      </c>
      <c r="F269" s="89" t="s">
        <v>2676</v>
      </c>
      <c r="G269" s="88">
        <v>165</v>
      </c>
      <c r="H269" s="88" t="s">
        <v>2430</v>
      </c>
      <c r="I269" s="90">
        <v>1003</v>
      </c>
      <c r="J269" s="28">
        <f t="shared" si="6"/>
        <v>2006</v>
      </c>
      <c r="K269" s="88">
        <v>2</v>
      </c>
      <c r="L269" s="44" t="s">
        <v>3204</v>
      </c>
    </row>
    <row r="270" spans="1:12" ht="21.6" customHeight="1" x14ac:dyDescent="0.35">
      <c r="A270" s="140">
        <v>44874</v>
      </c>
      <c r="B270" s="87">
        <v>44874</v>
      </c>
      <c r="C270" s="88"/>
      <c r="D270" s="88"/>
      <c r="E270" s="135" t="s">
        <v>3149</v>
      </c>
      <c r="F270" s="89" t="s">
        <v>3148</v>
      </c>
      <c r="G270" s="88">
        <v>20</v>
      </c>
      <c r="H270" s="88" t="s">
        <v>2428</v>
      </c>
      <c r="I270" s="90">
        <v>112.1</v>
      </c>
      <c r="J270" s="28">
        <f t="shared" si="6"/>
        <v>2354.1</v>
      </c>
      <c r="K270" s="88">
        <v>21</v>
      </c>
      <c r="L270" t="s">
        <v>3561</v>
      </c>
    </row>
    <row r="271" spans="1:12" s="44" customFormat="1" ht="21.6" customHeight="1" x14ac:dyDescent="0.35">
      <c r="A271" s="140">
        <v>43963</v>
      </c>
      <c r="B271" s="87">
        <v>43963</v>
      </c>
      <c r="C271" s="88"/>
      <c r="D271" s="88"/>
      <c r="E271" s="135" t="s">
        <v>2679</v>
      </c>
      <c r="F271" s="89" t="s">
        <v>2678</v>
      </c>
      <c r="G271" s="88">
        <v>245</v>
      </c>
      <c r="H271" s="88" t="s">
        <v>2428</v>
      </c>
      <c r="I271" s="90">
        <v>500</v>
      </c>
      <c r="J271" s="28">
        <f t="shared" si="6"/>
        <v>5000</v>
      </c>
      <c r="K271" s="88">
        <v>10</v>
      </c>
      <c r="L271" s="44" t="s">
        <v>3561</v>
      </c>
    </row>
    <row r="272" spans="1:12" s="44" customFormat="1" ht="21.6" customHeight="1" x14ac:dyDescent="0.35">
      <c r="A272" s="140">
        <v>45131</v>
      </c>
      <c r="B272" s="87">
        <v>45131</v>
      </c>
      <c r="C272" s="88"/>
      <c r="D272" s="88"/>
      <c r="E272" s="135" t="s">
        <v>2699</v>
      </c>
      <c r="F272" s="89" t="s">
        <v>2700</v>
      </c>
      <c r="G272" s="88">
        <v>50</v>
      </c>
      <c r="H272" s="88" t="s">
        <v>2701</v>
      </c>
      <c r="I272" s="90">
        <v>114.36</v>
      </c>
      <c r="J272" s="28">
        <f t="shared" si="6"/>
        <v>9148.7999999999993</v>
      </c>
      <c r="K272" s="88">
        <v>80</v>
      </c>
      <c r="L272" s="44" t="s">
        <v>3204</v>
      </c>
    </row>
    <row r="273" spans="1:12" ht="21.6" customHeight="1" x14ac:dyDescent="0.35">
      <c r="A273" s="140">
        <v>44876</v>
      </c>
      <c r="B273" s="87">
        <v>44876</v>
      </c>
      <c r="C273" s="88"/>
      <c r="D273" s="88"/>
      <c r="E273" s="135" t="s">
        <v>333</v>
      </c>
      <c r="F273" s="89" t="s">
        <v>2702</v>
      </c>
      <c r="G273" s="88">
        <v>60</v>
      </c>
      <c r="H273" s="88" t="s">
        <v>2428</v>
      </c>
      <c r="I273" s="90">
        <v>147.5</v>
      </c>
      <c r="J273" s="28">
        <f t="shared" si="6"/>
        <v>20945</v>
      </c>
      <c r="K273" s="88">
        <v>142</v>
      </c>
    </row>
    <row r="274" spans="1:12" ht="21.6" customHeight="1" x14ac:dyDescent="0.35">
      <c r="A274" s="140">
        <v>45636</v>
      </c>
      <c r="B274" s="87">
        <v>45636</v>
      </c>
      <c r="C274" s="88"/>
      <c r="D274" s="88"/>
      <c r="E274" s="135" t="s">
        <v>2703</v>
      </c>
      <c r="F274" s="89" t="s">
        <v>3632</v>
      </c>
      <c r="G274" s="88">
        <v>100</v>
      </c>
      <c r="H274" s="88" t="s">
        <v>2428</v>
      </c>
      <c r="I274" s="90">
        <v>116</v>
      </c>
      <c r="J274" s="28">
        <f t="shared" si="6"/>
        <v>17980</v>
      </c>
      <c r="K274" s="88">
        <v>155</v>
      </c>
    </row>
    <row r="275" spans="1:12" ht="21.6" customHeight="1" x14ac:dyDescent="0.35">
      <c r="A275" s="140">
        <v>45131</v>
      </c>
      <c r="B275" s="87">
        <v>45131</v>
      </c>
      <c r="C275" s="88"/>
      <c r="D275" s="88"/>
      <c r="E275" s="135"/>
      <c r="F275" s="89" t="s">
        <v>3207</v>
      </c>
      <c r="G275" s="88">
        <v>40</v>
      </c>
      <c r="H275" s="88" t="s">
        <v>2681</v>
      </c>
      <c r="I275" s="90">
        <v>350.31</v>
      </c>
      <c r="J275" s="28">
        <f t="shared" si="6"/>
        <v>2101.86</v>
      </c>
      <c r="K275" s="88">
        <v>6</v>
      </c>
    </row>
    <row r="276" spans="1:12" ht="21.6" customHeight="1" x14ac:dyDescent="0.35">
      <c r="A276" s="140">
        <v>44175</v>
      </c>
      <c r="B276" s="87">
        <v>44175</v>
      </c>
      <c r="C276" s="88"/>
      <c r="D276" s="88"/>
      <c r="E276" s="135" t="s">
        <v>3135</v>
      </c>
      <c r="F276" s="89" t="s">
        <v>2704</v>
      </c>
      <c r="G276" s="88">
        <v>40</v>
      </c>
      <c r="H276" s="88" t="s">
        <v>2428</v>
      </c>
      <c r="I276" s="90">
        <v>177</v>
      </c>
      <c r="J276" s="28">
        <f t="shared" si="6"/>
        <v>5310</v>
      </c>
      <c r="K276" s="88">
        <v>30</v>
      </c>
    </row>
    <row r="277" spans="1:12" ht="21.6" customHeight="1" x14ac:dyDescent="0.35">
      <c r="A277" s="140">
        <v>44690</v>
      </c>
      <c r="B277" s="87">
        <v>44690</v>
      </c>
      <c r="C277" s="88"/>
      <c r="D277" s="88"/>
      <c r="E277" s="135" t="s">
        <v>3134</v>
      </c>
      <c r="F277" s="89" t="s">
        <v>3020</v>
      </c>
      <c r="G277" s="88">
        <v>15</v>
      </c>
      <c r="H277" s="88" t="s">
        <v>2681</v>
      </c>
      <c r="I277" s="90">
        <v>462.56</v>
      </c>
      <c r="J277" s="28">
        <f t="shared" si="6"/>
        <v>5088.16</v>
      </c>
      <c r="K277" s="88">
        <v>11</v>
      </c>
    </row>
    <row r="278" spans="1:12" ht="21.6" customHeight="1" x14ac:dyDescent="0.35">
      <c r="A278" s="140">
        <v>45637</v>
      </c>
      <c r="B278" s="87">
        <v>45637</v>
      </c>
      <c r="C278" s="88"/>
      <c r="D278" s="88"/>
      <c r="E278" s="135" t="s">
        <v>2705</v>
      </c>
      <c r="F278" s="89" t="s">
        <v>3631</v>
      </c>
      <c r="G278" s="88">
        <v>75</v>
      </c>
      <c r="H278" s="88" t="s">
        <v>2762</v>
      </c>
      <c r="I278" s="90">
        <v>92.04</v>
      </c>
      <c r="J278" s="28">
        <f t="shared" si="6"/>
        <v>17211.48</v>
      </c>
      <c r="K278" s="88">
        <v>187</v>
      </c>
    </row>
    <row r="279" spans="1:12" ht="21.6" customHeight="1" x14ac:dyDescent="0.35">
      <c r="A279" s="140">
        <v>45131</v>
      </c>
      <c r="B279" s="87">
        <v>45131</v>
      </c>
      <c r="C279" s="88"/>
      <c r="D279" s="88"/>
      <c r="E279" s="135"/>
      <c r="F279" s="89" t="s">
        <v>3205</v>
      </c>
      <c r="G279" s="88">
        <v>25</v>
      </c>
      <c r="H279" s="88" t="s">
        <v>2681</v>
      </c>
      <c r="I279" s="90">
        <v>64</v>
      </c>
      <c r="J279" s="28">
        <f t="shared" si="6"/>
        <v>1856</v>
      </c>
      <c r="K279" s="88">
        <v>29</v>
      </c>
    </row>
    <row r="280" spans="1:12" ht="21.6" customHeight="1" x14ac:dyDescent="0.35">
      <c r="A280" s="140">
        <v>44277</v>
      </c>
      <c r="B280" s="87">
        <v>44277</v>
      </c>
      <c r="C280" s="88"/>
      <c r="D280" s="88"/>
      <c r="E280" s="135" t="s">
        <v>2516</v>
      </c>
      <c r="F280" s="89" t="s">
        <v>3562</v>
      </c>
      <c r="G280" s="88">
        <v>1</v>
      </c>
      <c r="H280" s="88" t="s">
        <v>2681</v>
      </c>
      <c r="I280" s="90">
        <v>944</v>
      </c>
      <c r="J280" s="28">
        <f t="shared" si="6"/>
        <v>0</v>
      </c>
      <c r="K280" s="88">
        <v>0</v>
      </c>
    </row>
    <row r="281" spans="1:12" ht="21.6" customHeight="1" x14ac:dyDescent="0.35">
      <c r="A281" s="140">
        <v>45636</v>
      </c>
      <c r="B281" s="87">
        <v>45636</v>
      </c>
      <c r="C281" s="88"/>
      <c r="D281" s="88"/>
      <c r="E281" s="135" t="s">
        <v>2781</v>
      </c>
      <c r="F281" s="89" t="s">
        <v>2782</v>
      </c>
      <c r="G281" s="88">
        <v>75</v>
      </c>
      <c r="H281" s="88" t="s">
        <v>2681</v>
      </c>
      <c r="I281" s="90">
        <v>36.51</v>
      </c>
      <c r="J281" s="28">
        <f t="shared" si="6"/>
        <v>2774.7599999999998</v>
      </c>
      <c r="K281" s="88">
        <v>76</v>
      </c>
      <c r="L281" t="s">
        <v>3204</v>
      </c>
    </row>
    <row r="282" spans="1:12" ht="21.6" customHeight="1" x14ac:dyDescent="0.35">
      <c r="A282" s="140">
        <v>45636</v>
      </c>
      <c r="B282" s="87">
        <v>45636</v>
      </c>
      <c r="C282" s="88"/>
      <c r="D282" s="88"/>
      <c r="E282" s="135" t="s">
        <v>3032</v>
      </c>
      <c r="F282" s="89" t="s">
        <v>328</v>
      </c>
      <c r="G282" s="88">
        <v>100</v>
      </c>
      <c r="H282" s="88" t="s">
        <v>2426</v>
      </c>
      <c r="I282" s="90">
        <v>6.26</v>
      </c>
      <c r="J282" s="28">
        <f t="shared" si="6"/>
        <v>0</v>
      </c>
      <c r="K282" s="88">
        <v>0</v>
      </c>
    </row>
    <row r="283" spans="1:12" ht="21.6" customHeight="1" x14ac:dyDescent="0.35">
      <c r="A283" s="140">
        <v>44501</v>
      </c>
      <c r="B283" s="87">
        <v>44501</v>
      </c>
      <c r="C283" s="88"/>
      <c r="D283" s="88"/>
      <c r="E283" s="135" t="s">
        <v>3031</v>
      </c>
      <c r="F283" s="89" t="s">
        <v>3179</v>
      </c>
      <c r="G283" s="88">
        <v>50</v>
      </c>
      <c r="H283" s="88" t="s">
        <v>2681</v>
      </c>
      <c r="I283" s="90">
        <v>76.7</v>
      </c>
      <c r="J283" s="28">
        <f t="shared" si="6"/>
        <v>0</v>
      </c>
      <c r="K283" s="88">
        <v>0</v>
      </c>
    </row>
    <row r="284" spans="1:12" ht="21.6" customHeight="1" x14ac:dyDescent="0.35">
      <c r="A284" s="140">
        <v>44690</v>
      </c>
      <c r="B284" s="87">
        <v>44690</v>
      </c>
      <c r="C284" s="88"/>
      <c r="D284" s="88"/>
      <c r="E284" s="135" t="s">
        <v>1443</v>
      </c>
      <c r="F284" s="89" t="s">
        <v>3180</v>
      </c>
      <c r="G284" s="88">
        <v>25</v>
      </c>
      <c r="H284" s="88" t="s">
        <v>2681</v>
      </c>
      <c r="I284" s="90">
        <v>110.29</v>
      </c>
      <c r="J284" s="28">
        <f t="shared" si="6"/>
        <v>1102.9000000000001</v>
      </c>
      <c r="K284" s="88">
        <v>10</v>
      </c>
    </row>
    <row r="285" spans="1:12" ht="21.6" customHeight="1" x14ac:dyDescent="0.35">
      <c r="A285" s="140">
        <v>45401</v>
      </c>
      <c r="B285" s="87">
        <v>45401</v>
      </c>
      <c r="C285" s="88"/>
      <c r="D285" s="88"/>
      <c r="E285" s="135" t="s">
        <v>3136</v>
      </c>
      <c r="F285" s="89" t="s">
        <v>3630</v>
      </c>
      <c r="G285" s="88">
        <v>100</v>
      </c>
      <c r="H285" s="88" t="s">
        <v>2762</v>
      </c>
      <c r="I285" s="90">
        <v>82.6</v>
      </c>
      <c r="J285" s="28">
        <f t="shared" si="6"/>
        <v>4873.3999999999996</v>
      </c>
      <c r="K285" s="88">
        <v>59</v>
      </c>
    </row>
    <row r="286" spans="1:12" ht="21.6" customHeight="1" x14ac:dyDescent="0.35">
      <c r="A286" s="140">
        <v>44876</v>
      </c>
      <c r="B286" s="87">
        <v>44876</v>
      </c>
      <c r="C286" s="88"/>
      <c r="D286" s="88"/>
      <c r="E286" s="135" t="s">
        <v>3032</v>
      </c>
      <c r="F286" s="89" t="s">
        <v>3023</v>
      </c>
      <c r="G286" s="88">
        <v>12</v>
      </c>
      <c r="H286" s="88" t="s">
        <v>2681</v>
      </c>
      <c r="I286" s="90">
        <v>138.06</v>
      </c>
      <c r="J286" s="28">
        <f t="shared" si="6"/>
        <v>5798.52</v>
      </c>
      <c r="K286" s="88">
        <v>42</v>
      </c>
      <c r="L286" t="s">
        <v>3204</v>
      </c>
    </row>
    <row r="287" spans="1:12" ht="21.6" customHeight="1" x14ac:dyDescent="0.35">
      <c r="A287" s="140">
        <v>44403</v>
      </c>
      <c r="B287" s="87">
        <v>44403</v>
      </c>
      <c r="C287" s="88"/>
      <c r="D287" s="88"/>
      <c r="E287" s="135" t="s">
        <v>3137</v>
      </c>
      <c r="F287" s="89" t="s">
        <v>2783</v>
      </c>
      <c r="G287" s="88">
        <v>20</v>
      </c>
      <c r="H287" s="88" t="s">
        <v>2681</v>
      </c>
      <c r="I287" s="90">
        <v>59</v>
      </c>
      <c r="J287" s="28">
        <f t="shared" si="6"/>
        <v>0</v>
      </c>
      <c r="K287" s="88">
        <v>0</v>
      </c>
    </row>
    <row r="288" spans="1:12" ht="21.6" customHeight="1" x14ac:dyDescent="0.35">
      <c r="A288" s="140">
        <v>45637</v>
      </c>
      <c r="B288" s="87">
        <v>45637</v>
      </c>
      <c r="C288" s="88"/>
      <c r="D288" s="88"/>
      <c r="E288" s="135" t="s">
        <v>3576</v>
      </c>
      <c r="F288" s="89" t="s">
        <v>3645</v>
      </c>
      <c r="G288" s="88">
        <v>75</v>
      </c>
      <c r="H288" s="88" t="s">
        <v>2681</v>
      </c>
      <c r="I288" s="90">
        <v>114.46</v>
      </c>
      <c r="J288" s="28">
        <f t="shared" si="6"/>
        <v>0</v>
      </c>
      <c r="K288" s="88">
        <v>0</v>
      </c>
      <c r="L288" t="s">
        <v>3204</v>
      </c>
    </row>
    <row r="289" spans="1:11" ht="21.6" customHeight="1" x14ac:dyDescent="0.35">
      <c r="A289" s="140">
        <v>45636</v>
      </c>
      <c r="B289" s="87">
        <v>45636</v>
      </c>
      <c r="C289" s="88"/>
      <c r="D289" s="88"/>
      <c r="E289" s="135" t="s">
        <v>3650</v>
      </c>
      <c r="F289" s="89" t="s">
        <v>3633</v>
      </c>
      <c r="G289" s="88">
        <v>100</v>
      </c>
      <c r="H289" s="88" t="s">
        <v>3634</v>
      </c>
      <c r="I289" s="90">
        <v>683.19</v>
      </c>
      <c r="J289" s="28">
        <f t="shared" si="6"/>
        <v>68319</v>
      </c>
      <c r="K289" s="88">
        <v>100</v>
      </c>
    </row>
    <row r="290" spans="1:11" ht="21.6" customHeight="1" x14ac:dyDescent="0.35">
      <c r="A290" s="140">
        <v>44403</v>
      </c>
      <c r="B290" s="87">
        <v>44403</v>
      </c>
      <c r="C290" s="88"/>
      <c r="D290" s="88"/>
      <c r="E290" s="135" t="s">
        <v>2784</v>
      </c>
      <c r="F290" s="89" t="s">
        <v>2785</v>
      </c>
      <c r="G290" s="88">
        <v>50</v>
      </c>
      <c r="H290" s="88" t="s">
        <v>2681</v>
      </c>
      <c r="I290" s="90">
        <v>53.1</v>
      </c>
      <c r="J290" s="28">
        <f>+K290*I290</f>
        <v>0</v>
      </c>
      <c r="K290" s="88">
        <v>0</v>
      </c>
    </row>
    <row r="291" spans="1:11" ht="21.6" customHeight="1" x14ac:dyDescent="0.5">
      <c r="A291" s="143"/>
      <c r="B291" s="30"/>
      <c r="C291" s="22"/>
      <c r="D291" s="22"/>
      <c r="E291" s="22"/>
      <c r="F291" s="143"/>
      <c r="G291" s="30"/>
      <c r="H291" s="22"/>
      <c r="I291" s="22"/>
      <c r="J291" s="167">
        <f>SUM(J248:J290)</f>
        <v>1717523.1218000001</v>
      </c>
      <c r="K291" s="22"/>
    </row>
    <row r="292" spans="1:11" ht="21.6" customHeight="1" x14ac:dyDescent="0.35">
      <c r="A292" s="143"/>
      <c r="B292" s="30"/>
      <c r="C292" s="22"/>
      <c r="D292" s="22"/>
      <c r="E292" s="22"/>
      <c r="F292" s="23"/>
      <c r="G292" s="22"/>
      <c r="H292" s="22"/>
      <c r="I292" s="39"/>
      <c r="J292" s="39"/>
      <c r="K292" s="22"/>
    </row>
    <row r="293" spans="1:11" ht="21.6" customHeight="1" x14ac:dyDescent="0.4">
      <c r="A293" s="166" t="s">
        <v>3583</v>
      </c>
      <c r="B293" s="35"/>
      <c r="C293" s="35"/>
      <c r="D293" s="35"/>
      <c r="E293" s="35"/>
      <c r="F293" s="36"/>
      <c r="G293" s="35"/>
      <c r="H293" s="35"/>
      <c r="I293" s="37"/>
      <c r="J293" s="37"/>
      <c r="K293" s="35"/>
    </row>
    <row r="294" spans="1:11" ht="21.6" customHeight="1" x14ac:dyDescent="0.25">
      <c r="A294" s="40" t="s">
        <v>3168</v>
      </c>
      <c r="B294" s="40" t="s">
        <v>2671</v>
      </c>
      <c r="C294" s="40" t="s">
        <v>2419</v>
      </c>
      <c r="D294" s="40"/>
      <c r="E294" s="41" t="s">
        <v>2443</v>
      </c>
      <c r="F294" s="42" t="s">
        <v>2670</v>
      </c>
      <c r="G294" s="42" t="s">
        <v>2463</v>
      </c>
      <c r="H294" s="40" t="s">
        <v>2428</v>
      </c>
      <c r="I294" s="40" t="s">
        <v>2446</v>
      </c>
      <c r="J294" s="40" t="s">
        <v>2447</v>
      </c>
      <c r="K294" s="40" t="s">
        <v>2448</v>
      </c>
    </row>
    <row r="295" spans="1:11" ht="21.75" customHeight="1" x14ac:dyDescent="0.35">
      <c r="A295" s="142">
        <v>45595</v>
      </c>
      <c r="B295" s="25">
        <v>45596</v>
      </c>
      <c r="C295" s="26" t="s">
        <v>135</v>
      </c>
      <c r="D295" s="26" t="s">
        <v>1687</v>
      </c>
      <c r="E295" s="133" t="s">
        <v>2605</v>
      </c>
      <c r="F295" s="27" t="s">
        <v>2722</v>
      </c>
      <c r="G295" s="26">
        <v>52</v>
      </c>
      <c r="H295" s="26" t="s">
        <v>2851</v>
      </c>
      <c r="I295" s="28">
        <v>1710</v>
      </c>
      <c r="J295" s="28">
        <f>+K295*I295</f>
        <v>104310</v>
      </c>
      <c r="K295" s="26">
        <v>61</v>
      </c>
    </row>
    <row r="296" spans="1:11" ht="24" customHeight="1" x14ac:dyDescent="0.35">
      <c r="A296" s="142">
        <v>45625</v>
      </c>
      <c r="B296" s="25">
        <v>45625</v>
      </c>
      <c r="C296" s="26"/>
      <c r="D296" s="26"/>
      <c r="E296" s="133" t="s">
        <v>3216</v>
      </c>
      <c r="F296" s="27" t="s">
        <v>2852</v>
      </c>
      <c r="G296" s="26">
        <v>200</v>
      </c>
      <c r="H296" s="26" t="s">
        <v>2853</v>
      </c>
      <c r="I296" s="28">
        <v>137.53</v>
      </c>
      <c r="J296" s="28">
        <f t="shared" ref="J296:J359" si="7">+K296*I296</f>
        <v>40296.29</v>
      </c>
      <c r="K296" s="26">
        <v>293</v>
      </c>
    </row>
    <row r="297" spans="1:11" ht="21.6" customHeight="1" x14ac:dyDescent="0.35">
      <c r="A297" s="142">
        <v>45265</v>
      </c>
      <c r="B297" s="25">
        <v>45290</v>
      </c>
      <c r="C297" s="26"/>
      <c r="D297" s="26"/>
      <c r="E297" s="133" t="s">
        <v>3384</v>
      </c>
      <c r="F297" s="27" t="s">
        <v>3652</v>
      </c>
      <c r="G297" s="26">
        <v>138</v>
      </c>
      <c r="H297" s="26" t="s">
        <v>2853</v>
      </c>
      <c r="I297" s="28">
        <v>60.18</v>
      </c>
      <c r="J297" s="28">
        <f t="shared" si="7"/>
        <v>8365.02</v>
      </c>
      <c r="K297" s="26">
        <v>139</v>
      </c>
    </row>
    <row r="298" spans="1:11" ht="21.6" customHeight="1" x14ac:dyDescent="0.35">
      <c r="A298" s="142">
        <v>45625</v>
      </c>
      <c r="B298" s="25">
        <v>45625</v>
      </c>
      <c r="C298" s="26" t="s">
        <v>135</v>
      </c>
      <c r="D298" s="26" t="s">
        <v>1687</v>
      </c>
      <c r="E298" s="133" t="s">
        <v>2606</v>
      </c>
      <c r="F298" s="27" t="s">
        <v>3651</v>
      </c>
      <c r="G298" s="26">
        <v>50</v>
      </c>
      <c r="H298" s="26" t="s">
        <v>2854</v>
      </c>
      <c r="I298" s="28">
        <v>82.6</v>
      </c>
      <c r="J298" s="28">
        <f t="shared" si="7"/>
        <v>7351.4</v>
      </c>
      <c r="K298" s="26">
        <v>89</v>
      </c>
    </row>
    <row r="299" spans="1:11" ht="21.6" customHeight="1" x14ac:dyDescent="0.35">
      <c r="A299" s="142">
        <v>44511</v>
      </c>
      <c r="B299" s="25">
        <v>44511</v>
      </c>
      <c r="C299" s="26" t="s">
        <v>135</v>
      </c>
      <c r="D299" s="26" t="s">
        <v>1641</v>
      </c>
      <c r="E299" s="133" t="s">
        <v>2607</v>
      </c>
      <c r="F299" s="27" t="s">
        <v>151</v>
      </c>
      <c r="G299" s="26">
        <v>120</v>
      </c>
      <c r="H299" s="26" t="s">
        <v>2425</v>
      </c>
      <c r="I299" s="28">
        <v>56.99</v>
      </c>
      <c r="J299" s="28">
        <f t="shared" si="7"/>
        <v>10429.17</v>
      </c>
      <c r="K299" s="26">
        <v>183</v>
      </c>
    </row>
    <row r="300" spans="1:11" ht="21.6" customHeight="1" x14ac:dyDescent="0.35">
      <c r="A300" s="142">
        <v>44893</v>
      </c>
      <c r="B300" s="25">
        <v>44893</v>
      </c>
      <c r="C300" s="26" t="s">
        <v>135</v>
      </c>
      <c r="D300" s="26" t="s">
        <v>1641</v>
      </c>
      <c r="E300" s="133" t="s">
        <v>2608</v>
      </c>
      <c r="F300" s="27" t="s">
        <v>1675</v>
      </c>
      <c r="G300" s="26">
        <v>40</v>
      </c>
      <c r="H300" s="26" t="s">
        <v>2853</v>
      </c>
      <c r="I300" s="28">
        <v>22.42</v>
      </c>
      <c r="J300" s="28">
        <f t="shared" si="7"/>
        <v>7264.0800000000008</v>
      </c>
      <c r="K300" s="26">
        <v>324</v>
      </c>
    </row>
    <row r="301" spans="1:11" ht="21.6" customHeight="1" x14ac:dyDescent="0.35">
      <c r="A301" s="142">
        <v>44893</v>
      </c>
      <c r="B301" s="25">
        <v>44893</v>
      </c>
      <c r="C301" s="26"/>
      <c r="D301" s="26"/>
      <c r="E301" s="133" t="s">
        <v>2609</v>
      </c>
      <c r="F301" s="27" t="s">
        <v>2857</v>
      </c>
      <c r="G301" s="26">
        <v>40</v>
      </c>
      <c r="H301" s="26" t="s">
        <v>2853</v>
      </c>
      <c r="I301" s="28">
        <v>22.42</v>
      </c>
      <c r="J301" s="28">
        <f t="shared" si="7"/>
        <v>10223.52</v>
      </c>
      <c r="K301" s="26">
        <v>456</v>
      </c>
    </row>
    <row r="302" spans="1:11" ht="21.6" customHeight="1" x14ac:dyDescent="0.35">
      <c r="A302" s="142">
        <v>45628</v>
      </c>
      <c r="B302" s="25">
        <v>45628</v>
      </c>
      <c r="C302" s="26"/>
      <c r="D302" s="26"/>
      <c r="E302" s="133" t="s">
        <v>3657</v>
      </c>
      <c r="F302" s="27" t="s">
        <v>1669</v>
      </c>
      <c r="G302" s="26">
        <v>200</v>
      </c>
      <c r="H302" s="26" t="s">
        <v>2853</v>
      </c>
      <c r="I302" s="28">
        <v>51.92</v>
      </c>
      <c r="J302" s="28">
        <f t="shared" si="7"/>
        <v>10384</v>
      </c>
      <c r="K302" s="26">
        <v>200</v>
      </c>
    </row>
    <row r="303" spans="1:11" ht="21.6" customHeight="1" x14ac:dyDescent="0.35">
      <c r="A303" s="142">
        <v>44701</v>
      </c>
      <c r="B303" s="25">
        <v>44701</v>
      </c>
      <c r="C303" s="26"/>
      <c r="D303" s="26"/>
      <c r="E303" s="133" t="s">
        <v>2608</v>
      </c>
      <c r="F303" s="27" t="s">
        <v>2856</v>
      </c>
      <c r="G303" s="26">
        <v>250</v>
      </c>
      <c r="H303" s="26" t="s">
        <v>2853</v>
      </c>
      <c r="I303" s="28">
        <v>34.22</v>
      </c>
      <c r="J303" s="28">
        <f t="shared" si="7"/>
        <v>4961.8999999999996</v>
      </c>
      <c r="K303" s="26">
        <v>145</v>
      </c>
    </row>
    <row r="304" spans="1:11" ht="21.6" customHeight="1" x14ac:dyDescent="0.35">
      <c r="A304" s="142">
        <v>43314</v>
      </c>
      <c r="B304" s="25">
        <v>43314.611585648148</v>
      </c>
      <c r="C304" s="26" t="s">
        <v>135</v>
      </c>
      <c r="D304" s="26" t="s">
        <v>1641</v>
      </c>
      <c r="E304" s="133" t="s">
        <v>2610</v>
      </c>
      <c r="F304" s="27" t="s">
        <v>156</v>
      </c>
      <c r="G304" s="26">
        <v>300</v>
      </c>
      <c r="H304" s="26" t="s">
        <v>2425</v>
      </c>
      <c r="I304" s="28">
        <v>8.9443999999999999</v>
      </c>
      <c r="J304" s="28">
        <f t="shared" si="7"/>
        <v>3586.7044000000001</v>
      </c>
      <c r="K304" s="26">
        <v>401</v>
      </c>
    </row>
    <row r="305" spans="1:12" ht="21.6" customHeight="1" x14ac:dyDescent="0.35">
      <c r="A305" s="142">
        <v>45628</v>
      </c>
      <c r="B305" s="25">
        <v>45628</v>
      </c>
      <c r="C305" s="26" t="s">
        <v>135</v>
      </c>
      <c r="D305" s="26" t="s">
        <v>1641</v>
      </c>
      <c r="E305" s="133" t="s">
        <v>2611</v>
      </c>
      <c r="F305" s="27" t="s">
        <v>154</v>
      </c>
      <c r="G305" s="26">
        <v>150</v>
      </c>
      <c r="H305" s="26" t="s">
        <v>2425</v>
      </c>
      <c r="I305" s="28">
        <v>33.04</v>
      </c>
      <c r="J305" s="28">
        <f t="shared" si="7"/>
        <v>7202.72</v>
      </c>
      <c r="K305" s="26">
        <v>218</v>
      </c>
    </row>
    <row r="306" spans="1:12" ht="21.6" customHeight="1" x14ac:dyDescent="0.35">
      <c r="A306" s="142">
        <v>44897</v>
      </c>
      <c r="B306" s="25">
        <v>44897</v>
      </c>
      <c r="C306" s="26" t="s">
        <v>135</v>
      </c>
      <c r="D306" s="26" t="s">
        <v>1641</v>
      </c>
      <c r="E306" s="133" t="s">
        <v>2612</v>
      </c>
      <c r="F306" s="27" t="s">
        <v>193</v>
      </c>
      <c r="G306" s="26">
        <v>20</v>
      </c>
      <c r="H306" s="26" t="s">
        <v>2425</v>
      </c>
      <c r="I306" s="28">
        <v>41.44</v>
      </c>
      <c r="J306" s="28">
        <f t="shared" si="7"/>
        <v>18440.8</v>
      </c>
      <c r="K306" s="26">
        <v>445</v>
      </c>
    </row>
    <row r="307" spans="1:12" ht="21.6" customHeight="1" x14ac:dyDescent="0.35">
      <c r="A307" s="142">
        <v>43503</v>
      </c>
      <c r="B307" s="25">
        <v>43504.361168981479</v>
      </c>
      <c r="C307" s="26" t="s">
        <v>40</v>
      </c>
      <c r="D307" s="26" t="s">
        <v>2341</v>
      </c>
      <c r="E307" s="133" t="s">
        <v>2613</v>
      </c>
      <c r="F307" s="27" t="s">
        <v>1654</v>
      </c>
      <c r="G307" s="26">
        <v>37</v>
      </c>
      <c r="H307" s="26" t="s">
        <v>2427</v>
      </c>
      <c r="I307" s="28">
        <v>47.2</v>
      </c>
      <c r="J307" s="28">
        <f t="shared" si="7"/>
        <v>1463.2</v>
      </c>
      <c r="K307" s="26">
        <v>31</v>
      </c>
    </row>
    <row r="308" spans="1:12" ht="21.6" customHeight="1" x14ac:dyDescent="0.35">
      <c r="A308" s="142">
        <v>44701</v>
      </c>
      <c r="B308" s="25">
        <v>44701</v>
      </c>
      <c r="C308" s="26" t="s">
        <v>40</v>
      </c>
      <c r="D308" s="26" t="s">
        <v>1970</v>
      </c>
      <c r="E308" s="133" t="s">
        <v>2614</v>
      </c>
      <c r="F308" s="27" t="s">
        <v>1928</v>
      </c>
      <c r="G308" s="26">
        <v>100</v>
      </c>
      <c r="H308" s="26" t="s">
        <v>2786</v>
      </c>
      <c r="I308" s="28">
        <v>42.8</v>
      </c>
      <c r="J308" s="28">
        <f t="shared" si="7"/>
        <v>6077.5999999999995</v>
      </c>
      <c r="K308" s="26">
        <v>142</v>
      </c>
    </row>
    <row r="309" spans="1:12" ht="21.6" customHeight="1" x14ac:dyDescent="0.35">
      <c r="A309" s="142">
        <v>42858</v>
      </c>
      <c r="B309" s="25">
        <v>42859.442789351851</v>
      </c>
      <c r="C309" s="26" t="s">
        <v>135</v>
      </c>
      <c r="D309" s="26" t="s">
        <v>1011</v>
      </c>
      <c r="E309" s="133" t="s">
        <v>2615</v>
      </c>
      <c r="F309" s="27" t="s">
        <v>1029</v>
      </c>
      <c r="G309" s="26">
        <v>1750</v>
      </c>
      <c r="H309" s="26" t="s">
        <v>2428</v>
      </c>
      <c r="I309" s="28">
        <v>6.5961999999999996</v>
      </c>
      <c r="J309" s="28">
        <f t="shared" si="7"/>
        <v>72.558199999999999</v>
      </c>
      <c r="K309" s="26">
        <v>11</v>
      </c>
    </row>
    <row r="310" spans="1:12" ht="21.6" customHeight="1" x14ac:dyDescent="0.35">
      <c r="A310" s="142">
        <v>45635</v>
      </c>
      <c r="B310" s="25">
        <v>45635</v>
      </c>
      <c r="C310" s="26" t="s">
        <v>135</v>
      </c>
      <c r="D310" s="26" t="s">
        <v>1641</v>
      </c>
      <c r="E310" s="133" t="s">
        <v>2616</v>
      </c>
      <c r="F310" s="27" t="s">
        <v>1031</v>
      </c>
      <c r="G310" s="26">
        <v>75</v>
      </c>
      <c r="H310" s="26" t="s">
        <v>2428</v>
      </c>
      <c r="I310" s="28">
        <v>37.06</v>
      </c>
      <c r="J310" s="28">
        <f t="shared" si="7"/>
        <v>12266.86</v>
      </c>
      <c r="K310" s="26">
        <v>331</v>
      </c>
    </row>
    <row r="311" spans="1:12" ht="21.6" customHeight="1" x14ac:dyDescent="0.35">
      <c r="A311" s="142">
        <v>45009</v>
      </c>
      <c r="B311" s="25">
        <v>45009</v>
      </c>
      <c r="C311" s="26" t="s">
        <v>135</v>
      </c>
      <c r="D311" s="26" t="s">
        <v>1641</v>
      </c>
      <c r="E311" s="133" t="s">
        <v>2617</v>
      </c>
      <c r="F311" s="27" t="s">
        <v>2858</v>
      </c>
      <c r="G311" s="26">
        <v>20</v>
      </c>
      <c r="H311" s="26" t="s">
        <v>2853</v>
      </c>
      <c r="I311" s="28">
        <v>46.32</v>
      </c>
      <c r="J311" s="28">
        <f t="shared" si="7"/>
        <v>19871.28</v>
      </c>
      <c r="K311" s="132">
        <v>429</v>
      </c>
    </row>
    <row r="312" spans="1:12" ht="21.6" customHeight="1" x14ac:dyDescent="0.35">
      <c r="A312" s="154">
        <v>44701</v>
      </c>
      <c r="B312" s="25">
        <v>44701</v>
      </c>
      <c r="C312" s="26" t="s">
        <v>135</v>
      </c>
      <c r="D312" s="26" t="s">
        <v>1641</v>
      </c>
      <c r="E312" s="133" t="s">
        <v>2618</v>
      </c>
      <c r="F312" s="27" t="s">
        <v>1025</v>
      </c>
      <c r="G312" s="26">
        <v>150</v>
      </c>
      <c r="H312" s="26" t="s">
        <v>2853</v>
      </c>
      <c r="I312" s="28">
        <v>65.58</v>
      </c>
      <c r="J312" s="28">
        <f t="shared" si="7"/>
        <v>5771.04</v>
      </c>
      <c r="K312" s="26">
        <v>88</v>
      </c>
    </row>
    <row r="313" spans="1:12" ht="24" customHeight="1" x14ac:dyDescent="0.35">
      <c r="A313" s="142">
        <v>45621</v>
      </c>
      <c r="B313" s="25">
        <v>45621</v>
      </c>
      <c r="C313" s="26" t="s">
        <v>135</v>
      </c>
      <c r="D313" s="26" t="s">
        <v>1641</v>
      </c>
      <c r="E313" s="133" t="s">
        <v>2620</v>
      </c>
      <c r="F313" s="27" t="s">
        <v>143</v>
      </c>
      <c r="G313" s="26">
        <v>100</v>
      </c>
      <c r="H313" s="26" t="s">
        <v>2956</v>
      </c>
      <c r="I313" s="28">
        <v>330.4</v>
      </c>
      <c r="J313" s="28">
        <f t="shared" si="7"/>
        <v>23128</v>
      </c>
      <c r="K313" s="26">
        <v>70</v>
      </c>
    </row>
    <row r="314" spans="1:12" ht="21.6" customHeight="1" x14ac:dyDescent="0.35">
      <c r="A314" s="142">
        <v>44511</v>
      </c>
      <c r="B314" s="25">
        <v>44511</v>
      </c>
      <c r="C314" s="26" t="s">
        <v>135</v>
      </c>
      <c r="D314" s="26" t="s">
        <v>1641</v>
      </c>
      <c r="E314" s="133" t="s">
        <v>2621</v>
      </c>
      <c r="F314" s="27" t="s">
        <v>480</v>
      </c>
      <c r="G314" s="26">
        <v>25</v>
      </c>
      <c r="H314" s="26" t="s">
        <v>2428</v>
      </c>
      <c r="I314" s="28">
        <v>377.6</v>
      </c>
      <c r="J314" s="28">
        <f t="shared" si="7"/>
        <v>34739.200000000004</v>
      </c>
      <c r="K314" s="26">
        <v>92</v>
      </c>
      <c r="L314" t="s">
        <v>3204</v>
      </c>
    </row>
    <row r="315" spans="1:12" ht="21.6" customHeight="1" x14ac:dyDescent="0.35">
      <c r="A315" s="142">
        <v>45628</v>
      </c>
      <c r="B315" s="25">
        <v>45628</v>
      </c>
      <c r="C315" s="26" t="s">
        <v>135</v>
      </c>
      <c r="D315" s="26" t="s">
        <v>1641</v>
      </c>
      <c r="E315" s="133" t="s">
        <v>2622</v>
      </c>
      <c r="F315" s="27" t="s">
        <v>482</v>
      </c>
      <c r="G315" s="26">
        <v>75</v>
      </c>
      <c r="H315" s="26" t="s">
        <v>2428</v>
      </c>
      <c r="I315" s="28">
        <v>6.85</v>
      </c>
      <c r="J315" s="28">
        <f t="shared" si="7"/>
        <v>787.75</v>
      </c>
      <c r="K315" s="26">
        <v>115</v>
      </c>
    </row>
    <row r="316" spans="1:12" ht="21.6" customHeight="1" x14ac:dyDescent="0.35">
      <c r="A316" s="140">
        <v>45623</v>
      </c>
      <c r="B316" s="87">
        <v>45623</v>
      </c>
      <c r="C316" s="88" t="s">
        <v>40</v>
      </c>
      <c r="D316" s="88" t="s">
        <v>1758</v>
      </c>
      <c r="E316" s="135" t="s">
        <v>2623</v>
      </c>
      <c r="F316" s="89" t="s">
        <v>210</v>
      </c>
      <c r="G316" s="88">
        <v>200</v>
      </c>
      <c r="H316" s="88" t="s">
        <v>2853</v>
      </c>
      <c r="I316" s="90">
        <v>154.04</v>
      </c>
      <c r="J316" s="28">
        <f t="shared" si="7"/>
        <v>33888.799999999996</v>
      </c>
      <c r="K316" s="88">
        <v>220</v>
      </c>
    </row>
    <row r="317" spans="1:12" ht="21.6" customHeight="1" x14ac:dyDescent="0.35">
      <c r="A317" s="142">
        <v>45231</v>
      </c>
      <c r="B317" s="25">
        <v>45259</v>
      </c>
      <c r="C317" s="26" t="s">
        <v>135</v>
      </c>
      <c r="D317" s="26" t="s">
        <v>1627</v>
      </c>
      <c r="E317" s="133" t="s">
        <v>2624</v>
      </c>
      <c r="F317" s="27" t="s">
        <v>145</v>
      </c>
      <c r="G317" s="26">
        <v>100</v>
      </c>
      <c r="H317" s="26" t="s">
        <v>2428</v>
      </c>
      <c r="I317" s="28">
        <v>50.13</v>
      </c>
      <c r="J317" s="28">
        <f t="shared" si="7"/>
        <v>7118.46</v>
      </c>
      <c r="K317" s="26">
        <v>142</v>
      </c>
    </row>
    <row r="318" spans="1:12" ht="21.6" customHeight="1" x14ac:dyDescent="0.35">
      <c r="A318" s="140">
        <v>45623</v>
      </c>
      <c r="B318" s="87">
        <v>45623</v>
      </c>
      <c r="C318" s="88" t="s">
        <v>135</v>
      </c>
      <c r="D318" s="88" t="s">
        <v>1687</v>
      </c>
      <c r="E318" s="133" t="s">
        <v>2625</v>
      </c>
      <c r="F318" s="89" t="s">
        <v>3041</v>
      </c>
      <c r="G318" s="88">
        <v>75</v>
      </c>
      <c r="H318" s="88" t="s">
        <v>2428</v>
      </c>
      <c r="I318" s="90">
        <v>379.14</v>
      </c>
      <c r="J318" s="28">
        <f t="shared" si="7"/>
        <v>28435.5</v>
      </c>
      <c r="K318" s="88">
        <v>75</v>
      </c>
    </row>
    <row r="319" spans="1:12" ht="21.6" customHeight="1" x14ac:dyDescent="0.35">
      <c r="A319" s="142">
        <v>44701</v>
      </c>
      <c r="B319" s="25">
        <v>44701</v>
      </c>
      <c r="C319" s="26" t="s">
        <v>135</v>
      </c>
      <c r="D319" s="26" t="s">
        <v>1641</v>
      </c>
      <c r="E319" s="133" t="s">
        <v>2626</v>
      </c>
      <c r="F319" s="27" t="s">
        <v>1023</v>
      </c>
      <c r="G319" s="26">
        <v>50</v>
      </c>
      <c r="H319" s="26" t="s">
        <v>2428</v>
      </c>
      <c r="I319" s="28">
        <v>230.1</v>
      </c>
      <c r="J319" s="28">
        <f t="shared" si="7"/>
        <v>8743.7999999999993</v>
      </c>
      <c r="K319" s="26">
        <v>38</v>
      </c>
    </row>
    <row r="320" spans="1:12" ht="21.6" customHeight="1" x14ac:dyDescent="0.35">
      <c r="A320" s="142">
        <v>43314</v>
      </c>
      <c r="B320" s="25">
        <v>43314</v>
      </c>
      <c r="C320" s="26"/>
      <c r="D320" s="26"/>
      <c r="E320" s="133" t="s">
        <v>2799</v>
      </c>
      <c r="F320" s="27" t="s">
        <v>2800</v>
      </c>
      <c r="G320" s="26">
        <v>50</v>
      </c>
      <c r="H320" s="26" t="s">
        <v>2681</v>
      </c>
      <c r="I320" s="28">
        <v>356</v>
      </c>
      <c r="J320" s="28">
        <f t="shared" si="7"/>
        <v>15664</v>
      </c>
      <c r="K320" s="88">
        <v>44</v>
      </c>
    </row>
    <row r="321" spans="1:12" ht="21.6" customHeight="1" x14ac:dyDescent="0.35">
      <c r="A321" s="142">
        <v>43314</v>
      </c>
      <c r="B321" s="25">
        <v>43314.611585648148</v>
      </c>
      <c r="C321" s="26" t="s">
        <v>135</v>
      </c>
      <c r="D321" s="26" t="s">
        <v>1641</v>
      </c>
      <c r="E321" s="133" t="s">
        <v>2627</v>
      </c>
      <c r="F321" s="27" t="s">
        <v>488</v>
      </c>
      <c r="G321" s="26">
        <v>20</v>
      </c>
      <c r="H321" s="26" t="s">
        <v>2428</v>
      </c>
      <c r="I321" s="28">
        <v>166.99359999999999</v>
      </c>
      <c r="J321" s="28">
        <f t="shared" si="7"/>
        <v>1669.9359999999999</v>
      </c>
      <c r="K321" s="26">
        <v>10</v>
      </c>
    </row>
    <row r="322" spans="1:12" s="44" customFormat="1" ht="21.6" customHeight="1" x14ac:dyDescent="0.35">
      <c r="A322" s="142">
        <v>45166</v>
      </c>
      <c r="B322" s="25">
        <v>45166</v>
      </c>
      <c r="C322" s="26"/>
      <c r="D322" s="26"/>
      <c r="E322" s="133" t="s">
        <v>3214</v>
      </c>
      <c r="F322" s="27" t="s">
        <v>2919</v>
      </c>
      <c r="G322" s="26">
        <v>40</v>
      </c>
      <c r="H322" s="26" t="s">
        <v>2681</v>
      </c>
      <c r="I322" s="28">
        <v>81.78</v>
      </c>
      <c r="J322" s="28">
        <f t="shared" si="7"/>
        <v>0</v>
      </c>
      <c r="K322" s="26">
        <v>0</v>
      </c>
    </row>
    <row r="323" spans="1:12" s="44" customFormat="1" ht="21.6" customHeight="1" x14ac:dyDescent="0.35">
      <c r="A323" s="142">
        <v>45623</v>
      </c>
      <c r="B323" s="25">
        <v>45623</v>
      </c>
      <c r="C323" s="26" t="s">
        <v>135</v>
      </c>
      <c r="D323" s="26" t="s">
        <v>1641</v>
      </c>
      <c r="E323" s="133" t="s">
        <v>2628</v>
      </c>
      <c r="F323" s="27" t="s">
        <v>1644</v>
      </c>
      <c r="G323" s="26">
        <v>60</v>
      </c>
      <c r="H323" s="26" t="s">
        <v>2428</v>
      </c>
      <c r="I323" s="28">
        <v>59.35</v>
      </c>
      <c r="J323" s="28">
        <f t="shared" si="7"/>
        <v>7478.1</v>
      </c>
      <c r="K323" s="88">
        <v>126</v>
      </c>
    </row>
    <row r="324" spans="1:12" ht="21.6" customHeight="1" x14ac:dyDescent="0.35">
      <c r="A324" s="142">
        <v>45163</v>
      </c>
      <c r="B324" s="25">
        <v>45163</v>
      </c>
      <c r="C324" s="26"/>
      <c r="D324" s="26"/>
      <c r="E324" s="133" t="s">
        <v>3219</v>
      </c>
      <c r="F324" s="27" t="s">
        <v>3220</v>
      </c>
      <c r="G324" s="26">
        <v>1000</v>
      </c>
      <c r="H324" s="26" t="s">
        <v>2681</v>
      </c>
      <c r="I324" s="28">
        <v>8.26</v>
      </c>
      <c r="J324" s="28">
        <f t="shared" si="7"/>
        <v>0</v>
      </c>
      <c r="K324" s="26">
        <v>0</v>
      </c>
    </row>
    <row r="325" spans="1:12" ht="21.6" customHeight="1" x14ac:dyDescent="0.35">
      <c r="A325" s="142">
        <v>45163</v>
      </c>
      <c r="B325" s="25">
        <v>45163</v>
      </c>
      <c r="C325" s="26"/>
      <c r="D325" s="26"/>
      <c r="E325" s="133" t="s">
        <v>3217</v>
      </c>
      <c r="F325" s="27" t="s">
        <v>3218</v>
      </c>
      <c r="G325" s="26">
        <v>1000</v>
      </c>
      <c r="H325" s="26" t="s">
        <v>2681</v>
      </c>
      <c r="I325" s="28">
        <v>29.5</v>
      </c>
      <c r="J325" s="28">
        <f t="shared" si="7"/>
        <v>25075</v>
      </c>
      <c r="K325" s="26">
        <v>850</v>
      </c>
    </row>
    <row r="326" spans="1:12" ht="21.6" customHeight="1" x14ac:dyDescent="0.35">
      <c r="A326" s="142">
        <v>44701</v>
      </c>
      <c r="B326" s="25">
        <v>44701</v>
      </c>
      <c r="C326" s="26" t="s">
        <v>135</v>
      </c>
      <c r="D326" s="26" t="s">
        <v>1641</v>
      </c>
      <c r="E326" s="133" t="s">
        <v>2629</v>
      </c>
      <c r="F326" s="27" t="s">
        <v>1646</v>
      </c>
      <c r="G326" s="26">
        <v>500</v>
      </c>
      <c r="H326" s="26" t="s">
        <v>2428</v>
      </c>
      <c r="I326" s="28">
        <v>32.450000000000003</v>
      </c>
      <c r="J326" s="28">
        <f t="shared" si="7"/>
        <v>25635.500000000004</v>
      </c>
      <c r="K326" s="26">
        <v>790</v>
      </c>
      <c r="L326" t="s">
        <v>3204</v>
      </c>
    </row>
    <row r="327" spans="1:12" ht="21.6" customHeight="1" x14ac:dyDescent="0.35">
      <c r="A327" s="142">
        <v>44701</v>
      </c>
      <c r="B327" s="25">
        <v>44701</v>
      </c>
      <c r="C327" s="26" t="s">
        <v>135</v>
      </c>
      <c r="D327" s="26" t="s">
        <v>1641</v>
      </c>
      <c r="E327" s="133" t="s">
        <v>2630</v>
      </c>
      <c r="F327" s="27" t="s">
        <v>511</v>
      </c>
      <c r="G327" s="26">
        <v>1200</v>
      </c>
      <c r="H327" s="26" t="s">
        <v>2428</v>
      </c>
      <c r="I327" s="28">
        <v>18.829999999999998</v>
      </c>
      <c r="J327" s="28">
        <f t="shared" si="7"/>
        <v>5743.15</v>
      </c>
      <c r="K327" s="26">
        <v>305</v>
      </c>
      <c r="L327" s="169"/>
    </row>
    <row r="328" spans="1:12" ht="21.6" customHeight="1" x14ac:dyDescent="0.35">
      <c r="A328" s="142">
        <v>45009</v>
      </c>
      <c r="B328" s="25">
        <v>45009</v>
      </c>
      <c r="C328" s="26" t="s">
        <v>40</v>
      </c>
      <c r="D328" s="26" t="s">
        <v>475</v>
      </c>
      <c r="E328" s="133" t="s">
        <v>2631</v>
      </c>
      <c r="F328" s="27" t="s">
        <v>2527</v>
      </c>
      <c r="G328" s="26">
        <v>40</v>
      </c>
      <c r="H328" s="26" t="s">
        <v>3098</v>
      </c>
      <c r="I328" s="28">
        <v>270</v>
      </c>
      <c r="J328" s="28">
        <f t="shared" si="7"/>
        <v>26460</v>
      </c>
      <c r="K328" s="26">
        <v>98</v>
      </c>
    </row>
    <row r="329" spans="1:12" ht="19.5" customHeight="1" x14ac:dyDescent="0.35">
      <c r="A329" s="142">
        <v>45628</v>
      </c>
      <c r="B329" s="25">
        <v>45628</v>
      </c>
      <c r="C329" s="26"/>
      <c r="D329" s="26"/>
      <c r="E329" s="133" t="s">
        <v>3213</v>
      </c>
      <c r="F329" s="27" t="s">
        <v>2860</v>
      </c>
      <c r="G329" s="26">
        <v>75</v>
      </c>
      <c r="H329" s="26" t="s">
        <v>2681</v>
      </c>
      <c r="I329" s="29">
        <v>13.72</v>
      </c>
      <c r="J329" s="28">
        <f t="shared" si="7"/>
        <v>1646.4</v>
      </c>
      <c r="K329" s="26">
        <v>120</v>
      </c>
    </row>
    <row r="330" spans="1:12" ht="21.6" customHeight="1" x14ac:dyDescent="0.35">
      <c r="A330" s="142">
        <v>45628</v>
      </c>
      <c r="B330" s="25">
        <v>45628</v>
      </c>
      <c r="C330" s="26"/>
      <c r="D330" s="26"/>
      <c r="E330" s="133" t="s">
        <v>3655</v>
      </c>
      <c r="F330" s="27" t="s">
        <v>3656</v>
      </c>
      <c r="G330" s="26">
        <v>75</v>
      </c>
      <c r="H330" s="26" t="s">
        <v>2681</v>
      </c>
      <c r="I330" s="29">
        <v>13.72</v>
      </c>
      <c r="J330" s="28">
        <f t="shared" si="7"/>
        <v>1029</v>
      </c>
      <c r="K330" s="26">
        <v>75</v>
      </c>
    </row>
    <row r="331" spans="1:12" ht="21.6" customHeight="1" x14ac:dyDescent="0.35">
      <c r="A331" s="142">
        <v>45628</v>
      </c>
      <c r="B331" s="25">
        <v>45628</v>
      </c>
      <c r="C331" s="26"/>
      <c r="D331" s="26"/>
      <c r="E331" s="133" t="s">
        <v>3653</v>
      </c>
      <c r="F331" s="27" t="s">
        <v>3654</v>
      </c>
      <c r="G331" s="26">
        <v>75</v>
      </c>
      <c r="H331" s="26" t="s">
        <v>2681</v>
      </c>
      <c r="I331" s="29">
        <v>13.72</v>
      </c>
      <c r="J331" s="28">
        <f t="shared" si="7"/>
        <v>1029</v>
      </c>
      <c r="K331" s="26">
        <v>75</v>
      </c>
    </row>
    <row r="332" spans="1:12" ht="21.6" customHeight="1" x14ac:dyDescent="0.35">
      <c r="A332" s="142">
        <v>44893</v>
      </c>
      <c r="B332" s="25">
        <v>44893</v>
      </c>
      <c r="C332" s="26" t="s">
        <v>135</v>
      </c>
      <c r="D332" s="26" t="s">
        <v>1641</v>
      </c>
      <c r="E332" s="133" t="s">
        <v>2632</v>
      </c>
      <c r="F332" s="27" t="s">
        <v>3181</v>
      </c>
      <c r="G332" s="26">
        <v>50</v>
      </c>
      <c r="H332" s="26" t="s">
        <v>2428</v>
      </c>
      <c r="I332" s="28">
        <v>15.34</v>
      </c>
      <c r="J332" s="28">
        <f t="shared" si="7"/>
        <v>0</v>
      </c>
      <c r="K332" s="26">
        <v>0</v>
      </c>
    </row>
    <row r="333" spans="1:12" ht="21.6" customHeight="1" x14ac:dyDescent="0.35">
      <c r="A333" s="142">
        <v>43390</v>
      </c>
      <c r="B333" s="25">
        <v>43390.646238425928</v>
      </c>
      <c r="C333" s="25" t="s">
        <v>40</v>
      </c>
      <c r="D333" s="25" t="s">
        <v>1772</v>
      </c>
      <c r="E333" s="165" t="s">
        <v>2633</v>
      </c>
      <c r="F333" s="27" t="s">
        <v>3197</v>
      </c>
      <c r="G333" s="26">
        <v>50</v>
      </c>
      <c r="H333" s="27" t="s">
        <v>2428</v>
      </c>
      <c r="I333" s="222">
        <v>526.12</v>
      </c>
      <c r="J333" s="28">
        <f t="shared" si="7"/>
        <v>10522.4</v>
      </c>
      <c r="K333" s="26">
        <v>20</v>
      </c>
    </row>
    <row r="334" spans="1:12" ht="21.6" customHeight="1" x14ac:dyDescent="0.35">
      <c r="A334" s="142">
        <v>45621</v>
      </c>
      <c r="B334" s="25">
        <v>45621</v>
      </c>
      <c r="C334" s="25"/>
      <c r="D334" s="25" t="s">
        <v>138</v>
      </c>
      <c r="E334" s="165" t="s">
        <v>2683</v>
      </c>
      <c r="F334" s="27" t="s">
        <v>2669</v>
      </c>
      <c r="G334" s="26">
        <v>2400</v>
      </c>
      <c r="H334" s="27" t="s">
        <v>2755</v>
      </c>
      <c r="I334" s="222">
        <v>265</v>
      </c>
      <c r="J334" s="28">
        <f t="shared" si="7"/>
        <v>232935</v>
      </c>
      <c r="K334" s="26">
        <v>879</v>
      </c>
    </row>
    <row r="335" spans="1:12" ht="21.6" customHeight="1" x14ac:dyDescent="0.35">
      <c r="A335" s="142">
        <v>45231</v>
      </c>
      <c r="B335" s="25">
        <v>45259</v>
      </c>
      <c r="C335" s="26" t="s">
        <v>135</v>
      </c>
      <c r="D335" s="26" t="s">
        <v>1641</v>
      </c>
      <c r="E335" s="133" t="s">
        <v>2634</v>
      </c>
      <c r="F335" s="27" t="s">
        <v>3182</v>
      </c>
      <c r="G335" s="26">
        <v>100</v>
      </c>
      <c r="H335" s="26" t="s">
        <v>2434</v>
      </c>
      <c r="I335" s="28">
        <v>20.190000000000001</v>
      </c>
      <c r="J335" s="28">
        <f t="shared" si="7"/>
        <v>1049.8800000000001</v>
      </c>
      <c r="K335" s="26">
        <v>52</v>
      </c>
    </row>
    <row r="336" spans="1:12" ht="21.6" customHeight="1" x14ac:dyDescent="0.35">
      <c r="A336" s="142">
        <v>43060</v>
      </c>
      <c r="B336" s="25">
        <v>43060.49722222222</v>
      </c>
      <c r="C336" s="26" t="s">
        <v>40</v>
      </c>
      <c r="D336" s="26" t="s">
        <v>1284</v>
      </c>
      <c r="E336" s="133" t="s">
        <v>2635</v>
      </c>
      <c r="F336" s="27" t="s">
        <v>3183</v>
      </c>
      <c r="G336" s="26">
        <v>500</v>
      </c>
      <c r="H336" s="26" t="s">
        <v>2436</v>
      </c>
      <c r="I336" s="28">
        <v>41.3</v>
      </c>
      <c r="J336" s="28">
        <f t="shared" si="7"/>
        <v>37170</v>
      </c>
      <c r="K336" s="26">
        <v>900</v>
      </c>
    </row>
    <row r="337" spans="1:12 16382:16382" ht="21.6" customHeight="1" x14ac:dyDescent="0.35">
      <c r="A337" s="142">
        <v>45623</v>
      </c>
      <c r="B337" s="25">
        <v>45623</v>
      </c>
      <c r="C337" s="26" t="s">
        <v>135</v>
      </c>
      <c r="D337" s="26" t="s">
        <v>1641</v>
      </c>
      <c r="E337" s="133" t="s">
        <v>2636</v>
      </c>
      <c r="F337" s="27" t="s">
        <v>158</v>
      </c>
      <c r="G337" s="26">
        <v>50</v>
      </c>
      <c r="H337" s="26" t="s">
        <v>2428</v>
      </c>
      <c r="I337" s="28">
        <v>24.82</v>
      </c>
      <c r="J337" s="28">
        <f t="shared" si="7"/>
        <v>1389.92</v>
      </c>
      <c r="K337" s="26">
        <v>56</v>
      </c>
      <c r="L337" t="s">
        <v>3204</v>
      </c>
    </row>
    <row r="338" spans="1:12 16382:16382" ht="21.6" customHeight="1" x14ac:dyDescent="0.35">
      <c r="A338" s="142">
        <v>45623</v>
      </c>
      <c r="B338" s="25">
        <v>45623</v>
      </c>
      <c r="C338" s="26"/>
      <c r="D338" s="26"/>
      <c r="E338" s="133" t="s">
        <v>2637</v>
      </c>
      <c r="F338" s="27" t="s">
        <v>3638</v>
      </c>
      <c r="G338" s="26">
        <v>60</v>
      </c>
      <c r="H338" s="26" t="s">
        <v>2681</v>
      </c>
      <c r="I338" s="28">
        <v>14.42</v>
      </c>
      <c r="J338" s="28">
        <f t="shared" si="7"/>
        <v>1384.32</v>
      </c>
      <c r="K338" s="26">
        <v>96</v>
      </c>
    </row>
    <row r="339" spans="1:12 16382:16382" ht="21.6" customHeight="1" x14ac:dyDescent="0.35">
      <c r="A339" s="142">
        <v>45259</v>
      </c>
      <c r="B339" s="25">
        <v>45259</v>
      </c>
      <c r="C339" s="26"/>
      <c r="D339" s="26"/>
      <c r="E339" s="133" t="s">
        <v>3639</v>
      </c>
      <c r="F339" s="27" t="s">
        <v>3640</v>
      </c>
      <c r="G339" s="26">
        <v>75</v>
      </c>
      <c r="H339" s="26" t="s">
        <v>2681</v>
      </c>
      <c r="I339" s="28">
        <v>16.52</v>
      </c>
      <c r="J339" s="28">
        <f t="shared" si="7"/>
        <v>5550.72</v>
      </c>
      <c r="K339" s="26">
        <v>336</v>
      </c>
    </row>
    <row r="340" spans="1:12 16382:16382" ht="21.6" customHeight="1" x14ac:dyDescent="0.35">
      <c r="A340" s="142">
        <v>45623</v>
      </c>
      <c r="B340" s="25">
        <v>45623</v>
      </c>
      <c r="C340" s="26" t="s">
        <v>135</v>
      </c>
      <c r="D340" s="26" t="s">
        <v>1641</v>
      </c>
      <c r="E340" s="133" t="s">
        <v>2637</v>
      </c>
      <c r="F340" s="27" t="s">
        <v>3100</v>
      </c>
      <c r="G340" s="26">
        <v>100</v>
      </c>
      <c r="H340" s="26" t="s">
        <v>2428</v>
      </c>
      <c r="I340" s="28">
        <v>14.34</v>
      </c>
      <c r="J340" s="28">
        <f t="shared" si="7"/>
        <v>1434</v>
      </c>
      <c r="K340" s="26">
        <v>100</v>
      </c>
    </row>
    <row r="341" spans="1:12 16382:16382" ht="21" customHeight="1" x14ac:dyDescent="0.35">
      <c r="A341" s="142">
        <v>45012</v>
      </c>
      <c r="B341" s="25">
        <v>45012</v>
      </c>
      <c r="C341" s="26"/>
      <c r="D341" s="26"/>
      <c r="E341" s="133" t="s">
        <v>2915</v>
      </c>
      <c r="F341" s="27" t="s">
        <v>2916</v>
      </c>
      <c r="G341" s="26">
        <v>10</v>
      </c>
      <c r="H341" s="26" t="s">
        <v>2853</v>
      </c>
      <c r="I341" s="28">
        <v>615.96</v>
      </c>
      <c r="J341" s="28">
        <f t="shared" si="7"/>
        <v>37573.560000000005</v>
      </c>
      <c r="K341" s="26">
        <v>61</v>
      </c>
      <c r="XFB341">
        <f>SUM(G341:XFA341)</f>
        <v>38260.520000000004</v>
      </c>
    </row>
    <row r="342" spans="1:12 16382:16382" ht="21.6" customHeight="1" x14ac:dyDescent="0.35">
      <c r="A342" s="142">
        <v>45012</v>
      </c>
      <c r="B342" s="25">
        <v>45012</v>
      </c>
      <c r="C342" s="26" t="s">
        <v>135</v>
      </c>
      <c r="D342" s="26" t="s">
        <v>1641</v>
      </c>
      <c r="E342" s="133" t="s">
        <v>2638</v>
      </c>
      <c r="F342" s="27" t="s">
        <v>2914</v>
      </c>
      <c r="G342" s="26">
        <v>10</v>
      </c>
      <c r="H342" s="26" t="s">
        <v>2853</v>
      </c>
      <c r="I342" s="28">
        <v>615.96</v>
      </c>
      <c r="J342" s="28">
        <f t="shared" si="7"/>
        <v>25870.32</v>
      </c>
      <c r="K342" s="26">
        <v>42</v>
      </c>
    </row>
    <row r="343" spans="1:12 16382:16382" ht="21.6" customHeight="1" x14ac:dyDescent="0.35">
      <c r="A343" s="142">
        <v>43439.549768518518</v>
      </c>
      <c r="B343" s="25">
        <v>43439</v>
      </c>
      <c r="C343" s="22" t="s">
        <v>135</v>
      </c>
      <c r="D343" s="22" t="s">
        <v>1858</v>
      </c>
      <c r="E343" s="133" t="s">
        <v>2639</v>
      </c>
      <c r="F343" s="26" t="s">
        <v>3167</v>
      </c>
      <c r="G343" s="22">
        <v>500</v>
      </c>
      <c r="H343" s="26" t="s">
        <v>2428</v>
      </c>
      <c r="I343" s="28">
        <v>63.72</v>
      </c>
      <c r="J343" s="28">
        <f t="shared" si="7"/>
        <v>0</v>
      </c>
      <c r="K343" s="26">
        <v>0</v>
      </c>
    </row>
    <row r="344" spans="1:12 16382:16382" ht="21.6" customHeight="1" x14ac:dyDescent="0.35">
      <c r="A344" s="142">
        <v>43446</v>
      </c>
      <c r="B344" s="25">
        <v>43446</v>
      </c>
      <c r="C344" s="22" t="s">
        <v>135</v>
      </c>
      <c r="D344" s="22" t="s">
        <v>1883</v>
      </c>
      <c r="E344" s="133" t="s">
        <v>2640</v>
      </c>
      <c r="F344" s="26" t="s">
        <v>3166</v>
      </c>
      <c r="G344" s="22">
        <v>121</v>
      </c>
      <c r="H344" s="26" t="s">
        <v>2428</v>
      </c>
      <c r="I344" s="28">
        <v>79.06</v>
      </c>
      <c r="J344" s="28">
        <f t="shared" si="7"/>
        <v>0</v>
      </c>
      <c r="K344" s="26">
        <v>0</v>
      </c>
    </row>
    <row r="345" spans="1:12 16382:16382" ht="21.6" customHeight="1" x14ac:dyDescent="0.35">
      <c r="A345" s="142">
        <v>45623</v>
      </c>
      <c r="B345" s="25">
        <v>45623</v>
      </c>
      <c r="C345" s="22"/>
      <c r="D345" s="22"/>
      <c r="E345" s="133" t="s">
        <v>2677</v>
      </c>
      <c r="F345" s="26" t="s">
        <v>501</v>
      </c>
      <c r="G345" s="22">
        <v>30</v>
      </c>
      <c r="H345" s="26" t="s">
        <v>2681</v>
      </c>
      <c r="I345" s="28">
        <v>230.1</v>
      </c>
      <c r="J345" s="28">
        <f t="shared" si="7"/>
        <v>6903</v>
      </c>
      <c r="K345" s="26">
        <v>30</v>
      </c>
    </row>
    <row r="346" spans="1:12 16382:16382" ht="21.6" customHeight="1" x14ac:dyDescent="0.35">
      <c r="A346" s="142">
        <v>45259</v>
      </c>
      <c r="B346" s="25">
        <v>45260</v>
      </c>
      <c r="C346" s="22"/>
      <c r="D346" s="22"/>
      <c r="E346" s="133"/>
      <c r="F346" s="26" t="s">
        <v>3024</v>
      </c>
      <c r="G346" s="22">
        <v>100</v>
      </c>
      <c r="H346" s="26" t="s">
        <v>2681</v>
      </c>
      <c r="I346" s="28">
        <v>5.9</v>
      </c>
      <c r="J346" s="28">
        <f t="shared" si="7"/>
        <v>1003.0000000000001</v>
      </c>
      <c r="K346" s="26">
        <v>170</v>
      </c>
    </row>
    <row r="347" spans="1:12 16382:16382" ht="21.6" customHeight="1" x14ac:dyDescent="0.35">
      <c r="A347" s="142">
        <v>45635</v>
      </c>
      <c r="B347" s="25">
        <v>45635</v>
      </c>
      <c r="C347" s="26" t="s">
        <v>135</v>
      </c>
      <c r="D347" s="26" t="s">
        <v>1641</v>
      </c>
      <c r="E347" s="133" t="s">
        <v>2641</v>
      </c>
      <c r="F347" s="27" t="s">
        <v>503</v>
      </c>
      <c r="G347" s="26">
        <v>60</v>
      </c>
      <c r="H347" s="26" t="s">
        <v>2428</v>
      </c>
      <c r="I347" s="28">
        <v>46.32</v>
      </c>
      <c r="J347" s="28">
        <f t="shared" si="7"/>
        <v>4168.8</v>
      </c>
      <c r="K347" s="26">
        <v>90</v>
      </c>
    </row>
    <row r="348" spans="1:12 16382:16382" ht="21.6" customHeight="1" x14ac:dyDescent="0.35">
      <c r="A348" s="142">
        <v>45628</v>
      </c>
      <c r="B348" s="25">
        <v>45628</v>
      </c>
      <c r="C348" s="26" t="s">
        <v>135</v>
      </c>
      <c r="D348" s="26" t="s">
        <v>1641</v>
      </c>
      <c r="E348" s="133" t="s">
        <v>2601</v>
      </c>
      <c r="F348" s="27" t="s">
        <v>3658</v>
      </c>
      <c r="G348" s="26">
        <v>100</v>
      </c>
      <c r="H348" s="26" t="s">
        <v>2428</v>
      </c>
      <c r="I348" s="28">
        <v>19.62</v>
      </c>
      <c r="J348" s="28">
        <f t="shared" si="7"/>
        <v>1118.3400000000001</v>
      </c>
      <c r="K348" s="26">
        <v>57</v>
      </c>
    </row>
    <row r="349" spans="1:12 16382:16382" ht="21.6" customHeight="1" x14ac:dyDescent="0.35">
      <c r="A349" s="142">
        <v>44897</v>
      </c>
      <c r="B349" s="25">
        <v>44897</v>
      </c>
      <c r="C349" s="26"/>
      <c r="D349" s="26"/>
      <c r="E349" s="133" t="s">
        <v>3425</v>
      </c>
      <c r="F349" s="27" t="s">
        <v>3568</v>
      </c>
      <c r="G349" s="26">
        <v>60</v>
      </c>
      <c r="H349" s="26" t="s">
        <v>2956</v>
      </c>
      <c r="I349" s="28">
        <v>696</v>
      </c>
      <c r="J349" s="28">
        <f t="shared" si="7"/>
        <v>29928</v>
      </c>
      <c r="K349" s="26">
        <v>43</v>
      </c>
    </row>
    <row r="350" spans="1:12 16382:16382" ht="21.6" customHeight="1" x14ac:dyDescent="0.35">
      <c r="A350" s="142">
        <v>44898</v>
      </c>
      <c r="B350" s="25">
        <v>44898</v>
      </c>
      <c r="C350" s="26"/>
      <c r="D350" s="26"/>
      <c r="E350" s="133" t="s">
        <v>3427</v>
      </c>
      <c r="F350" s="27" t="s">
        <v>3569</v>
      </c>
      <c r="G350" s="26">
        <v>60</v>
      </c>
      <c r="H350" s="26" t="s">
        <v>2956</v>
      </c>
      <c r="I350" s="28">
        <v>696</v>
      </c>
      <c r="J350" s="28">
        <f t="shared" si="7"/>
        <v>24360</v>
      </c>
      <c r="K350" s="26">
        <v>35</v>
      </c>
    </row>
    <row r="351" spans="1:12 16382:16382" ht="21.6" customHeight="1" x14ac:dyDescent="0.35">
      <c r="A351" s="142">
        <v>44899</v>
      </c>
      <c r="B351" s="25">
        <v>44899</v>
      </c>
      <c r="C351" s="26"/>
      <c r="D351" s="26"/>
      <c r="E351" s="133" t="s">
        <v>3567</v>
      </c>
      <c r="F351" s="27" t="s">
        <v>3570</v>
      </c>
      <c r="G351" s="26">
        <v>60</v>
      </c>
      <c r="H351" s="26" t="s">
        <v>2956</v>
      </c>
      <c r="I351" s="28">
        <v>696</v>
      </c>
      <c r="J351" s="28">
        <f t="shared" si="7"/>
        <v>39672</v>
      </c>
      <c r="K351" s="26">
        <v>57</v>
      </c>
    </row>
    <row r="352" spans="1:12 16382:16382" ht="21.6" customHeight="1" x14ac:dyDescent="0.35">
      <c r="A352" s="142">
        <v>45009</v>
      </c>
      <c r="B352" s="25">
        <v>45009</v>
      </c>
      <c r="C352" s="26" t="s">
        <v>135</v>
      </c>
      <c r="D352" s="26" t="s">
        <v>1641</v>
      </c>
      <c r="E352" s="133" t="s">
        <v>2642</v>
      </c>
      <c r="F352" s="27" t="s">
        <v>3571</v>
      </c>
      <c r="G352" s="26">
        <v>60</v>
      </c>
      <c r="H352" s="26" t="s">
        <v>2956</v>
      </c>
      <c r="I352" s="28">
        <v>696</v>
      </c>
      <c r="J352" s="28">
        <f t="shared" si="7"/>
        <v>47328</v>
      </c>
      <c r="K352" s="26">
        <v>68</v>
      </c>
    </row>
    <row r="353" spans="1:11" ht="21.6" customHeight="1" x14ac:dyDescent="0.35">
      <c r="A353" s="142">
        <v>43314</v>
      </c>
      <c r="B353" s="25">
        <v>43314</v>
      </c>
      <c r="C353" s="26"/>
      <c r="D353" s="26"/>
      <c r="E353" s="133" t="s">
        <v>2643</v>
      </c>
      <c r="F353" s="27" t="s">
        <v>3184</v>
      </c>
      <c r="G353" s="26">
        <v>10</v>
      </c>
      <c r="H353" s="26" t="s">
        <v>2681</v>
      </c>
      <c r="I353" s="28">
        <v>747</v>
      </c>
      <c r="J353" s="28">
        <f t="shared" si="7"/>
        <v>0</v>
      </c>
      <c r="K353" s="26">
        <v>0</v>
      </c>
    </row>
    <row r="354" spans="1:11" ht="21.6" customHeight="1" x14ac:dyDescent="0.35">
      <c r="A354" s="140">
        <v>45623</v>
      </c>
      <c r="B354" s="87">
        <v>45623</v>
      </c>
      <c r="C354" s="88" t="s">
        <v>135</v>
      </c>
      <c r="D354" s="88" t="s">
        <v>1641</v>
      </c>
      <c r="E354" s="135" t="s">
        <v>2643</v>
      </c>
      <c r="F354" s="89" t="s">
        <v>3643</v>
      </c>
      <c r="G354" s="88">
        <v>75</v>
      </c>
      <c r="H354" s="88" t="s">
        <v>2428</v>
      </c>
      <c r="I354" s="90">
        <v>102.79</v>
      </c>
      <c r="J354" s="28">
        <f t="shared" si="7"/>
        <v>0</v>
      </c>
      <c r="K354" s="88">
        <v>0</v>
      </c>
    </row>
    <row r="355" spans="1:11" ht="21.6" customHeight="1" x14ac:dyDescent="0.35">
      <c r="A355" s="142">
        <v>44897</v>
      </c>
      <c r="B355" s="25">
        <v>44897</v>
      </c>
      <c r="C355" s="26"/>
      <c r="D355" s="26"/>
      <c r="E355" s="133" t="s">
        <v>3432</v>
      </c>
      <c r="F355" s="27" t="s">
        <v>3185</v>
      </c>
      <c r="G355" s="26">
        <v>25</v>
      </c>
      <c r="H355" s="26" t="s">
        <v>2855</v>
      </c>
      <c r="I355" s="28">
        <v>128.62</v>
      </c>
      <c r="J355" s="28">
        <f t="shared" si="7"/>
        <v>37428.42</v>
      </c>
      <c r="K355" s="26">
        <v>291</v>
      </c>
    </row>
    <row r="356" spans="1:11" ht="21.6" customHeight="1" x14ac:dyDescent="0.35">
      <c r="A356" s="142">
        <v>44897</v>
      </c>
      <c r="B356" s="25">
        <v>44897</v>
      </c>
      <c r="C356" s="26" t="s">
        <v>135</v>
      </c>
      <c r="D356" s="26" t="s">
        <v>1641</v>
      </c>
      <c r="E356" s="133" t="s">
        <v>2600</v>
      </c>
      <c r="F356" s="27" t="s">
        <v>1669</v>
      </c>
      <c r="G356" s="26">
        <v>25</v>
      </c>
      <c r="H356" s="26" t="s">
        <v>3095</v>
      </c>
      <c r="I356" s="28">
        <v>51.33</v>
      </c>
      <c r="J356" s="28">
        <f t="shared" si="7"/>
        <v>2309.85</v>
      </c>
      <c r="K356" s="26">
        <v>45</v>
      </c>
    </row>
    <row r="357" spans="1:11" ht="22.5" customHeight="1" x14ac:dyDescent="0.35">
      <c r="A357" s="142">
        <v>43418</v>
      </c>
      <c r="B357" s="25">
        <v>43418.41306712963</v>
      </c>
      <c r="C357" s="26" t="s">
        <v>40</v>
      </c>
      <c r="D357" s="26" t="s">
        <v>1820</v>
      </c>
      <c r="E357" s="133" t="s">
        <v>2644</v>
      </c>
      <c r="F357" s="27" t="s">
        <v>3198</v>
      </c>
      <c r="G357" s="26">
        <v>15</v>
      </c>
      <c r="H357" s="26" t="s">
        <v>2429</v>
      </c>
      <c r="I357" s="28">
        <v>3422</v>
      </c>
      <c r="J357" s="28">
        <f t="shared" si="7"/>
        <v>0</v>
      </c>
      <c r="K357" s="26">
        <v>0</v>
      </c>
    </row>
    <row r="358" spans="1:11" ht="24.75" customHeight="1" x14ac:dyDescent="0.35">
      <c r="A358" s="142">
        <v>43314</v>
      </c>
      <c r="B358" s="25">
        <v>43314.611585648148</v>
      </c>
      <c r="C358" s="26" t="s">
        <v>135</v>
      </c>
      <c r="D358" s="26" t="s">
        <v>1641</v>
      </c>
      <c r="E358" s="133" t="s">
        <v>2602</v>
      </c>
      <c r="F358" s="27" t="s">
        <v>164</v>
      </c>
      <c r="G358" s="26">
        <v>6</v>
      </c>
      <c r="H358" s="26" t="s">
        <v>2428</v>
      </c>
      <c r="I358" s="28">
        <v>594.9914</v>
      </c>
      <c r="J358" s="28">
        <f t="shared" si="7"/>
        <v>1189.9828</v>
      </c>
      <c r="K358" s="26">
        <v>2</v>
      </c>
    </row>
    <row r="359" spans="1:11" ht="21.6" customHeight="1" x14ac:dyDescent="0.35">
      <c r="A359" s="140">
        <v>45623</v>
      </c>
      <c r="B359" s="87">
        <v>45623</v>
      </c>
      <c r="C359" s="88" t="s">
        <v>135</v>
      </c>
      <c r="D359" s="88" t="s">
        <v>1641</v>
      </c>
      <c r="E359" s="135" t="s">
        <v>2645</v>
      </c>
      <c r="F359" s="89" t="s">
        <v>3637</v>
      </c>
      <c r="G359" s="88">
        <v>75</v>
      </c>
      <c r="H359" s="88" t="s">
        <v>2428</v>
      </c>
      <c r="I359" s="90">
        <v>103.25</v>
      </c>
      <c r="J359" s="28">
        <f t="shared" si="7"/>
        <v>95506.25</v>
      </c>
      <c r="K359" s="88">
        <v>925</v>
      </c>
    </row>
    <row r="360" spans="1:11" ht="21.6" customHeight="1" x14ac:dyDescent="0.35">
      <c r="A360" s="142">
        <v>44701</v>
      </c>
      <c r="B360" s="25">
        <v>44701</v>
      </c>
      <c r="C360" s="26"/>
      <c r="D360" s="26"/>
      <c r="E360" s="133" t="s">
        <v>2842</v>
      </c>
      <c r="F360" s="27" t="s">
        <v>3025</v>
      </c>
      <c r="G360" s="26">
        <v>60</v>
      </c>
      <c r="H360" s="26" t="s">
        <v>2681</v>
      </c>
      <c r="I360" s="28">
        <v>333</v>
      </c>
      <c r="J360" s="28">
        <f t="shared" ref="J360:J423" si="8">+K360*I360</f>
        <v>7992</v>
      </c>
      <c r="K360" s="26">
        <v>24</v>
      </c>
    </row>
    <row r="361" spans="1:11" ht="21.6" customHeight="1" x14ac:dyDescent="0.35">
      <c r="A361" s="142">
        <v>44171</v>
      </c>
      <c r="B361" s="25">
        <v>44171</v>
      </c>
      <c r="C361" s="26" t="s">
        <v>135</v>
      </c>
      <c r="D361" s="26" t="s">
        <v>1641</v>
      </c>
      <c r="E361" s="133" t="s">
        <v>2646</v>
      </c>
      <c r="F361" s="27" t="s">
        <v>3201</v>
      </c>
      <c r="G361" s="26">
        <v>25</v>
      </c>
      <c r="H361" s="26" t="s">
        <v>2435</v>
      </c>
      <c r="I361" s="28">
        <v>96.476799999999997</v>
      </c>
      <c r="J361" s="28">
        <f t="shared" si="8"/>
        <v>23926.2464</v>
      </c>
      <c r="K361" s="26">
        <v>248</v>
      </c>
    </row>
    <row r="362" spans="1:11" ht="17.25" customHeight="1" x14ac:dyDescent="0.35">
      <c r="A362" s="142">
        <v>44897</v>
      </c>
      <c r="B362" s="25">
        <v>44897</v>
      </c>
      <c r="C362" s="26" t="s">
        <v>135</v>
      </c>
      <c r="D362" s="26" t="s">
        <v>1641</v>
      </c>
      <c r="E362" s="133" t="s">
        <v>2647</v>
      </c>
      <c r="F362" s="27" t="s">
        <v>3186</v>
      </c>
      <c r="G362" s="26">
        <v>35</v>
      </c>
      <c r="H362" s="26" t="s">
        <v>2428</v>
      </c>
      <c r="I362" s="28">
        <v>46.5</v>
      </c>
      <c r="J362" s="28">
        <f t="shared" si="8"/>
        <v>5952</v>
      </c>
      <c r="K362" s="26">
        <v>128</v>
      </c>
    </row>
    <row r="363" spans="1:11" ht="21.6" customHeight="1" x14ac:dyDescent="0.35">
      <c r="A363" s="142">
        <v>44701</v>
      </c>
      <c r="B363" s="25">
        <v>44701</v>
      </c>
      <c r="C363" s="26" t="s">
        <v>135</v>
      </c>
      <c r="D363" s="26" t="s">
        <v>1641</v>
      </c>
      <c r="E363" s="133" t="s">
        <v>2648</v>
      </c>
      <c r="F363" s="27" t="s">
        <v>1673</v>
      </c>
      <c r="G363" s="26">
        <v>20</v>
      </c>
      <c r="H363" s="26" t="s">
        <v>2428</v>
      </c>
      <c r="I363" s="28">
        <v>28.91</v>
      </c>
      <c r="J363" s="28">
        <f t="shared" si="8"/>
        <v>2052.61</v>
      </c>
      <c r="K363" s="26">
        <v>71</v>
      </c>
    </row>
    <row r="364" spans="1:11" ht="21.6" customHeight="1" x14ac:dyDescent="0.35">
      <c r="A364" s="142">
        <v>44171</v>
      </c>
      <c r="B364" s="25">
        <v>44171</v>
      </c>
      <c r="C364" s="26" t="s">
        <v>135</v>
      </c>
      <c r="D364" s="26" t="s">
        <v>1641</v>
      </c>
      <c r="E364" s="133" t="s">
        <v>2649</v>
      </c>
      <c r="F364" s="27" t="s">
        <v>491</v>
      </c>
      <c r="G364" s="26">
        <v>300</v>
      </c>
      <c r="H364" s="26" t="s">
        <v>2425</v>
      </c>
      <c r="I364" s="28">
        <v>22.632400000000001</v>
      </c>
      <c r="J364" s="28">
        <f t="shared" si="8"/>
        <v>22632.400000000001</v>
      </c>
      <c r="K364" s="26">
        <v>1000</v>
      </c>
    </row>
    <row r="365" spans="1:11" ht="21.6" customHeight="1" x14ac:dyDescent="0.35">
      <c r="A365" s="142">
        <v>44700</v>
      </c>
      <c r="B365" s="25">
        <v>44700</v>
      </c>
      <c r="C365" s="26" t="s">
        <v>40</v>
      </c>
      <c r="D365" s="26" t="s">
        <v>1694</v>
      </c>
      <c r="E365" s="133" t="s">
        <v>2650</v>
      </c>
      <c r="F365" s="27" t="s">
        <v>178</v>
      </c>
      <c r="G365" s="26">
        <v>225</v>
      </c>
      <c r="H365" s="26" t="s">
        <v>2435</v>
      </c>
      <c r="I365" s="28">
        <v>76.7</v>
      </c>
      <c r="J365" s="28">
        <f t="shared" si="8"/>
        <v>153706.80000000002</v>
      </c>
      <c r="K365" s="26">
        <v>2004</v>
      </c>
    </row>
    <row r="366" spans="1:11" ht="21.6" customHeight="1" x14ac:dyDescent="0.35">
      <c r="A366" s="142">
        <v>44691</v>
      </c>
      <c r="B366" s="25">
        <v>44691</v>
      </c>
      <c r="C366" s="26"/>
      <c r="D366" s="26"/>
      <c r="E366" s="133" t="s">
        <v>2920</v>
      </c>
      <c r="F366" s="27" t="s">
        <v>2921</v>
      </c>
      <c r="G366" s="26">
        <v>100</v>
      </c>
      <c r="H366" s="26" t="s">
        <v>2681</v>
      </c>
      <c r="I366" s="28">
        <v>17.11</v>
      </c>
      <c r="J366" s="28">
        <f t="shared" si="8"/>
        <v>1385.9099999999999</v>
      </c>
      <c r="K366" s="26">
        <v>81</v>
      </c>
    </row>
    <row r="367" spans="1:11" ht="21.6" customHeight="1" x14ac:dyDescent="0.35">
      <c r="A367" s="142">
        <v>44701</v>
      </c>
      <c r="B367" s="25">
        <v>44701</v>
      </c>
      <c r="C367" s="26" t="s">
        <v>135</v>
      </c>
      <c r="D367" s="26" t="s">
        <v>1011</v>
      </c>
      <c r="E367" s="133" t="s">
        <v>2651</v>
      </c>
      <c r="F367" s="89" t="s">
        <v>221</v>
      </c>
      <c r="G367" s="88">
        <v>50</v>
      </c>
      <c r="H367" s="88" t="s">
        <v>2425</v>
      </c>
      <c r="I367" s="90">
        <v>312.7</v>
      </c>
      <c r="J367" s="28">
        <f t="shared" si="8"/>
        <v>1876.1999999999998</v>
      </c>
      <c r="K367" s="88">
        <v>6</v>
      </c>
    </row>
    <row r="368" spans="1:11" ht="21.75" customHeight="1" x14ac:dyDescent="0.35">
      <c r="A368" s="142" t="s">
        <v>3099</v>
      </c>
      <c r="B368" s="25">
        <v>44897</v>
      </c>
      <c r="C368" s="26" t="s">
        <v>40</v>
      </c>
      <c r="D368" s="26" t="s">
        <v>1718</v>
      </c>
      <c r="E368" s="133" t="s">
        <v>2652</v>
      </c>
      <c r="F368" s="27" t="s">
        <v>2777</v>
      </c>
      <c r="G368" s="26">
        <v>15</v>
      </c>
      <c r="H368" s="26" t="s">
        <v>2428</v>
      </c>
      <c r="I368" s="28">
        <v>87.62</v>
      </c>
      <c r="J368" s="28">
        <f t="shared" si="8"/>
        <v>525.72</v>
      </c>
      <c r="K368" s="26">
        <v>6</v>
      </c>
    </row>
    <row r="369" spans="1:11" ht="21.6" customHeight="1" x14ac:dyDescent="0.35">
      <c r="A369" s="142">
        <v>43332</v>
      </c>
      <c r="B369" s="25">
        <v>43332.407581018517</v>
      </c>
      <c r="C369" s="26" t="s">
        <v>40</v>
      </c>
      <c r="D369" s="26" t="s">
        <v>1718</v>
      </c>
      <c r="E369" s="133" t="s">
        <v>2653</v>
      </c>
      <c r="F369" s="27" t="s">
        <v>296</v>
      </c>
      <c r="G369" s="26">
        <v>40</v>
      </c>
      <c r="H369" s="26" t="s">
        <v>2428</v>
      </c>
      <c r="I369" s="28">
        <v>42.48</v>
      </c>
      <c r="J369" s="28">
        <f t="shared" si="8"/>
        <v>2888.64</v>
      </c>
      <c r="K369" s="26">
        <v>68</v>
      </c>
    </row>
    <row r="370" spans="1:11" ht="21.6" customHeight="1" x14ac:dyDescent="0.35">
      <c r="A370" s="142">
        <v>42481</v>
      </c>
      <c r="B370" s="25">
        <v>42481.355416666665</v>
      </c>
      <c r="C370" s="26" t="s">
        <v>135</v>
      </c>
      <c r="D370" s="26" t="s">
        <v>208</v>
      </c>
      <c r="E370" s="133" t="s">
        <v>2654</v>
      </c>
      <c r="F370" s="89" t="s">
        <v>217</v>
      </c>
      <c r="G370" s="88">
        <v>10</v>
      </c>
      <c r="H370" s="88" t="s">
        <v>2434</v>
      </c>
      <c r="I370" s="90">
        <v>147.5</v>
      </c>
      <c r="J370" s="28">
        <f t="shared" si="8"/>
        <v>0</v>
      </c>
      <c r="K370" s="88">
        <v>0</v>
      </c>
    </row>
    <row r="371" spans="1:11" ht="21.6" customHeight="1" x14ac:dyDescent="0.35">
      <c r="A371" s="140">
        <v>43314</v>
      </c>
      <c r="B371" s="87">
        <v>43314.611585648148</v>
      </c>
      <c r="C371" s="88" t="s">
        <v>135</v>
      </c>
      <c r="D371" s="88" t="s">
        <v>1641</v>
      </c>
      <c r="E371" s="133" t="s">
        <v>2655</v>
      </c>
      <c r="F371" s="89" t="s">
        <v>3187</v>
      </c>
      <c r="G371" s="88">
        <v>45</v>
      </c>
      <c r="H371" s="88" t="s">
        <v>2426</v>
      </c>
      <c r="I371" s="90">
        <v>351.64</v>
      </c>
      <c r="J371" s="28">
        <f t="shared" si="8"/>
        <v>0</v>
      </c>
      <c r="K371" s="88">
        <v>0</v>
      </c>
    </row>
    <row r="372" spans="1:11" ht="21.6" customHeight="1" x14ac:dyDescent="0.35">
      <c r="A372" s="140">
        <v>45623</v>
      </c>
      <c r="B372" s="87">
        <v>45623</v>
      </c>
      <c r="C372" s="88"/>
      <c r="D372" s="88"/>
      <c r="E372" s="133" t="s">
        <v>3274</v>
      </c>
      <c r="F372" s="89" t="s">
        <v>3021</v>
      </c>
      <c r="G372" s="88">
        <v>50</v>
      </c>
      <c r="H372" s="88" t="s">
        <v>2681</v>
      </c>
      <c r="I372" s="90">
        <v>120.74</v>
      </c>
      <c r="J372" s="28">
        <f t="shared" si="8"/>
        <v>3622.2</v>
      </c>
      <c r="K372" s="88">
        <v>30</v>
      </c>
    </row>
    <row r="373" spans="1:11" ht="21.6" customHeight="1" x14ac:dyDescent="0.35">
      <c r="A373" s="140">
        <v>45629</v>
      </c>
      <c r="B373" s="87">
        <v>45629</v>
      </c>
      <c r="C373" s="88"/>
      <c r="D373" s="88"/>
      <c r="E373" s="133" t="s">
        <v>2746</v>
      </c>
      <c r="F373" s="89" t="s">
        <v>2747</v>
      </c>
      <c r="G373" s="88">
        <v>75</v>
      </c>
      <c r="H373" s="88" t="s">
        <v>2428</v>
      </c>
      <c r="I373" s="90">
        <v>302.67</v>
      </c>
      <c r="J373" s="28">
        <f t="shared" si="8"/>
        <v>0</v>
      </c>
      <c r="K373" s="88">
        <v>0</v>
      </c>
    </row>
    <row r="374" spans="1:11" ht="21.6" customHeight="1" x14ac:dyDescent="0.35">
      <c r="A374" s="142">
        <v>43332</v>
      </c>
      <c r="B374" s="25">
        <v>43332.407581018517</v>
      </c>
      <c r="C374" s="26" t="s">
        <v>40</v>
      </c>
      <c r="D374" s="26" t="s">
        <v>1718</v>
      </c>
      <c r="E374" s="133" t="s">
        <v>2656</v>
      </c>
      <c r="F374" s="27" t="s">
        <v>1722</v>
      </c>
      <c r="G374" s="26">
        <v>25</v>
      </c>
      <c r="H374" s="26" t="s">
        <v>2435</v>
      </c>
      <c r="I374" s="28">
        <v>85.349400000000003</v>
      </c>
      <c r="J374" s="28">
        <f t="shared" si="8"/>
        <v>18350.120999999999</v>
      </c>
      <c r="K374" s="26">
        <v>215</v>
      </c>
    </row>
    <row r="375" spans="1:11" ht="21.6" customHeight="1" x14ac:dyDescent="0.35">
      <c r="A375" s="142">
        <v>44701</v>
      </c>
      <c r="B375" s="25">
        <v>44701</v>
      </c>
      <c r="C375" s="26" t="s">
        <v>135</v>
      </c>
      <c r="D375" s="26" t="s">
        <v>1641</v>
      </c>
      <c r="E375" s="133" t="s">
        <v>2657</v>
      </c>
      <c r="F375" s="27" t="s">
        <v>2859</v>
      </c>
      <c r="G375" s="26">
        <v>300</v>
      </c>
      <c r="H375" s="26" t="s">
        <v>2853</v>
      </c>
      <c r="I375" s="28">
        <v>16.690000000000001</v>
      </c>
      <c r="J375" s="28">
        <f t="shared" si="8"/>
        <v>0</v>
      </c>
      <c r="K375" s="26">
        <v>0</v>
      </c>
    </row>
    <row r="376" spans="1:11" s="44" customFormat="1" ht="21.6" customHeight="1" x14ac:dyDescent="0.35">
      <c r="A376" s="142">
        <v>44691</v>
      </c>
      <c r="B376" s="25">
        <v>44691</v>
      </c>
      <c r="C376" s="26"/>
      <c r="D376" s="26"/>
      <c r="E376" s="133" t="s">
        <v>2843</v>
      </c>
      <c r="F376" s="27" t="s">
        <v>2844</v>
      </c>
      <c r="G376" s="26">
        <v>25</v>
      </c>
      <c r="H376" s="26" t="s">
        <v>2681</v>
      </c>
      <c r="I376" s="28">
        <v>29.03</v>
      </c>
      <c r="J376" s="28">
        <f t="shared" si="8"/>
        <v>4877.04</v>
      </c>
      <c r="K376" s="26">
        <v>168</v>
      </c>
    </row>
    <row r="377" spans="1:11" s="44" customFormat="1" ht="21.6" customHeight="1" x14ac:dyDescent="0.35">
      <c r="A377" s="142">
        <v>44701</v>
      </c>
      <c r="B377" s="25">
        <v>44701</v>
      </c>
      <c r="C377" s="26" t="s">
        <v>135</v>
      </c>
      <c r="D377" s="26" t="s">
        <v>1641</v>
      </c>
      <c r="E377" s="133" t="s">
        <v>2658</v>
      </c>
      <c r="F377" s="27" t="s">
        <v>223</v>
      </c>
      <c r="G377" s="26">
        <v>25</v>
      </c>
      <c r="H377" s="26" t="s">
        <v>2428</v>
      </c>
      <c r="I377" s="28">
        <v>31.86</v>
      </c>
      <c r="J377" s="28">
        <f t="shared" si="8"/>
        <v>2325.7799999999997</v>
      </c>
      <c r="K377" s="26">
        <v>73</v>
      </c>
    </row>
    <row r="378" spans="1:11" ht="21.6" customHeight="1" x14ac:dyDescent="0.35">
      <c r="A378" s="142">
        <v>44897</v>
      </c>
      <c r="B378" s="25">
        <v>44897</v>
      </c>
      <c r="C378" s="26" t="s">
        <v>135</v>
      </c>
      <c r="D378" s="26" t="s">
        <v>1641</v>
      </c>
      <c r="E378" s="133" t="s">
        <v>2659</v>
      </c>
      <c r="F378" s="27" t="s">
        <v>197</v>
      </c>
      <c r="G378" s="26">
        <v>15</v>
      </c>
      <c r="H378" s="26" t="s">
        <v>2425</v>
      </c>
      <c r="I378" s="28">
        <v>37.700000000000003</v>
      </c>
      <c r="J378" s="28">
        <f t="shared" si="8"/>
        <v>4863.3</v>
      </c>
      <c r="K378" s="26">
        <v>129</v>
      </c>
    </row>
    <row r="379" spans="1:11" ht="21.6" customHeight="1" x14ac:dyDescent="0.35">
      <c r="A379" s="154">
        <v>45259</v>
      </c>
      <c r="B379" s="155">
        <v>45260</v>
      </c>
      <c r="C379" s="26" t="s">
        <v>135</v>
      </c>
      <c r="D379" s="26" t="s">
        <v>1641</v>
      </c>
      <c r="E379" s="133" t="s">
        <v>2660</v>
      </c>
      <c r="F379" s="27" t="s">
        <v>311</v>
      </c>
      <c r="G379" s="26">
        <v>20</v>
      </c>
      <c r="H379" s="26" t="s">
        <v>2428</v>
      </c>
      <c r="I379" s="28">
        <v>80</v>
      </c>
      <c r="J379" s="28">
        <f t="shared" si="8"/>
        <v>0</v>
      </c>
      <c r="K379" s="26">
        <v>0</v>
      </c>
    </row>
    <row r="380" spans="1:11" ht="21.75" customHeight="1" x14ac:dyDescent="0.35">
      <c r="A380" s="142">
        <v>44508</v>
      </c>
      <c r="B380" s="25">
        <v>44508</v>
      </c>
      <c r="C380" s="26" t="s">
        <v>135</v>
      </c>
      <c r="D380" s="26" t="s">
        <v>1687</v>
      </c>
      <c r="E380" s="133" t="s">
        <v>2661</v>
      </c>
      <c r="F380" s="27" t="s">
        <v>519</v>
      </c>
      <c r="G380" s="26">
        <v>25</v>
      </c>
      <c r="H380" s="26" t="s">
        <v>2428</v>
      </c>
      <c r="I380" s="28">
        <v>30.11</v>
      </c>
      <c r="J380" s="28">
        <f t="shared" si="8"/>
        <v>1595.83</v>
      </c>
      <c r="K380" s="26">
        <v>53</v>
      </c>
    </row>
    <row r="381" spans="1:11" ht="21.6" customHeight="1" x14ac:dyDescent="0.35">
      <c r="A381" s="142">
        <v>43454</v>
      </c>
      <c r="B381" s="25">
        <v>43454.640231481484</v>
      </c>
      <c r="C381" s="25">
        <v>43455</v>
      </c>
      <c r="D381" s="25">
        <v>43456</v>
      </c>
      <c r="E381" s="133" t="s">
        <v>2598</v>
      </c>
      <c r="F381" s="89" t="s">
        <v>3188</v>
      </c>
      <c r="G381" s="88">
        <v>500</v>
      </c>
      <c r="H381" s="88" t="s">
        <v>2428</v>
      </c>
      <c r="I381" s="90">
        <v>110.92</v>
      </c>
      <c r="J381" s="28">
        <f t="shared" si="8"/>
        <v>0</v>
      </c>
      <c r="K381" s="88">
        <v>0</v>
      </c>
    </row>
    <row r="382" spans="1:11" ht="21.6" customHeight="1" x14ac:dyDescent="0.35">
      <c r="A382" s="142">
        <v>43455</v>
      </c>
      <c r="B382" s="25">
        <v>43455</v>
      </c>
      <c r="C382" s="26"/>
      <c r="D382" s="26"/>
      <c r="E382" s="133" t="s">
        <v>2662</v>
      </c>
      <c r="F382" s="27" t="s">
        <v>3272</v>
      </c>
      <c r="G382" s="26"/>
      <c r="H382" s="26"/>
      <c r="I382" s="28">
        <v>11.36</v>
      </c>
      <c r="J382" s="28">
        <f t="shared" si="8"/>
        <v>36442.879999999997</v>
      </c>
      <c r="K382" s="26">
        <v>3208</v>
      </c>
    </row>
    <row r="383" spans="1:11" ht="21.6" customHeight="1" x14ac:dyDescent="0.35">
      <c r="A383" s="142">
        <v>44701</v>
      </c>
      <c r="B383" s="25">
        <v>44701</v>
      </c>
      <c r="C383" s="26" t="s">
        <v>40</v>
      </c>
      <c r="D383" s="26" t="s">
        <v>1718</v>
      </c>
      <c r="E383" s="133" t="s">
        <v>2662</v>
      </c>
      <c r="F383" s="27" t="s">
        <v>1726</v>
      </c>
      <c r="G383" s="26">
        <v>400</v>
      </c>
      <c r="H383" s="26" t="s">
        <v>2428</v>
      </c>
      <c r="I383" s="28">
        <v>11.3398</v>
      </c>
      <c r="J383" s="28">
        <f t="shared" si="8"/>
        <v>33100.876199999999</v>
      </c>
      <c r="K383" s="26">
        <v>2919</v>
      </c>
    </row>
    <row r="384" spans="1:11" ht="21.6" customHeight="1" x14ac:dyDescent="0.35">
      <c r="A384" s="142">
        <v>44897</v>
      </c>
      <c r="B384" s="25">
        <v>44897</v>
      </c>
      <c r="C384" s="26"/>
      <c r="D384" s="26"/>
      <c r="E384" s="133" t="s">
        <v>2662</v>
      </c>
      <c r="F384" s="27" t="s">
        <v>3096</v>
      </c>
      <c r="G384" s="26">
        <v>50</v>
      </c>
      <c r="H384" s="26" t="s">
        <v>3097</v>
      </c>
      <c r="I384" s="28">
        <v>76.7</v>
      </c>
      <c r="J384" s="28">
        <f t="shared" si="8"/>
        <v>0</v>
      </c>
      <c r="K384" s="26">
        <v>0</v>
      </c>
    </row>
    <row r="385" spans="1:11" ht="21.6" customHeight="1" x14ac:dyDescent="0.35">
      <c r="A385" s="142">
        <v>44063</v>
      </c>
      <c r="B385" s="25">
        <v>44063</v>
      </c>
      <c r="C385" s="26" t="s">
        <v>40</v>
      </c>
      <c r="D385" s="26" t="s">
        <v>1783</v>
      </c>
      <c r="E385" s="133" t="s">
        <v>2663</v>
      </c>
      <c r="F385" s="89" t="s">
        <v>1788</v>
      </c>
      <c r="G385" s="88">
        <v>40</v>
      </c>
      <c r="H385" s="88" t="s">
        <v>2429</v>
      </c>
      <c r="I385" s="90">
        <v>1092.68</v>
      </c>
      <c r="J385" s="28">
        <f t="shared" si="8"/>
        <v>8741.44</v>
      </c>
      <c r="K385" s="88">
        <v>8</v>
      </c>
    </row>
    <row r="386" spans="1:11" ht="21.6" customHeight="1" x14ac:dyDescent="0.35">
      <c r="A386" s="142">
        <v>44701</v>
      </c>
      <c r="B386" s="25">
        <v>44701</v>
      </c>
      <c r="C386" s="22"/>
      <c r="D386" s="22"/>
      <c r="E386" s="133" t="s">
        <v>3326</v>
      </c>
      <c r="F386" s="27" t="s">
        <v>2862</v>
      </c>
      <c r="G386" s="26">
        <v>60</v>
      </c>
      <c r="H386" s="26" t="s">
        <v>2681</v>
      </c>
      <c r="I386" s="28">
        <v>116.82</v>
      </c>
      <c r="J386" s="28">
        <f t="shared" si="8"/>
        <v>4322.34</v>
      </c>
      <c r="K386" s="26">
        <v>37</v>
      </c>
    </row>
    <row r="387" spans="1:11" ht="21.6" customHeight="1" x14ac:dyDescent="0.35">
      <c r="A387" s="142">
        <v>44701</v>
      </c>
      <c r="B387" s="25">
        <v>44701</v>
      </c>
      <c r="C387" s="22"/>
      <c r="D387" s="22"/>
      <c r="E387" s="133" t="s">
        <v>3327</v>
      </c>
      <c r="F387" s="27" t="s">
        <v>3026</v>
      </c>
      <c r="G387" s="26">
        <v>60</v>
      </c>
      <c r="H387" s="26" t="s">
        <v>2681</v>
      </c>
      <c r="I387" s="28">
        <v>252</v>
      </c>
      <c r="J387" s="28">
        <f t="shared" si="8"/>
        <v>4032</v>
      </c>
      <c r="K387" s="26">
        <v>16</v>
      </c>
    </row>
    <row r="388" spans="1:11" ht="21.6" customHeight="1" x14ac:dyDescent="0.35">
      <c r="A388" s="142">
        <v>44701</v>
      </c>
      <c r="B388" s="25">
        <v>44701</v>
      </c>
      <c r="C388" s="22"/>
      <c r="D388" s="22"/>
      <c r="E388" s="133" t="s">
        <v>3329</v>
      </c>
      <c r="F388" s="27" t="s">
        <v>3027</v>
      </c>
      <c r="G388" s="26">
        <v>60</v>
      </c>
      <c r="H388" s="26" t="s">
        <v>2681</v>
      </c>
      <c r="I388" s="28">
        <v>184</v>
      </c>
      <c r="J388" s="28">
        <f t="shared" si="8"/>
        <v>184</v>
      </c>
      <c r="K388" s="26">
        <v>1</v>
      </c>
    </row>
    <row r="389" spans="1:11" ht="21.6" customHeight="1" x14ac:dyDescent="0.35">
      <c r="A389" s="142">
        <v>44701</v>
      </c>
      <c r="B389" s="25">
        <v>44701</v>
      </c>
      <c r="C389" s="22"/>
      <c r="D389" s="22"/>
      <c r="E389" s="133" t="s">
        <v>3328</v>
      </c>
      <c r="F389" s="27" t="s">
        <v>2863</v>
      </c>
      <c r="G389" s="26">
        <v>60</v>
      </c>
      <c r="H389" s="26" t="s">
        <v>2681</v>
      </c>
      <c r="I389" s="28">
        <v>125.08</v>
      </c>
      <c r="J389" s="28">
        <f t="shared" si="8"/>
        <v>1751.12</v>
      </c>
      <c r="K389" s="26">
        <v>14</v>
      </c>
    </row>
    <row r="390" spans="1:11" ht="21.6" customHeight="1" x14ac:dyDescent="0.35">
      <c r="A390" s="142">
        <v>44701</v>
      </c>
      <c r="B390" s="25">
        <v>44701</v>
      </c>
      <c r="C390" s="22"/>
      <c r="D390" s="22"/>
      <c r="E390" s="133" t="s">
        <v>3324</v>
      </c>
      <c r="F390" s="27" t="s">
        <v>3323</v>
      </c>
      <c r="G390" s="26">
        <v>30</v>
      </c>
      <c r="H390" s="26" t="s">
        <v>2681</v>
      </c>
      <c r="I390" s="28">
        <v>607.47</v>
      </c>
      <c r="J390" s="28">
        <f t="shared" si="8"/>
        <v>12149.400000000001</v>
      </c>
      <c r="K390" s="26">
        <v>20</v>
      </c>
    </row>
    <row r="391" spans="1:11" ht="21.6" customHeight="1" x14ac:dyDescent="0.35">
      <c r="A391" s="142">
        <v>44701</v>
      </c>
      <c r="B391" s="25">
        <v>44701</v>
      </c>
      <c r="C391" s="22"/>
      <c r="D391" s="22"/>
      <c r="E391" s="133" t="s">
        <v>3325</v>
      </c>
      <c r="F391" s="27" t="s">
        <v>2864</v>
      </c>
      <c r="G391" s="26">
        <v>30</v>
      </c>
      <c r="H391" s="26" t="s">
        <v>2681</v>
      </c>
      <c r="I391" s="28">
        <v>607.47</v>
      </c>
      <c r="J391" s="28">
        <f t="shared" si="8"/>
        <v>18224.100000000002</v>
      </c>
      <c r="K391" s="26">
        <v>30</v>
      </c>
    </row>
    <row r="392" spans="1:11" ht="21.6" customHeight="1" x14ac:dyDescent="0.35">
      <c r="A392" s="142">
        <v>44701</v>
      </c>
      <c r="B392" s="25">
        <v>44701</v>
      </c>
      <c r="C392" s="22"/>
      <c r="D392" s="22"/>
      <c r="E392" s="133"/>
      <c r="F392" s="27" t="s">
        <v>2865</v>
      </c>
      <c r="G392" s="26">
        <v>25</v>
      </c>
      <c r="H392" s="26" t="s">
        <v>2681</v>
      </c>
      <c r="I392" s="28">
        <v>81.13</v>
      </c>
      <c r="J392" s="28">
        <f t="shared" si="8"/>
        <v>0</v>
      </c>
      <c r="K392" s="26">
        <v>0</v>
      </c>
    </row>
    <row r="393" spans="1:11" ht="21.6" customHeight="1" x14ac:dyDescent="0.35">
      <c r="A393" s="142">
        <v>45009</v>
      </c>
      <c r="B393" s="25">
        <v>45009</v>
      </c>
      <c r="C393" s="22"/>
      <c r="D393" s="22"/>
      <c r="E393" s="133"/>
      <c r="F393" s="27" t="s">
        <v>2875</v>
      </c>
      <c r="G393" s="26">
        <v>10</v>
      </c>
      <c r="H393" s="26" t="s">
        <v>2876</v>
      </c>
      <c r="I393" s="28">
        <v>489.7</v>
      </c>
      <c r="J393" s="28">
        <f t="shared" si="8"/>
        <v>1958.8</v>
      </c>
      <c r="K393" s="26">
        <v>4</v>
      </c>
    </row>
    <row r="394" spans="1:11" ht="21.6" customHeight="1" x14ac:dyDescent="0.35">
      <c r="A394" s="142">
        <v>44893</v>
      </c>
      <c r="B394" s="25">
        <v>44893</v>
      </c>
      <c r="C394" s="22"/>
      <c r="D394" s="22"/>
      <c r="E394" s="133"/>
      <c r="F394" s="27" t="s">
        <v>2795</v>
      </c>
      <c r="G394" s="26">
        <v>10</v>
      </c>
      <c r="H394" s="26" t="s">
        <v>2681</v>
      </c>
      <c r="I394" s="28">
        <v>460.2</v>
      </c>
      <c r="J394" s="28">
        <f t="shared" si="8"/>
        <v>1380.6</v>
      </c>
      <c r="K394" s="26">
        <v>3</v>
      </c>
    </row>
    <row r="395" spans="1:11" ht="21.6" customHeight="1" x14ac:dyDescent="0.35">
      <c r="A395" s="142">
        <v>43315.355312500003</v>
      </c>
      <c r="B395" s="25">
        <v>43314</v>
      </c>
      <c r="C395" s="22"/>
      <c r="D395" s="22"/>
      <c r="E395" s="133" t="s">
        <v>2599</v>
      </c>
      <c r="F395" s="27" t="s">
        <v>1033</v>
      </c>
      <c r="G395" s="26">
        <v>30</v>
      </c>
      <c r="H395" s="26" t="s">
        <v>2681</v>
      </c>
      <c r="I395" s="28">
        <v>588.82000000000005</v>
      </c>
      <c r="J395" s="28">
        <f t="shared" si="8"/>
        <v>37684.480000000003</v>
      </c>
      <c r="K395" s="26">
        <v>64</v>
      </c>
    </row>
    <row r="396" spans="1:11" ht="21.6" customHeight="1" x14ac:dyDescent="0.35">
      <c r="A396" s="145">
        <v>42858.442824074074</v>
      </c>
      <c r="B396" s="91">
        <v>42859</v>
      </c>
      <c r="C396" s="22"/>
      <c r="D396" s="22"/>
      <c r="E396" s="133" t="s">
        <v>2666</v>
      </c>
      <c r="F396" s="104" t="s">
        <v>3189</v>
      </c>
      <c r="G396" s="103">
        <v>25</v>
      </c>
      <c r="H396" s="103" t="s">
        <v>2426</v>
      </c>
      <c r="I396" s="105">
        <v>22</v>
      </c>
      <c r="J396" s="28">
        <f t="shared" si="8"/>
        <v>0</v>
      </c>
      <c r="K396" s="103">
        <v>0</v>
      </c>
    </row>
    <row r="397" spans="1:11" ht="21.6" customHeight="1" x14ac:dyDescent="0.35">
      <c r="A397" s="145">
        <v>45166</v>
      </c>
      <c r="B397" s="25">
        <v>45166</v>
      </c>
      <c r="C397" s="26"/>
      <c r="D397" s="26"/>
      <c r="E397" s="133" t="s">
        <v>2603</v>
      </c>
      <c r="F397" s="27" t="s">
        <v>3190</v>
      </c>
      <c r="G397" s="26">
        <v>15</v>
      </c>
      <c r="H397" s="26" t="s">
        <v>2428</v>
      </c>
      <c r="I397" s="94">
        <v>826</v>
      </c>
      <c r="J397" s="28">
        <f t="shared" si="8"/>
        <v>38822</v>
      </c>
      <c r="K397" s="26">
        <v>47</v>
      </c>
    </row>
    <row r="398" spans="1:11" ht="21.6" customHeight="1" x14ac:dyDescent="0.35">
      <c r="A398" s="145">
        <v>44182</v>
      </c>
      <c r="B398" s="91">
        <v>44182</v>
      </c>
      <c r="C398" s="22"/>
      <c r="D398" s="22"/>
      <c r="E398" s="133" t="s">
        <v>2667</v>
      </c>
      <c r="F398" s="93" t="s">
        <v>3473</v>
      </c>
      <c r="G398" s="92">
        <v>100</v>
      </c>
      <c r="H398" s="92" t="s">
        <v>2428</v>
      </c>
      <c r="I398" s="94">
        <v>157.86000000000001</v>
      </c>
      <c r="J398" s="28">
        <f t="shared" si="8"/>
        <v>0</v>
      </c>
      <c r="K398" s="92">
        <v>0</v>
      </c>
    </row>
    <row r="399" spans="1:11" ht="21.6" customHeight="1" x14ac:dyDescent="0.35">
      <c r="A399" s="145">
        <v>44511</v>
      </c>
      <c r="B399" s="91">
        <v>44511</v>
      </c>
      <c r="C399" s="22"/>
      <c r="D399" s="22"/>
      <c r="E399" s="133" t="s">
        <v>2756</v>
      </c>
      <c r="F399" s="93" t="s">
        <v>2757</v>
      </c>
      <c r="G399" s="92">
        <v>10</v>
      </c>
      <c r="H399" s="92" t="s">
        <v>2755</v>
      </c>
      <c r="I399" s="94">
        <v>443.2</v>
      </c>
      <c r="J399" s="28">
        <f t="shared" si="8"/>
        <v>8864</v>
      </c>
      <c r="K399" s="92">
        <v>20</v>
      </c>
    </row>
    <row r="400" spans="1:11" ht="21.6" customHeight="1" x14ac:dyDescent="0.35">
      <c r="A400" s="145">
        <v>44508</v>
      </c>
      <c r="B400" s="91">
        <v>44508</v>
      </c>
      <c r="C400" s="22"/>
      <c r="D400" s="22"/>
      <c r="E400" s="133" t="s">
        <v>2668</v>
      </c>
      <c r="F400" s="93" t="s">
        <v>2790</v>
      </c>
      <c r="G400" s="92">
        <v>25</v>
      </c>
      <c r="H400" s="92" t="s">
        <v>2428</v>
      </c>
      <c r="I400" s="94">
        <v>1197.3499999999999</v>
      </c>
      <c r="J400" s="28">
        <f t="shared" si="8"/>
        <v>11973.5</v>
      </c>
      <c r="K400" s="92">
        <v>10</v>
      </c>
    </row>
    <row r="401" spans="1:11" ht="21.6" customHeight="1" x14ac:dyDescent="0.35">
      <c r="A401" s="145">
        <v>45628</v>
      </c>
      <c r="B401" s="91">
        <v>45628</v>
      </c>
      <c r="C401" s="22"/>
      <c r="D401" s="22"/>
      <c r="E401" s="168" t="s">
        <v>3212</v>
      </c>
      <c r="F401" s="93" t="s">
        <v>1045</v>
      </c>
      <c r="G401" s="92">
        <v>500</v>
      </c>
      <c r="H401" s="92" t="s">
        <v>2681</v>
      </c>
      <c r="I401" s="94">
        <v>4.42</v>
      </c>
      <c r="J401" s="28">
        <f t="shared" si="8"/>
        <v>4641</v>
      </c>
      <c r="K401" s="92">
        <v>1050</v>
      </c>
    </row>
    <row r="402" spans="1:11" ht="21.6" customHeight="1" x14ac:dyDescent="0.35">
      <c r="A402" s="145">
        <v>45628</v>
      </c>
      <c r="B402" s="91">
        <v>45628</v>
      </c>
      <c r="C402" s="22"/>
      <c r="D402" s="22"/>
      <c r="E402" s="168" t="s">
        <v>2677</v>
      </c>
      <c r="F402" s="93" t="s">
        <v>3199</v>
      </c>
      <c r="G402" s="92">
        <v>800</v>
      </c>
      <c r="H402" s="92" t="s">
        <v>2428</v>
      </c>
      <c r="I402" s="94">
        <v>3.57</v>
      </c>
      <c r="J402" s="28">
        <f t="shared" si="8"/>
        <v>6247.5</v>
      </c>
      <c r="K402" s="92">
        <v>1750</v>
      </c>
    </row>
    <row r="403" spans="1:11" ht="21.6" customHeight="1" x14ac:dyDescent="0.35">
      <c r="A403" s="142">
        <v>45166</v>
      </c>
      <c r="B403" s="25">
        <v>45166</v>
      </c>
      <c r="C403" s="26"/>
      <c r="D403" s="26"/>
      <c r="E403" s="133" t="s">
        <v>2697</v>
      </c>
      <c r="F403" s="27" t="s">
        <v>3200</v>
      </c>
      <c r="G403" s="26">
        <v>200</v>
      </c>
      <c r="H403" s="26" t="s">
        <v>2428</v>
      </c>
      <c r="I403" s="28">
        <v>2.77</v>
      </c>
      <c r="J403" s="28">
        <f t="shared" si="8"/>
        <v>0</v>
      </c>
      <c r="K403" s="26">
        <v>0</v>
      </c>
    </row>
    <row r="404" spans="1:11" ht="21.6" customHeight="1" x14ac:dyDescent="0.35">
      <c r="A404" s="142">
        <v>45628</v>
      </c>
      <c r="B404" s="25">
        <v>45628</v>
      </c>
      <c r="C404" s="26"/>
      <c r="D404" s="26"/>
      <c r="E404" s="133" t="s">
        <v>2845</v>
      </c>
      <c r="F404" s="27" t="s">
        <v>3206</v>
      </c>
      <c r="G404" s="26">
        <v>20</v>
      </c>
      <c r="H404" s="26" t="s">
        <v>2681</v>
      </c>
      <c r="I404" s="28">
        <v>199.13</v>
      </c>
      <c r="J404" s="28">
        <f t="shared" si="8"/>
        <v>0</v>
      </c>
      <c r="K404" s="26">
        <v>0</v>
      </c>
    </row>
    <row r="405" spans="1:11" ht="21.6" customHeight="1" x14ac:dyDescent="0.35">
      <c r="A405" s="142">
        <v>44680</v>
      </c>
      <c r="B405" s="25">
        <v>44680</v>
      </c>
      <c r="C405" s="26"/>
      <c r="D405" s="26"/>
      <c r="E405" s="133" t="s">
        <v>2698</v>
      </c>
      <c r="F405" s="27" t="s">
        <v>2957</v>
      </c>
      <c r="G405" s="26">
        <v>10</v>
      </c>
      <c r="H405" s="26" t="s">
        <v>2428</v>
      </c>
      <c r="I405" s="28">
        <v>182.9</v>
      </c>
      <c r="J405" s="28">
        <f t="shared" si="8"/>
        <v>6767.3</v>
      </c>
      <c r="K405" s="26">
        <v>37</v>
      </c>
    </row>
    <row r="406" spans="1:11" ht="21.6" customHeight="1" x14ac:dyDescent="0.35">
      <c r="A406" s="142">
        <v>42123</v>
      </c>
      <c r="B406" s="25">
        <v>42136.395949074074</v>
      </c>
      <c r="C406" s="26"/>
      <c r="D406" s="26"/>
      <c r="E406" s="133" t="s">
        <v>2667</v>
      </c>
      <c r="F406" s="27" t="s">
        <v>1940</v>
      </c>
      <c r="G406" s="26">
        <v>30</v>
      </c>
      <c r="H406" s="26" t="s">
        <v>2428</v>
      </c>
      <c r="I406" s="28">
        <v>175.34800000000001</v>
      </c>
      <c r="J406" s="28">
        <f t="shared" si="8"/>
        <v>12800.404</v>
      </c>
      <c r="K406" s="26">
        <v>73</v>
      </c>
    </row>
    <row r="407" spans="1:11" ht="21.6" customHeight="1" x14ac:dyDescent="0.35">
      <c r="A407" s="142">
        <v>45628</v>
      </c>
      <c r="B407" s="25">
        <v>45628</v>
      </c>
      <c r="C407" s="26"/>
      <c r="D407" s="26"/>
      <c r="E407" s="133" t="s">
        <v>2668</v>
      </c>
      <c r="F407" s="27" t="s">
        <v>2720</v>
      </c>
      <c r="G407" s="26">
        <v>40</v>
      </c>
      <c r="H407" s="26" t="s">
        <v>2425</v>
      </c>
      <c r="I407" s="28">
        <v>608.45000000000005</v>
      </c>
      <c r="J407" s="28">
        <f t="shared" si="8"/>
        <v>61453.450000000004</v>
      </c>
      <c r="K407" s="26">
        <v>101</v>
      </c>
    </row>
    <row r="408" spans="1:11" ht="21.6" customHeight="1" x14ac:dyDescent="0.35">
      <c r="A408" s="142">
        <v>44672</v>
      </c>
      <c r="B408" s="25">
        <v>44672</v>
      </c>
      <c r="C408" s="26"/>
      <c r="D408" s="26"/>
      <c r="E408" s="133" t="s">
        <v>2677</v>
      </c>
      <c r="F408" s="27" t="s">
        <v>2721</v>
      </c>
      <c r="G408" s="26">
        <v>90</v>
      </c>
      <c r="H408" s="26" t="s">
        <v>2429</v>
      </c>
      <c r="I408" s="28">
        <v>349.28</v>
      </c>
      <c r="J408" s="28">
        <f t="shared" si="8"/>
        <v>57281.919999999998</v>
      </c>
      <c r="K408" s="26">
        <v>164</v>
      </c>
    </row>
    <row r="409" spans="1:11" ht="21.6" customHeight="1" x14ac:dyDescent="0.35">
      <c r="A409" s="142">
        <v>44893</v>
      </c>
      <c r="B409" s="25">
        <v>44893</v>
      </c>
      <c r="C409" s="26"/>
      <c r="D409" s="26"/>
      <c r="E409" s="133" t="s">
        <v>2697</v>
      </c>
      <c r="F409" s="27" t="s">
        <v>2738</v>
      </c>
      <c r="G409" s="26">
        <v>100</v>
      </c>
      <c r="H409" s="26" t="s">
        <v>2429</v>
      </c>
      <c r="I409" s="28">
        <v>1087.96</v>
      </c>
      <c r="J409" s="28">
        <f t="shared" si="8"/>
        <v>25023.08</v>
      </c>
      <c r="K409" s="26">
        <v>23</v>
      </c>
    </row>
    <row r="410" spans="1:11" ht="21.6" customHeight="1" x14ac:dyDescent="0.35">
      <c r="A410" s="142">
        <v>44196</v>
      </c>
      <c r="B410" s="25">
        <v>44201</v>
      </c>
      <c r="C410" s="26"/>
      <c r="D410" s="26"/>
      <c r="E410" s="133" t="s">
        <v>2698</v>
      </c>
      <c r="F410" s="27" t="s">
        <v>2723</v>
      </c>
      <c r="G410" s="26">
        <v>0</v>
      </c>
      <c r="H410" s="26" t="s">
        <v>2429</v>
      </c>
      <c r="I410" s="28">
        <v>1593</v>
      </c>
      <c r="J410" s="28">
        <f t="shared" si="8"/>
        <v>23895</v>
      </c>
      <c r="K410" s="26">
        <v>15</v>
      </c>
    </row>
    <row r="411" spans="1:11" ht="21.6" customHeight="1" x14ac:dyDescent="0.35">
      <c r="A411" s="142">
        <v>44672</v>
      </c>
      <c r="B411" s="25">
        <v>44672</v>
      </c>
      <c r="C411" s="26"/>
      <c r="D411" s="26"/>
      <c r="E411" s="133" t="s">
        <v>2753</v>
      </c>
      <c r="F411" s="27" t="s">
        <v>2754</v>
      </c>
      <c r="G411" s="26">
        <v>20</v>
      </c>
      <c r="H411" s="26" t="s">
        <v>2755</v>
      </c>
      <c r="I411" s="28">
        <v>377.6</v>
      </c>
      <c r="J411" s="28">
        <f t="shared" si="8"/>
        <v>8307.2000000000007</v>
      </c>
      <c r="K411" s="26">
        <v>22</v>
      </c>
    </row>
    <row r="412" spans="1:11" ht="21.6" customHeight="1" x14ac:dyDescent="0.35">
      <c r="A412" s="142">
        <v>45166</v>
      </c>
      <c r="B412" s="25">
        <v>45166</v>
      </c>
      <c r="C412" s="26"/>
      <c r="D412" s="26"/>
      <c r="E412" s="133" t="s">
        <v>2797</v>
      </c>
      <c r="F412" s="27" t="s">
        <v>3215</v>
      </c>
      <c r="G412" s="26">
        <v>60</v>
      </c>
      <c r="H412" s="26" t="s">
        <v>2759</v>
      </c>
      <c r="I412" s="28">
        <v>59.94</v>
      </c>
      <c r="J412" s="28">
        <f t="shared" si="8"/>
        <v>6293.7</v>
      </c>
      <c r="K412" s="26">
        <v>105</v>
      </c>
    </row>
    <row r="413" spans="1:11" ht="21.6" customHeight="1" x14ac:dyDescent="0.35">
      <c r="A413" s="142">
        <v>45635</v>
      </c>
      <c r="B413" s="25">
        <v>45635</v>
      </c>
      <c r="C413" s="26"/>
      <c r="D413" s="26"/>
      <c r="E413" s="133" t="s">
        <v>2798</v>
      </c>
      <c r="F413" s="27" t="s">
        <v>2796</v>
      </c>
      <c r="G413" s="26">
        <v>75</v>
      </c>
      <c r="H413" s="26" t="s">
        <v>2759</v>
      </c>
      <c r="I413" s="28">
        <v>62.8</v>
      </c>
      <c r="J413" s="28">
        <f t="shared" si="8"/>
        <v>14381.199999999999</v>
      </c>
      <c r="K413" s="26">
        <v>229</v>
      </c>
    </row>
    <row r="414" spans="1:11" ht="21.6" customHeight="1" x14ac:dyDescent="0.35">
      <c r="A414" s="142">
        <v>45628</v>
      </c>
      <c r="B414" s="25">
        <v>45628</v>
      </c>
      <c r="C414" s="26"/>
      <c r="D414" s="26"/>
      <c r="E414" s="133" t="s">
        <v>2791</v>
      </c>
      <c r="F414" s="27" t="s">
        <v>2792</v>
      </c>
      <c r="G414" s="26">
        <v>125</v>
      </c>
      <c r="H414" s="26" t="s">
        <v>2681</v>
      </c>
      <c r="I414" s="28">
        <v>17.7</v>
      </c>
      <c r="J414" s="28">
        <f t="shared" si="8"/>
        <v>16354.8</v>
      </c>
      <c r="K414" s="26">
        <v>924</v>
      </c>
    </row>
    <row r="415" spans="1:11" ht="21.6" customHeight="1" x14ac:dyDescent="0.35">
      <c r="A415" s="142">
        <v>44539</v>
      </c>
      <c r="B415" s="25">
        <v>44539</v>
      </c>
      <c r="C415" s="26"/>
      <c r="D415" s="26"/>
      <c r="E415" s="133" t="s">
        <v>2846</v>
      </c>
      <c r="F415" s="27" t="s">
        <v>2847</v>
      </c>
      <c r="G415" s="26">
        <v>50</v>
      </c>
      <c r="H415" s="26" t="s">
        <v>2681</v>
      </c>
      <c r="I415" s="28">
        <v>252</v>
      </c>
      <c r="J415" s="28">
        <f t="shared" si="8"/>
        <v>0</v>
      </c>
      <c r="K415" s="26">
        <v>0</v>
      </c>
    </row>
    <row r="416" spans="1:11" ht="21.6" customHeight="1" x14ac:dyDescent="0.35">
      <c r="A416" s="142">
        <v>45231</v>
      </c>
      <c r="B416" s="25">
        <v>45259</v>
      </c>
      <c r="C416" s="26"/>
      <c r="D416" s="26"/>
      <c r="E416" s="133" t="s">
        <v>2848</v>
      </c>
      <c r="F416" s="27" t="s">
        <v>2849</v>
      </c>
      <c r="G416" s="26">
        <v>150</v>
      </c>
      <c r="H416" s="26" t="s">
        <v>2434</v>
      </c>
      <c r="I416" s="28">
        <v>41.77</v>
      </c>
      <c r="J416" s="28">
        <f t="shared" si="8"/>
        <v>1670.8000000000002</v>
      </c>
      <c r="K416" s="26">
        <v>40</v>
      </c>
    </row>
    <row r="417" spans="1:11" ht="21.6" customHeight="1" x14ac:dyDescent="0.35">
      <c r="A417" s="142">
        <v>44711</v>
      </c>
      <c r="B417" s="25">
        <v>44711</v>
      </c>
      <c r="C417" s="26"/>
      <c r="D417" s="26"/>
      <c r="E417" s="133" t="s">
        <v>3330</v>
      </c>
      <c r="F417" s="27" t="s">
        <v>3331</v>
      </c>
      <c r="G417" s="26">
        <v>10</v>
      </c>
      <c r="H417" s="26" t="s">
        <v>2681</v>
      </c>
      <c r="I417" s="28">
        <v>1910.6</v>
      </c>
      <c r="J417" s="28">
        <f t="shared" si="8"/>
        <v>9553</v>
      </c>
      <c r="K417" s="26">
        <v>5</v>
      </c>
    </row>
    <row r="418" spans="1:11" ht="21.6" customHeight="1" x14ac:dyDescent="0.35">
      <c r="A418" s="142">
        <v>44711</v>
      </c>
      <c r="B418" s="25">
        <v>44711</v>
      </c>
      <c r="C418" s="26"/>
      <c r="D418" s="26"/>
      <c r="E418" s="133" t="s">
        <v>3332</v>
      </c>
      <c r="F418" s="27" t="s">
        <v>3333</v>
      </c>
      <c r="G418" s="26">
        <v>10</v>
      </c>
      <c r="H418" s="26" t="s">
        <v>2681</v>
      </c>
      <c r="I418" s="28">
        <v>2442.6</v>
      </c>
      <c r="J418" s="28">
        <f t="shared" si="8"/>
        <v>0</v>
      </c>
      <c r="K418" s="26">
        <v>0</v>
      </c>
    </row>
    <row r="419" spans="1:11" ht="21.6" customHeight="1" x14ac:dyDescent="0.35">
      <c r="A419" s="142">
        <v>44711</v>
      </c>
      <c r="B419" s="25">
        <v>44711</v>
      </c>
      <c r="C419" s="26"/>
      <c r="D419" s="26"/>
      <c r="E419" s="133" t="s">
        <v>2846</v>
      </c>
      <c r="F419" s="27" t="s">
        <v>2850</v>
      </c>
      <c r="G419" s="26">
        <v>10</v>
      </c>
      <c r="H419" s="26" t="s">
        <v>2681</v>
      </c>
      <c r="I419" s="28">
        <v>2124</v>
      </c>
      <c r="J419" s="28">
        <f t="shared" si="8"/>
        <v>40356</v>
      </c>
      <c r="K419" s="26">
        <v>19</v>
      </c>
    </row>
    <row r="420" spans="1:11" ht="21.6" customHeight="1" x14ac:dyDescent="0.35">
      <c r="A420" s="142">
        <v>44680</v>
      </c>
      <c r="B420" s="25">
        <v>44680</v>
      </c>
      <c r="C420" s="26"/>
      <c r="D420" s="26"/>
      <c r="E420" s="133"/>
      <c r="F420" s="27" t="s">
        <v>2958</v>
      </c>
      <c r="G420" s="26">
        <v>50</v>
      </c>
      <c r="H420" s="26" t="s">
        <v>2681</v>
      </c>
      <c r="I420" s="28">
        <v>41.3</v>
      </c>
      <c r="J420" s="28">
        <f t="shared" si="8"/>
        <v>0</v>
      </c>
      <c r="K420" s="26">
        <v>0</v>
      </c>
    </row>
    <row r="421" spans="1:11" ht="21.6" customHeight="1" x14ac:dyDescent="0.35">
      <c r="A421" s="142">
        <v>45265</v>
      </c>
      <c r="B421" s="25">
        <v>45290</v>
      </c>
      <c r="C421" s="26"/>
      <c r="D421" s="26"/>
      <c r="E421" s="133" t="s">
        <v>3307</v>
      </c>
      <c r="F421" s="27" t="s">
        <v>3308</v>
      </c>
      <c r="G421" s="26">
        <v>1900</v>
      </c>
      <c r="H421" s="26" t="s">
        <v>2681</v>
      </c>
      <c r="I421" s="28">
        <v>13452</v>
      </c>
      <c r="J421" s="28">
        <f t="shared" si="8"/>
        <v>13452</v>
      </c>
      <c r="K421" s="26">
        <v>1</v>
      </c>
    </row>
    <row r="422" spans="1:11" ht="21.6" customHeight="1" x14ac:dyDescent="0.35">
      <c r="A422" s="142">
        <v>45265</v>
      </c>
      <c r="B422" s="25">
        <v>45290</v>
      </c>
      <c r="C422" s="26"/>
      <c r="D422" s="26"/>
      <c r="E422" s="133" t="s">
        <v>3309</v>
      </c>
      <c r="F422" s="27" t="s">
        <v>3310</v>
      </c>
      <c r="G422" s="26">
        <v>1</v>
      </c>
      <c r="H422" s="26" t="s">
        <v>2434</v>
      </c>
      <c r="I422" s="28">
        <v>40120</v>
      </c>
      <c r="J422" s="28">
        <f t="shared" si="8"/>
        <v>0</v>
      </c>
      <c r="K422" s="26">
        <v>0</v>
      </c>
    </row>
    <row r="423" spans="1:11" ht="21.6" customHeight="1" x14ac:dyDescent="0.35">
      <c r="A423" s="145">
        <v>44711</v>
      </c>
      <c r="B423" s="91">
        <v>44711</v>
      </c>
      <c r="C423" s="22"/>
      <c r="D423" s="22"/>
      <c r="E423" s="168"/>
      <c r="F423" s="93" t="s">
        <v>3018</v>
      </c>
      <c r="G423" s="92">
        <v>500</v>
      </c>
      <c r="H423" s="92" t="s">
        <v>2681</v>
      </c>
      <c r="I423" s="94">
        <v>11.39</v>
      </c>
      <c r="J423" s="28">
        <f t="shared" si="8"/>
        <v>0</v>
      </c>
      <c r="K423" s="92">
        <v>0</v>
      </c>
    </row>
    <row r="424" spans="1:11" ht="21.6" customHeight="1" x14ac:dyDescent="0.35">
      <c r="A424" s="145" t="s">
        <v>3646</v>
      </c>
      <c r="B424" s="91">
        <v>45635</v>
      </c>
      <c r="C424" s="22"/>
      <c r="D424" s="22"/>
      <c r="E424" s="168" t="s">
        <v>2756</v>
      </c>
      <c r="F424" s="93" t="s">
        <v>3334</v>
      </c>
      <c r="G424" s="92">
        <v>20</v>
      </c>
      <c r="H424" s="92" t="s">
        <v>2681</v>
      </c>
      <c r="I424" s="94">
        <v>100.3</v>
      </c>
      <c r="J424" s="28">
        <f t="shared" ref="J424:J426" si="9">+K424*I424</f>
        <v>13339.9</v>
      </c>
      <c r="K424" s="92">
        <v>133</v>
      </c>
    </row>
    <row r="425" spans="1:11" ht="21.6" customHeight="1" x14ac:dyDescent="0.35">
      <c r="A425" s="142">
        <v>45140</v>
      </c>
      <c r="B425" s="25">
        <v>45140</v>
      </c>
      <c r="C425" s="26"/>
      <c r="D425" s="26"/>
      <c r="E425" s="133" t="s">
        <v>2842</v>
      </c>
      <c r="F425" s="27" t="s">
        <v>3270</v>
      </c>
      <c r="G425" s="26">
        <v>50</v>
      </c>
      <c r="H425" s="26" t="s">
        <v>2956</v>
      </c>
      <c r="I425" s="28">
        <v>174.58</v>
      </c>
      <c r="J425" s="28">
        <f t="shared" si="9"/>
        <v>17108.84</v>
      </c>
      <c r="K425" s="26">
        <v>98</v>
      </c>
    </row>
    <row r="426" spans="1:11" ht="21.6" customHeight="1" x14ac:dyDescent="0.35">
      <c r="A426" s="142">
        <v>44897</v>
      </c>
      <c r="B426" s="25">
        <v>44897</v>
      </c>
      <c r="C426" s="26"/>
      <c r="D426" s="26"/>
      <c r="E426" s="133" t="s">
        <v>2746</v>
      </c>
      <c r="F426" s="27" t="s">
        <v>2787</v>
      </c>
      <c r="G426" s="26">
        <v>3</v>
      </c>
      <c r="H426" s="26" t="s">
        <v>3094</v>
      </c>
      <c r="I426" s="28">
        <v>749.3</v>
      </c>
      <c r="J426" s="28">
        <f t="shared" si="9"/>
        <v>26225.5</v>
      </c>
      <c r="K426" s="26">
        <v>35</v>
      </c>
    </row>
    <row r="427" spans="1:11" ht="21.6" customHeight="1" x14ac:dyDescent="0.5">
      <c r="A427" s="134"/>
      <c r="B427" s="22"/>
      <c r="C427" s="22"/>
      <c r="D427" s="22"/>
      <c r="E427" s="22"/>
      <c r="F427" s="23"/>
      <c r="G427" s="22"/>
      <c r="H427" s="22"/>
      <c r="I427" s="24"/>
      <c r="J427" s="151">
        <f>SUM(J295:J426)</f>
        <v>2015762.4290000005</v>
      </c>
      <c r="K427" s="22"/>
    </row>
    <row r="428" spans="1:11" ht="21.6" customHeight="1" x14ac:dyDescent="0.5">
      <c r="A428" s="134"/>
      <c r="B428" s="22"/>
      <c r="C428" s="22"/>
      <c r="D428" s="22"/>
      <c r="E428" s="22"/>
      <c r="F428" s="23"/>
      <c r="G428" s="22"/>
      <c r="H428" s="22"/>
      <c r="I428" s="24"/>
      <c r="J428" s="151"/>
      <c r="K428" s="22"/>
    </row>
    <row r="429" spans="1:11" ht="21.6" customHeight="1" x14ac:dyDescent="0.4">
      <c r="A429" s="166" t="s">
        <v>2866</v>
      </c>
      <c r="B429" s="35"/>
      <c r="C429" s="35"/>
      <c r="D429" s="35"/>
      <c r="E429" s="35"/>
      <c r="F429"/>
      <c r="G429" s="35"/>
      <c r="H429" s="35"/>
      <c r="I429" s="37"/>
      <c r="J429" s="37"/>
      <c r="K429" s="35"/>
    </row>
    <row r="430" spans="1:11" ht="21.6" customHeight="1" x14ac:dyDescent="0.25">
      <c r="A430" s="40" t="s">
        <v>3168</v>
      </c>
      <c r="B430" s="40" t="s">
        <v>2671</v>
      </c>
      <c r="C430" s="40" t="s">
        <v>2419</v>
      </c>
      <c r="D430" s="40"/>
      <c r="E430" s="41" t="s">
        <v>2443</v>
      </c>
      <c r="F430" s="42" t="s">
        <v>2670</v>
      </c>
      <c r="G430" s="42" t="s">
        <v>2463</v>
      </c>
      <c r="H430" s="40" t="s">
        <v>2428</v>
      </c>
      <c r="I430" s="40" t="s">
        <v>2446</v>
      </c>
      <c r="J430" s="40" t="s">
        <v>2447</v>
      </c>
      <c r="K430" s="40" t="s">
        <v>2448</v>
      </c>
    </row>
    <row r="431" spans="1:11" ht="21.6" customHeight="1" x14ac:dyDescent="0.35">
      <c r="A431" s="142">
        <v>45015</v>
      </c>
      <c r="B431" s="25">
        <v>45015</v>
      </c>
      <c r="C431" s="26" t="s">
        <v>1757</v>
      </c>
      <c r="D431" s="26" t="s">
        <v>40</v>
      </c>
      <c r="E431" s="133" t="s">
        <v>2595</v>
      </c>
      <c r="F431" s="26" t="s">
        <v>3153</v>
      </c>
      <c r="G431" s="26">
        <v>2</v>
      </c>
      <c r="H431" s="26" t="s">
        <v>2867</v>
      </c>
      <c r="I431" s="28">
        <v>2170</v>
      </c>
      <c r="J431" s="28">
        <f>+K431*I431</f>
        <v>4340</v>
      </c>
      <c r="K431" s="26">
        <v>2</v>
      </c>
    </row>
    <row r="432" spans="1:11" ht="21.6" customHeight="1" x14ac:dyDescent="0.35">
      <c r="A432" s="142">
        <v>44708</v>
      </c>
      <c r="B432" s="25">
        <v>44708</v>
      </c>
      <c r="C432" s="22" t="s">
        <v>40</v>
      </c>
      <c r="D432" s="22" t="s">
        <v>1702</v>
      </c>
      <c r="E432" s="133" t="s">
        <v>2594</v>
      </c>
      <c r="F432" s="26" t="s">
        <v>2868</v>
      </c>
      <c r="G432" s="26">
        <v>2</v>
      </c>
      <c r="H432" s="26" t="s">
        <v>2425</v>
      </c>
      <c r="I432" s="28">
        <v>354</v>
      </c>
      <c r="J432" s="28">
        <f t="shared" ref="J432:J495" si="10">+K432*I432</f>
        <v>1770</v>
      </c>
      <c r="K432" s="26">
        <v>5</v>
      </c>
    </row>
    <row r="433" spans="1:11" ht="21.6" customHeight="1" x14ac:dyDescent="0.35">
      <c r="A433" s="142">
        <v>44908</v>
      </c>
      <c r="B433" s="25">
        <v>44908</v>
      </c>
      <c r="C433" s="26"/>
      <c r="D433" s="26"/>
      <c r="E433" s="133" t="s">
        <v>2593</v>
      </c>
      <c r="F433" s="27" t="s">
        <v>3050</v>
      </c>
      <c r="G433" s="26">
        <v>5</v>
      </c>
      <c r="H433" s="26" t="s">
        <v>2425</v>
      </c>
      <c r="I433" s="28">
        <v>1352.92</v>
      </c>
      <c r="J433" s="28">
        <f t="shared" si="10"/>
        <v>0</v>
      </c>
      <c r="K433" s="26">
        <v>0</v>
      </c>
    </row>
    <row r="434" spans="1:11" ht="21.6" customHeight="1" x14ac:dyDescent="0.35">
      <c r="A434" s="142">
        <v>44708</v>
      </c>
      <c r="B434" s="25">
        <v>44708</v>
      </c>
      <c r="C434" s="26"/>
      <c r="D434" s="26"/>
      <c r="E434" s="133" t="s">
        <v>2774</v>
      </c>
      <c r="F434" s="27" t="s">
        <v>2869</v>
      </c>
      <c r="G434" s="26">
        <v>4</v>
      </c>
      <c r="H434" s="26" t="s">
        <v>2775</v>
      </c>
      <c r="I434" s="28">
        <v>3245</v>
      </c>
      <c r="J434" s="28">
        <f t="shared" si="10"/>
        <v>0</v>
      </c>
      <c r="K434" s="26">
        <v>0</v>
      </c>
    </row>
    <row r="435" spans="1:11" ht="21.6" customHeight="1" x14ac:dyDescent="0.35">
      <c r="A435" s="142">
        <v>44708</v>
      </c>
      <c r="B435" s="25">
        <v>44708</v>
      </c>
      <c r="C435" s="26"/>
      <c r="D435" s="26"/>
      <c r="E435" s="133" t="s">
        <v>2772</v>
      </c>
      <c r="F435" s="27" t="s">
        <v>2870</v>
      </c>
      <c r="G435" s="26">
        <v>2</v>
      </c>
      <c r="H435" s="26" t="s">
        <v>2773</v>
      </c>
      <c r="I435" s="28">
        <v>3964.8</v>
      </c>
      <c r="J435" s="28">
        <f t="shared" si="10"/>
        <v>0</v>
      </c>
      <c r="K435" s="26">
        <v>0</v>
      </c>
    </row>
    <row r="436" spans="1:11" ht="21" x14ac:dyDescent="0.35">
      <c r="A436" s="142">
        <v>44708</v>
      </c>
      <c r="B436" s="25">
        <v>44708</v>
      </c>
      <c r="C436" s="26"/>
      <c r="D436" s="26"/>
      <c r="E436" s="133" t="s">
        <v>2789</v>
      </c>
      <c r="F436" s="27" t="s">
        <v>2871</v>
      </c>
      <c r="G436" s="26">
        <v>3</v>
      </c>
      <c r="H436" s="26" t="s">
        <v>2425</v>
      </c>
      <c r="I436" s="28">
        <v>4171.3</v>
      </c>
      <c r="J436" s="28">
        <f t="shared" si="10"/>
        <v>0</v>
      </c>
      <c r="K436" s="26">
        <v>0</v>
      </c>
    </row>
    <row r="437" spans="1:11" ht="21" x14ac:dyDescent="0.35">
      <c r="A437" s="142">
        <v>44708</v>
      </c>
      <c r="B437" s="25">
        <v>44708</v>
      </c>
      <c r="C437" s="26"/>
      <c r="D437" s="26"/>
      <c r="E437" s="133" t="s">
        <v>2793</v>
      </c>
      <c r="F437" s="27" t="s">
        <v>2872</v>
      </c>
      <c r="G437" s="26">
        <v>5</v>
      </c>
      <c r="H437" s="26" t="s">
        <v>2873</v>
      </c>
      <c r="I437" s="28">
        <v>737.5</v>
      </c>
      <c r="J437" s="28">
        <f t="shared" si="10"/>
        <v>0</v>
      </c>
      <c r="K437" s="26">
        <v>0</v>
      </c>
    </row>
    <row r="438" spans="1:11" ht="21.6" customHeight="1" x14ac:dyDescent="0.35">
      <c r="A438" s="142">
        <v>45015</v>
      </c>
      <c r="B438" s="25">
        <v>45015</v>
      </c>
      <c r="C438" s="26"/>
      <c r="D438" s="26"/>
      <c r="E438" s="133" t="s">
        <v>2794</v>
      </c>
      <c r="F438" s="27" t="s">
        <v>3155</v>
      </c>
      <c r="G438" s="26">
        <v>2</v>
      </c>
      <c r="H438" s="26" t="s">
        <v>2874</v>
      </c>
      <c r="I438" s="28">
        <v>3140.55</v>
      </c>
      <c r="J438" s="28">
        <f t="shared" si="10"/>
        <v>0</v>
      </c>
      <c r="K438" s="26">
        <v>0</v>
      </c>
    </row>
    <row r="439" spans="1:11" ht="21.6" customHeight="1" x14ac:dyDescent="0.35">
      <c r="A439" s="142">
        <v>44707</v>
      </c>
      <c r="B439" s="25">
        <v>44707</v>
      </c>
      <c r="C439" s="26"/>
      <c r="D439" s="26"/>
      <c r="E439" s="133" t="s">
        <v>2879</v>
      </c>
      <c r="F439" s="27" t="s">
        <v>3191</v>
      </c>
      <c r="G439" s="26">
        <v>3</v>
      </c>
      <c r="H439" s="26" t="s">
        <v>2880</v>
      </c>
      <c r="I439" s="28">
        <v>772</v>
      </c>
      <c r="J439" s="28">
        <f t="shared" si="10"/>
        <v>0</v>
      </c>
      <c r="K439" s="26">
        <v>0</v>
      </c>
    </row>
    <row r="440" spans="1:11" ht="21.6" customHeight="1" x14ac:dyDescent="0.35">
      <c r="A440" s="142">
        <v>44908</v>
      </c>
      <c r="B440" s="25">
        <v>44908</v>
      </c>
      <c r="C440" s="26"/>
      <c r="D440" s="26"/>
      <c r="E440" s="133" t="s">
        <v>2881</v>
      </c>
      <c r="F440" s="27" t="s">
        <v>2882</v>
      </c>
      <c r="G440" s="26">
        <v>2</v>
      </c>
      <c r="H440" s="26" t="s">
        <v>2883</v>
      </c>
      <c r="I440" s="28">
        <v>688.01</v>
      </c>
      <c r="J440" s="28">
        <f t="shared" si="10"/>
        <v>1376.02</v>
      </c>
      <c r="K440" s="26">
        <v>2</v>
      </c>
    </row>
    <row r="441" spans="1:11" ht="21.6" customHeight="1" x14ac:dyDescent="0.35">
      <c r="A441" s="142">
        <v>45015</v>
      </c>
      <c r="B441" s="25">
        <v>45015</v>
      </c>
      <c r="C441" s="26"/>
      <c r="D441" s="26"/>
      <c r="E441" s="133" t="s">
        <v>2884</v>
      </c>
      <c r="F441" s="27" t="s">
        <v>2885</v>
      </c>
      <c r="G441" s="26">
        <v>5</v>
      </c>
      <c r="H441" s="26" t="s">
        <v>2886</v>
      </c>
      <c r="I441" s="28">
        <v>630</v>
      </c>
      <c r="J441" s="28">
        <f t="shared" si="10"/>
        <v>1890</v>
      </c>
      <c r="K441" s="26">
        <v>3</v>
      </c>
    </row>
    <row r="442" spans="1:11" ht="21.6" customHeight="1" x14ac:dyDescent="0.35">
      <c r="A442" s="142">
        <v>44707</v>
      </c>
      <c r="B442" s="25">
        <v>44707</v>
      </c>
      <c r="C442" s="26"/>
      <c r="D442" s="26"/>
      <c r="E442" s="133" t="s">
        <v>2887</v>
      </c>
      <c r="F442" s="27" t="s">
        <v>3192</v>
      </c>
      <c r="G442" s="26">
        <v>2</v>
      </c>
      <c r="H442" s="26" t="s">
        <v>2888</v>
      </c>
      <c r="I442" s="28">
        <v>800</v>
      </c>
      <c r="J442" s="28">
        <f t="shared" si="10"/>
        <v>4000</v>
      </c>
      <c r="K442" s="26">
        <v>5</v>
      </c>
    </row>
    <row r="443" spans="1:11" ht="21.6" customHeight="1" x14ac:dyDescent="0.35">
      <c r="A443" s="142">
        <v>45015</v>
      </c>
      <c r="B443" s="25">
        <v>45015</v>
      </c>
      <c r="C443" s="26"/>
      <c r="D443" s="26"/>
      <c r="E443" s="133" t="s">
        <v>2889</v>
      </c>
      <c r="F443" s="27" t="s">
        <v>3159</v>
      </c>
      <c r="G443" s="26">
        <v>1</v>
      </c>
      <c r="H443" s="26" t="s">
        <v>2425</v>
      </c>
      <c r="I443" s="28">
        <v>1435</v>
      </c>
      <c r="J443" s="28">
        <f t="shared" si="10"/>
        <v>0</v>
      </c>
      <c r="K443" s="26">
        <v>0</v>
      </c>
    </row>
    <row r="444" spans="1:11" ht="21.6" customHeight="1" x14ac:dyDescent="0.35">
      <c r="A444" s="142">
        <v>44707</v>
      </c>
      <c r="B444" s="25">
        <v>44707</v>
      </c>
      <c r="C444" s="26"/>
      <c r="D444" s="26"/>
      <c r="E444" s="133" t="s">
        <v>2890</v>
      </c>
      <c r="F444" s="27" t="s">
        <v>2891</v>
      </c>
      <c r="G444" s="26">
        <v>2</v>
      </c>
      <c r="H444" s="26" t="s">
        <v>2892</v>
      </c>
      <c r="I444" s="28">
        <v>3150</v>
      </c>
      <c r="J444" s="28">
        <f t="shared" si="10"/>
        <v>0</v>
      </c>
      <c r="K444" s="26">
        <v>0</v>
      </c>
    </row>
    <row r="445" spans="1:11" ht="21.6" customHeight="1" x14ac:dyDescent="0.35">
      <c r="A445" s="142">
        <v>44908</v>
      </c>
      <c r="B445" s="25">
        <v>44908</v>
      </c>
      <c r="C445" s="26"/>
      <c r="D445" s="26"/>
      <c r="E445" s="133" t="s">
        <v>2893</v>
      </c>
      <c r="F445" s="27" t="s">
        <v>2894</v>
      </c>
      <c r="G445" s="26">
        <v>2</v>
      </c>
      <c r="H445" s="26" t="s">
        <v>2888</v>
      </c>
      <c r="I445" s="28">
        <v>540</v>
      </c>
      <c r="J445" s="28">
        <f t="shared" si="10"/>
        <v>1080</v>
      </c>
      <c r="K445" s="26">
        <v>2</v>
      </c>
    </row>
    <row r="446" spans="1:11" ht="21.6" customHeight="1" x14ac:dyDescent="0.35">
      <c r="A446" s="142">
        <v>44707</v>
      </c>
      <c r="B446" s="25">
        <v>44707</v>
      </c>
      <c r="C446" s="26"/>
      <c r="D446" s="26"/>
      <c r="E446" s="133" t="s">
        <v>2895</v>
      </c>
      <c r="F446" s="27" t="s">
        <v>2896</v>
      </c>
      <c r="G446" s="26">
        <v>3</v>
      </c>
      <c r="H446" s="26" t="s">
        <v>2888</v>
      </c>
      <c r="I446" s="28">
        <v>998</v>
      </c>
      <c r="J446" s="28">
        <f t="shared" si="10"/>
        <v>0</v>
      </c>
      <c r="K446" s="26">
        <v>0</v>
      </c>
    </row>
    <row r="447" spans="1:11" ht="21.6" customHeight="1" x14ac:dyDescent="0.35">
      <c r="A447" s="142">
        <v>44707</v>
      </c>
      <c r="B447" s="25">
        <v>44707</v>
      </c>
      <c r="C447" s="26"/>
      <c r="D447" s="26"/>
      <c r="E447" s="133" t="s">
        <v>2897</v>
      </c>
      <c r="F447" s="27" t="s">
        <v>2898</v>
      </c>
      <c r="G447" s="26">
        <v>4</v>
      </c>
      <c r="H447" s="26" t="s">
        <v>2873</v>
      </c>
      <c r="I447" s="28">
        <v>110</v>
      </c>
      <c r="J447" s="28">
        <f t="shared" si="10"/>
        <v>0</v>
      </c>
      <c r="K447" s="26">
        <v>0</v>
      </c>
    </row>
    <row r="448" spans="1:11" ht="21.6" customHeight="1" x14ac:dyDescent="0.35">
      <c r="A448" s="142">
        <v>44707</v>
      </c>
      <c r="B448" s="25">
        <v>44707</v>
      </c>
      <c r="C448" s="26"/>
      <c r="D448" s="26"/>
      <c r="E448" s="133" t="s">
        <v>2899</v>
      </c>
      <c r="F448" s="27" t="s">
        <v>2900</v>
      </c>
      <c r="G448" s="26">
        <v>3</v>
      </c>
      <c r="H448" s="26" t="s">
        <v>2888</v>
      </c>
      <c r="I448" s="28">
        <v>3450</v>
      </c>
      <c r="J448" s="28">
        <f t="shared" si="10"/>
        <v>0</v>
      </c>
      <c r="K448" s="26">
        <v>0</v>
      </c>
    </row>
    <row r="449" spans="1:11" ht="21.6" customHeight="1" x14ac:dyDescent="0.35">
      <c r="A449" s="142">
        <v>44707</v>
      </c>
      <c r="B449" s="25">
        <v>44707</v>
      </c>
      <c r="C449" s="26"/>
      <c r="D449" s="26"/>
      <c r="E449" s="133" t="s">
        <v>2839</v>
      </c>
      <c r="F449" s="27" t="s">
        <v>2960</v>
      </c>
      <c r="G449" s="26">
        <v>5</v>
      </c>
      <c r="H449" s="26" t="s">
        <v>2888</v>
      </c>
      <c r="I449" s="28">
        <v>2600</v>
      </c>
      <c r="J449" s="28">
        <f t="shared" si="10"/>
        <v>0</v>
      </c>
      <c r="K449" s="26">
        <v>0</v>
      </c>
    </row>
    <row r="450" spans="1:11" ht="21.6" customHeight="1" x14ac:dyDescent="0.35">
      <c r="A450" s="142">
        <v>45215</v>
      </c>
      <c r="B450" s="25">
        <v>44707</v>
      </c>
      <c r="C450" s="26"/>
      <c r="D450" s="26"/>
      <c r="E450" s="133" t="s">
        <v>2840</v>
      </c>
      <c r="F450" s="27" t="s">
        <v>2901</v>
      </c>
      <c r="G450" s="26">
        <v>50</v>
      </c>
      <c r="H450" s="26" t="s">
        <v>2681</v>
      </c>
      <c r="I450" s="28">
        <v>2.16</v>
      </c>
      <c r="J450" s="28">
        <f t="shared" si="10"/>
        <v>108</v>
      </c>
      <c r="K450" s="26">
        <v>50</v>
      </c>
    </row>
    <row r="451" spans="1:11" ht="21.6" customHeight="1" x14ac:dyDescent="0.35">
      <c r="A451" s="142">
        <v>45015</v>
      </c>
      <c r="B451" s="25">
        <v>45015</v>
      </c>
      <c r="C451" s="26"/>
      <c r="D451" s="26"/>
      <c r="E451" s="133" t="s">
        <v>2884</v>
      </c>
      <c r="F451" s="27" t="s">
        <v>2902</v>
      </c>
      <c r="G451" s="26">
        <v>15</v>
      </c>
      <c r="H451" s="26" t="s">
        <v>2873</v>
      </c>
      <c r="I451" s="28">
        <v>25.2</v>
      </c>
      <c r="J451" s="28">
        <f t="shared" si="10"/>
        <v>554.4</v>
      </c>
      <c r="K451" s="26">
        <v>22</v>
      </c>
    </row>
    <row r="452" spans="1:11" ht="21.6" customHeight="1" x14ac:dyDescent="0.35">
      <c r="A452" s="142">
        <v>44707</v>
      </c>
      <c r="B452" s="25">
        <v>44707</v>
      </c>
      <c r="C452" s="26"/>
      <c r="D452" s="26"/>
      <c r="E452" s="133" t="s">
        <v>2887</v>
      </c>
      <c r="F452" s="27" t="s">
        <v>2904</v>
      </c>
      <c r="G452" s="26">
        <v>4</v>
      </c>
      <c r="H452" s="26" t="s">
        <v>2888</v>
      </c>
      <c r="I452" s="28">
        <v>600</v>
      </c>
      <c r="J452" s="28">
        <f t="shared" si="10"/>
        <v>3000</v>
      </c>
      <c r="K452" s="26">
        <v>5</v>
      </c>
    </row>
    <row r="453" spans="1:11" ht="21.6" customHeight="1" x14ac:dyDescent="0.35">
      <c r="A453" s="142">
        <v>44707</v>
      </c>
      <c r="B453" s="25">
        <v>44707</v>
      </c>
      <c r="C453" s="26"/>
      <c r="D453" s="26"/>
      <c r="E453" s="133" t="s">
        <v>2889</v>
      </c>
      <c r="F453" s="27" t="s">
        <v>2905</v>
      </c>
      <c r="G453" s="26">
        <v>4</v>
      </c>
      <c r="H453" s="26" t="s">
        <v>2906</v>
      </c>
      <c r="I453" s="28">
        <v>280</v>
      </c>
      <c r="J453" s="28">
        <f t="shared" si="10"/>
        <v>560</v>
      </c>
      <c r="K453" s="26">
        <v>2</v>
      </c>
    </row>
    <row r="454" spans="1:11" ht="21.6" customHeight="1" x14ac:dyDescent="0.35">
      <c r="A454" s="142">
        <v>45215</v>
      </c>
      <c r="B454" s="25">
        <v>45259</v>
      </c>
      <c r="C454" s="26"/>
      <c r="D454" s="26"/>
      <c r="E454" s="133" t="s">
        <v>2890</v>
      </c>
      <c r="F454" s="27" t="s">
        <v>2907</v>
      </c>
      <c r="G454" s="26">
        <v>50</v>
      </c>
      <c r="H454" s="26" t="s">
        <v>2681</v>
      </c>
      <c r="I454" s="28">
        <v>33.61</v>
      </c>
      <c r="J454" s="28">
        <f t="shared" si="10"/>
        <v>1646.8899999999999</v>
      </c>
      <c r="K454" s="26">
        <v>49</v>
      </c>
    </row>
    <row r="455" spans="1:11" ht="21.6" customHeight="1" x14ac:dyDescent="0.35">
      <c r="A455" s="142">
        <v>44707</v>
      </c>
      <c r="B455" s="25">
        <v>44707</v>
      </c>
      <c r="C455" s="26"/>
      <c r="D455" s="26"/>
      <c r="E455" s="133" t="s">
        <v>2893</v>
      </c>
      <c r="F455" s="27" t="s">
        <v>2908</v>
      </c>
      <c r="G455" s="26">
        <v>10</v>
      </c>
      <c r="H455" s="26" t="s">
        <v>2428</v>
      </c>
      <c r="I455" s="28">
        <v>85.95</v>
      </c>
      <c r="J455" s="28">
        <f t="shared" si="10"/>
        <v>0</v>
      </c>
      <c r="K455" s="26">
        <v>0</v>
      </c>
    </row>
    <row r="456" spans="1:11" ht="21.6" customHeight="1" x14ac:dyDescent="0.35">
      <c r="A456" s="142">
        <v>45215</v>
      </c>
      <c r="B456" s="25">
        <v>45259</v>
      </c>
      <c r="C456" s="26"/>
      <c r="D456" s="26"/>
      <c r="E456" s="133" t="s">
        <v>3285</v>
      </c>
      <c r="F456" s="27" t="s">
        <v>3286</v>
      </c>
      <c r="G456" s="26">
        <v>10</v>
      </c>
      <c r="H456" s="26" t="s">
        <v>2681</v>
      </c>
      <c r="I456" s="28">
        <v>23.6</v>
      </c>
      <c r="J456" s="28">
        <f t="shared" si="10"/>
        <v>236</v>
      </c>
      <c r="K456" s="26">
        <v>10</v>
      </c>
    </row>
    <row r="457" spans="1:11" ht="21.6" customHeight="1" x14ac:dyDescent="0.35">
      <c r="A457" s="142">
        <v>45215</v>
      </c>
      <c r="B457" s="25">
        <v>45259</v>
      </c>
      <c r="C457" s="26"/>
      <c r="D457" s="26"/>
      <c r="E457" s="133" t="s">
        <v>3283</v>
      </c>
      <c r="F457" s="27" t="s">
        <v>3284</v>
      </c>
      <c r="G457" s="26">
        <v>10</v>
      </c>
      <c r="H457" s="26" t="s">
        <v>2681</v>
      </c>
      <c r="I457" s="28">
        <v>83.2</v>
      </c>
      <c r="J457" s="28">
        <f t="shared" si="10"/>
        <v>832</v>
      </c>
      <c r="K457" s="26">
        <v>10</v>
      </c>
    </row>
    <row r="458" spans="1:11" ht="21.6" customHeight="1" x14ac:dyDescent="0.35">
      <c r="A458" s="142">
        <v>45015</v>
      </c>
      <c r="B458" s="25">
        <v>45015</v>
      </c>
      <c r="C458" s="26"/>
      <c r="D458" s="26"/>
      <c r="E458" s="133" t="s">
        <v>2895</v>
      </c>
      <c r="F458" s="27" t="s">
        <v>2909</v>
      </c>
      <c r="G458" s="26">
        <v>1</v>
      </c>
      <c r="H458" s="26" t="s">
        <v>2425</v>
      </c>
      <c r="I458" s="28">
        <v>1350</v>
      </c>
      <c r="J458" s="28">
        <f t="shared" si="10"/>
        <v>0</v>
      </c>
      <c r="K458" s="26">
        <v>0</v>
      </c>
    </row>
    <row r="459" spans="1:11" ht="21.6" customHeight="1" x14ac:dyDescent="0.35">
      <c r="A459" s="142">
        <v>45215</v>
      </c>
      <c r="B459" s="25">
        <v>45259</v>
      </c>
      <c r="C459" s="26"/>
      <c r="D459" s="26"/>
      <c r="E459" s="133" t="s">
        <v>3278</v>
      </c>
      <c r="F459" s="27" t="s">
        <v>3279</v>
      </c>
      <c r="G459" s="26">
        <v>1</v>
      </c>
      <c r="H459" s="26" t="s">
        <v>2681</v>
      </c>
      <c r="I459" s="28">
        <v>8260</v>
      </c>
      <c r="J459" s="28">
        <f t="shared" si="10"/>
        <v>8260</v>
      </c>
      <c r="K459" s="26">
        <v>1</v>
      </c>
    </row>
    <row r="460" spans="1:11" ht="21.6" customHeight="1" x14ac:dyDescent="0.35">
      <c r="A460" s="142">
        <v>45015</v>
      </c>
      <c r="B460" s="25">
        <v>45015</v>
      </c>
      <c r="C460" s="26"/>
      <c r="D460" s="26"/>
      <c r="E460" s="133" t="s">
        <v>2897</v>
      </c>
      <c r="F460" s="27" t="s">
        <v>2910</v>
      </c>
      <c r="G460" s="26">
        <v>1</v>
      </c>
      <c r="H460" s="26" t="s">
        <v>2425</v>
      </c>
      <c r="I460" s="28">
        <v>114.46</v>
      </c>
      <c r="J460" s="28">
        <f t="shared" si="10"/>
        <v>0</v>
      </c>
      <c r="K460" s="26">
        <v>0</v>
      </c>
    </row>
    <row r="461" spans="1:11" ht="21.6" customHeight="1" x14ac:dyDescent="0.35">
      <c r="A461" s="142">
        <v>45015</v>
      </c>
      <c r="B461" s="25">
        <v>45015</v>
      </c>
      <c r="C461" s="26"/>
      <c r="D461" s="26"/>
      <c r="E461" s="133" t="s">
        <v>2899</v>
      </c>
      <c r="F461" s="27" t="s">
        <v>3156</v>
      </c>
      <c r="G461" s="26">
        <v>1</v>
      </c>
      <c r="H461" s="26" t="s">
        <v>2883</v>
      </c>
      <c r="I461" s="28">
        <v>1174</v>
      </c>
      <c r="J461" s="28">
        <f t="shared" si="10"/>
        <v>0</v>
      </c>
      <c r="K461" s="26">
        <v>0</v>
      </c>
    </row>
    <row r="462" spans="1:11" ht="21.6" customHeight="1" x14ac:dyDescent="0.35">
      <c r="A462" s="142">
        <v>45215</v>
      </c>
      <c r="B462" s="25">
        <v>45259</v>
      </c>
      <c r="C462" s="26"/>
      <c r="D462" s="26"/>
      <c r="E462" s="133" t="s">
        <v>2962</v>
      </c>
      <c r="F462" s="27" t="s">
        <v>3287</v>
      </c>
      <c r="G462" s="26">
        <v>2</v>
      </c>
      <c r="H462" s="26" t="s">
        <v>3288</v>
      </c>
      <c r="I462" s="28">
        <v>57.5</v>
      </c>
      <c r="J462" s="28">
        <f t="shared" si="10"/>
        <v>115</v>
      </c>
      <c r="K462" s="26">
        <v>2</v>
      </c>
    </row>
    <row r="463" spans="1:11" ht="21.6" customHeight="1" x14ac:dyDescent="0.35">
      <c r="A463" s="142">
        <v>45015</v>
      </c>
      <c r="B463" s="25">
        <v>45015</v>
      </c>
      <c r="C463" s="26"/>
      <c r="D463" s="26"/>
      <c r="E463" s="133" t="s">
        <v>2962</v>
      </c>
      <c r="F463" s="27" t="s">
        <v>3193</v>
      </c>
      <c r="G463" s="26">
        <v>1</v>
      </c>
      <c r="H463" s="26" t="s">
        <v>2425</v>
      </c>
      <c r="I463" s="28">
        <v>531</v>
      </c>
      <c r="J463" s="28">
        <f t="shared" si="10"/>
        <v>1062</v>
      </c>
      <c r="K463" s="26">
        <v>2</v>
      </c>
    </row>
    <row r="464" spans="1:11" ht="21.6" customHeight="1" x14ac:dyDescent="0.35">
      <c r="A464" s="142">
        <v>45015</v>
      </c>
      <c r="B464" s="25">
        <v>45015</v>
      </c>
      <c r="C464" s="26"/>
      <c r="D464" s="26"/>
      <c r="E464" s="133" t="s">
        <v>2911</v>
      </c>
      <c r="F464" s="27" t="s">
        <v>2912</v>
      </c>
      <c r="G464" s="26">
        <v>1</v>
      </c>
      <c r="H464" s="26" t="s">
        <v>2913</v>
      </c>
      <c r="I464" s="28">
        <v>477.9</v>
      </c>
      <c r="J464" s="28">
        <f t="shared" si="10"/>
        <v>3345.2999999999997</v>
      </c>
      <c r="K464" s="26">
        <v>7</v>
      </c>
    </row>
    <row r="465" spans="1:11" ht="21.6" customHeight="1" x14ac:dyDescent="0.35">
      <c r="A465" s="142">
        <v>44737</v>
      </c>
      <c r="B465" s="25">
        <v>44737</v>
      </c>
      <c r="C465" s="26"/>
      <c r="D465" s="26"/>
      <c r="E465" s="133" t="s">
        <v>2965</v>
      </c>
      <c r="F465" s="27" t="s">
        <v>2966</v>
      </c>
      <c r="G465" s="26">
        <v>15</v>
      </c>
      <c r="H465" s="26" t="s">
        <v>2428</v>
      </c>
      <c r="I465" s="28">
        <v>4.04</v>
      </c>
      <c r="J465" s="28">
        <f t="shared" si="10"/>
        <v>0</v>
      </c>
      <c r="K465" s="26">
        <v>0</v>
      </c>
    </row>
    <row r="466" spans="1:11" ht="21.6" customHeight="1" x14ac:dyDescent="0.35">
      <c r="A466" s="142">
        <v>44737</v>
      </c>
      <c r="B466" s="25">
        <v>44737</v>
      </c>
      <c r="C466" s="26"/>
      <c r="D466" s="26"/>
      <c r="E466" s="133" t="s">
        <v>2967</v>
      </c>
      <c r="F466" s="27" t="s">
        <v>2968</v>
      </c>
      <c r="G466" s="26">
        <v>15</v>
      </c>
      <c r="H466" s="26" t="s">
        <v>2681</v>
      </c>
      <c r="I466" s="28">
        <v>4.04</v>
      </c>
      <c r="J466" s="28">
        <f t="shared" si="10"/>
        <v>0</v>
      </c>
      <c r="K466" s="26">
        <v>0</v>
      </c>
    </row>
    <row r="467" spans="1:11" ht="21.6" customHeight="1" x14ac:dyDescent="0.35">
      <c r="A467" s="142">
        <v>45015</v>
      </c>
      <c r="B467" s="25">
        <v>45015</v>
      </c>
      <c r="C467" s="26"/>
      <c r="D467" s="26"/>
      <c r="E467" s="133" t="s">
        <v>2964</v>
      </c>
      <c r="F467" s="27" t="s">
        <v>3154</v>
      </c>
      <c r="G467" s="26">
        <v>3</v>
      </c>
      <c r="H467" s="26" t="s">
        <v>3047</v>
      </c>
      <c r="I467" s="28">
        <v>1439.2</v>
      </c>
      <c r="J467" s="28">
        <f t="shared" si="10"/>
        <v>0</v>
      </c>
      <c r="K467" s="26">
        <v>0</v>
      </c>
    </row>
    <row r="468" spans="1:11" ht="21.6" customHeight="1" x14ac:dyDescent="0.35">
      <c r="A468" s="142">
        <v>44831</v>
      </c>
      <c r="B468" s="25">
        <v>44833</v>
      </c>
      <c r="C468" s="26"/>
      <c r="D468" s="26"/>
      <c r="E468" s="133" t="s">
        <v>2963</v>
      </c>
      <c r="F468" s="27" t="s">
        <v>3194</v>
      </c>
      <c r="G468" s="26">
        <v>2</v>
      </c>
      <c r="H468" s="26" t="s">
        <v>2425</v>
      </c>
      <c r="I468" s="28">
        <v>708</v>
      </c>
      <c r="J468" s="28">
        <f t="shared" si="10"/>
        <v>0</v>
      </c>
      <c r="K468" s="26">
        <v>0</v>
      </c>
    </row>
    <row r="469" spans="1:11" ht="21.6" customHeight="1" x14ac:dyDescent="0.35">
      <c r="A469" s="142">
        <v>45015</v>
      </c>
      <c r="B469" s="25">
        <v>45015</v>
      </c>
      <c r="C469" s="26"/>
      <c r="D469" s="26"/>
      <c r="E469" s="133" t="s">
        <v>2788</v>
      </c>
      <c r="F469" s="27" t="s">
        <v>3157</v>
      </c>
      <c r="G469" s="26">
        <v>1</v>
      </c>
      <c r="H469" s="26" t="s">
        <v>2681</v>
      </c>
      <c r="I469" s="28">
        <v>1450</v>
      </c>
      <c r="J469" s="28">
        <f t="shared" si="10"/>
        <v>0</v>
      </c>
      <c r="K469" s="26">
        <v>0</v>
      </c>
    </row>
    <row r="470" spans="1:11" ht="21.6" customHeight="1" x14ac:dyDescent="0.35">
      <c r="A470" s="142">
        <v>45215</v>
      </c>
      <c r="B470" s="25">
        <v>45259</v>
      </c>
      <c r="C470" s="26"/>
      <c r="D470" s="26"/>
      <c r="E470" s="133" t="s">
        <v>2961</v>
      </c>
      <c r="F470" s="27" t="s">
        <v>3277</v>
      </c>
      <c r="G470" s="26">
        <v>6</v>
      </c>
      <c r="H470" s="26" t="s">
        <v>2681</v>
      </c>
      <c r="I470" s="28">
        <v>1373.52</v>
      </c>
      <c r="J470" s="28">
        <f t="shared" si="10"/>
        <v>8241.119999999999</v>
      </c>
      <c r="K470" s="26">
        <v>6</v>
      </c>
    </row>
    <row r="471" spans="1:11" ht="21.6" customHeight="1" x14ac:dyDescent="0.35">
      <c r="A471" s="142">
        <v>45215</v>
      </c>
      <c r="B471" s="25">
        <v>45259</v>
      </c>
      <c r="C471" s="26"/>
      <c r="D471" s="26"/>
      <c r="E471" s="133" t="s">
        <v>2838</v>
      </c>
      <c r="F471" s="27" t="s">
        <v>3275</v>
      </c>
      <c r="G471" s="26">
        <v>2</v>
      </c>
      <c r="H471" s="26" t="s">
        <v>2681</v>
      </c>
      <c r="I471" s="28">
        <v>14160</v>
      </c>
      <c r="J471" s="28">
        <f t="shared" si="10"/>
        <v>28320</v>
      </c>
      <c r="K471" s="26">
        <v>2</v>
      </c>
    </row>
    <row r="472" spans="1:11" ht="21.6" customHeight="1" x14ac:dyDescent="0.35">
      <c r="A472" s="142">
        <v>45015</v>
      </c>
      <c r="B472" s="25">
        <v>45015</v>
      </c>
      <c r="C472" s="26"/>
      <c r="D472" s="26"/>
      <c r="E472" s="133" t="s">
        <v>2961</v>
      </c>
      <c r="F472" s="27" t="s">
        <v>3162</v>
      </c>
      <c r="G472" s="26">
        <v>3</v>
      </c>
      <c r="H472" s="26" t="s">
        <v>2425</v>
      </c>
      <c r="I472" s="28">
        <v>389.4</v>
      </c>
      <c r="J472" s="28">
        <f t="shared" si="10"/>
        <v>0</v>
      </c>
      <c r="K472" s="26">
        <v>0</v>
      </c>
    </row>
    <row r="473" spans="1:11" ht="21.6" customHeight="1" x14ac:dyDescent="0.35">
      <c r="A473" s="142">
        <v>44908</v>
      </c>
      <c r="B473" s="25">
        <v>44908</v>
      </c>
      <c r="C473" s="26"/>
      <c r="D473" s="26"/>
      <c r="E473" s="133" t="s">
        <v>3042</v>
      </c>
      <c r="F473" s="27" t="s">
        <v>3043</v>
      </c>
      <c r="G473" s="26">
        <v>3</v>
      </c>
      <c r="H473" s="26" t="s">
        <v>3044</v>
      </c>
      <c r="I473" s="28">
        <v>1870.16</v>
      </c>
      <c r="J473" s="28">
        <f t="shared" si="10"/>
        <v>0</v>
      </c>
      <c r="K473" s="26">
        <v>0</v>
      </c>
    </row>
    <row r="474" spans="1:11" ht="21.6" customHeight="1" x14ac:dyDescent="0.35">
      <c r="A474" s="142">
        <v>45015</v>
      </c>
      <c r="B474" s="25">
        <v>45015</v>
      </c>
      <c r="C474" s="26"/>
      <c r="D474" s="26"/>
      <c r="E474" s="133" t="s">
        <v>3045</v>
      </c>
      <c r="F474" s="27" t="s">
        <v>3046</v>
      </c>
      <c r="G474" s="26">
        <v>2</v>
      </c>
      <c r="H474" s="26" t="s">
        <v>2956</v>
      </c>
      <c r="I474" s="28">
        <v>2907.69</v>
      </c>
      <c r="J474" s="28">
        <f t="shared" si="10"/>
        <v>0</v>
      </c>
      <c r="K474" s="26">
        <v>0</v>
      </c>
    </row>
    <row r="475" spans="1:11" ht="21.6" customHeight="1" x14ac:dyDescent="0.35">
      <c r="A475" s="142">
        <v>45215</v>
      </c>
      <c r="B475" s="25">
        <v>45259</v>
      </c>
      <c r="C475" s="26"/>
      <c r="D475" s="26"/>
      <c r="E475" s="133" t="s">
        <v>3048</v>
      </c>
      <c r="F475" s="27" t="s">
        <v>3160</v>
      </c>
      <c r="G475" s="26">
        <v>2</v>
      </c>
      <c r="H475" s="26" t="s">
        <v>2425</v>
      </c>
      <c r="I475" s="28">
        <v>3936</v>
      </c>
      <c r="J475" s="28">
        <f t="shared" si="10"/>
        <v>7872</v>
      </c>
      <c r="K475" s="26">
        <v>2</v>
      </c>
    </row>
    <row r="476" spans="1:11" ht="21.6" customHeight="1" x14ac:dyDescent="0.35">
      <c r="A476" s="142">
        <v>45215</v>
      </c>
      <c r="B476" s="25">
        <v>45260</v>
      </c>
      <c r="C476" s="26"/>
      <c r="D476" s="26"/>
      <c r="E476" s="133" t="s">
        <v>3049</v>
      </c>
      <c r="F476" s="27" t="s">
        <v>3276</v>
      </c>
      <c r="G476" s="26">
        <v>25</v>
      </c>
      <c r="H476" s="26" t="s">
        <v>2681</v>
      </c>
      <c r="I476" s="28">
        <v>96.2</v>
      </c>
      <c r="J476" s="28">
        <f t="shared" si="10"/>
        <v>2405</v>
      </c>
      <c r="K476" s="26">
        <v>25</v>
      </c>
    </row>
    <row r="477" spans="1:11" ht="21.6" customHeight="1" x14ac:dyDescent="0.35">
      <c r="A477" s="142">
        <v>44908</v>
      </c>
      <c r="B477" s="25">
        <v>44908</v>
      </c>
      <c r="C477" s="26"/>
      <c r="D477" s="26"/>
      <c r="E477" s="133" t="s">
        <v>3051</v>
      </c>
      <c r="F477" s="27" t="s">
        <v>3052</v>
      </c>
      <c r="G477" s="26">
        <v>2</v>
      </c>
      <c r="H477" s="26" t="s">
        <v>3053</v>
      </c>
      <c r="I477" s="28">
        <v>1817.32</v>
      </c>
      <c r="J477" s="28">
        <f t="shared" si="10"/>
        <v>3634.64</v>
      </c>
      <c r="K477" s="26">
        <v>2</v>
      </c>
    </row>
    <row r="478" spans="1:11" ht="21.6" customHeight="1" x14ac:dyDescent="0.35">
      <c r="A478" s="142">
        <v>44908</v>
      </c>
      <c r="B478" s="25">
        <v>44908</v>
      </c>
      <c r="C478" s="26"/>
      <c r="D478" s="26"/>
      <c r="E478" s="133" t="s">
        <v>3054</v>
      </c>
      <c r="F478" s="27" t="s">
        <v>3055</v>
      </c>
      <c r="G478" s="26">
        <v>5</v>
      </c>
      <c r="H478" s="26" t="s">
        <v>3056</v>
      </c>
      <c r="I478" s="28">
        <v>3107.1</v>
      </c>
      <c r="J478" s="28">
        <f t="shared" si="10"/>
        <v>9321.2999999999993</v>
      </c>
      <c r="K478" s="26">
        <v>3</v>
      </c>
    </row>
    <row r="479" spans="1:11" ht="21.6" customHeight="1" x14ac:dyDescent="0.35">
      <c r="A479" s="142">
        <v>45015</v>
      </c>
      <c r="B479" s="25">
        <v>45015</v>
      </c>
      <c r="C479" s="26"/>
      <c r="D479" s="26"/>
      <c r="E479" s="133" t="s">
        <v>3057</v>
      </c>
      <c r="F479" s="27" t="s">
        <v>3163</v>
      </c>
      <c r="G479" s="26">
        <v>2</v>
      </c>
      <c r="H479" s="26" t="s">
        <v>3164</v>
      </c>
      <c r="I479" s="28">
        <v>580</v>
      </c>
      <c r="J479" s="28">
        <f t="shared" si="10"/>
        <v>2320</v>
      </c>
      <c r="K479" s="26">
        <v>4</v>
      </c>
    </row>
    <row r="480" spans="1:11" ht="21.6" customHeight="1" x14ac:dyDescent="0.35">
      <c r="A480" s="142">
        <v>45015</v>
      </c>
      <c r="B480" s="25">
        <v>45015</v>
      </c>
      <c r="C480" s="26"/>
      <c r="D480" s="26"/>
      <c r="E480" s="133" t="s">
        <v>3058</v>
      </c>
      <c r="F480" s="27" t="s">
        <v>3059</v>
      </c>
      <c r="G480" s="26">
        <v>4</v>
      </c>
      <c r="H480" s="26" t="s">
        <v>3060</v>
      </c>
      <c r="I480" s="28">
        <v>778.81</v>
      </c>
      <c r="J480" s="28">
        <f t="shared" si="10"/>
        <v>0</v>
      </c>
      <c r="K480" s="26">
        <v>0</v>
      </c>
    </row>
    <row r="481" spans="1:11" ht="21.6" customHeight="1" x14ac:dyDescent="0.35">
      <c r="A481" s="142">
        <v>44908</v>
      </c>
      <c r="B481" s="25">
        <v>44908</v>
      </c>
      <c r="C481" s="26"/>
      <c r="D481" s="26"/>
      <c r="E481" s="133" t="s">
        <v>3061</v>
      </c>
      <c r="F481" s="27" t="s">
        <v>3062</v>
      </c>
      <c r="G481" s="26">
        <v>3</v>
      </c>
      <c r="H481" s="26" t="s">
        <v>3063</v>
      </c>
      <c r="I481" s="28">
        <v>591.84</v>
      </c>
      <c r="J481" s="28">
        <f t="shared" si="10"/>
        <v>0</v>
      </c>
      <c r="K481" s="26">
        <v>0</v>
      </c>
    </row>
    <row r="482" spans="1:11" ht="21.6" customHeight="1" x14ac:dyDescent="0.35">
      <c r="A482" s="142">
        <v>45215</v>
      </c>
      <c r="B482" s="25">
        <v>45259</v>
      </c>
      <c r="C482" s="26"/>
      <c r="D482" s="26"/>
      <c r="E482" s="133" t="s">
        <v>3065</v>
      </c>
      <c r="F482" s="27" t="s">
        <v>3289</v>
      </c>
      <c r="G482" s="26">
        <v>2</v>
      </c>
      <c r="H482" s="26" t="s">
        <v>3064</v>
      </c>
      <c r="I482" s="28">
        <v>841</v>
      </c>
      <c r="J482" s="28">
        <f t="shared" si="10"/>
        <v>2523</v>
      </c>
      <c r="K482" s="26">
        <v>3</v>
      </c>
    </row>
    <row r="483" spans="1:11" ht="21.6" customHeight="1" x14ac:dyDescent="0.35">
      <c r="A483" s="142">
        <v>45215</v>
      </c>
      <c r="B483" s="25">
        <v>45259</v>
      </c>
      <c r="C483" s="26"/>
      <c r="D483" s="26"/>
      <c r="E483" s="133" t="s">
        <v>3066</v>
      </c>
      <c r="F483" s="27" t="s">
        <v>3067</v>
      </c>
      <c r="G483" s="26">
        <v>25</v>
      </c>
      <c r="H483" s="26" t="s">
        <v>2906</v>
      </c>
      <c r="I483" s="28">
        <v>267</v>
      </c>
      <c r="J483" s="28">
        <f t="shared" si="10"/>
        <v>5874</v>
      </c>
      <c r="K483" s="26">
        <v>22</v>
      </c>
    </row>
    <row r="484" spans="1:11" ht="21.6" customHeight="1" x14ac:dyDescent="0.35">
      <c r="A484" s="142">
        <v>45015</v>
      </c>
      <c r="B484" s="25">
        <v>45015</v>
      </c>
      <c r="C484" s="26"/>
      <c r="D484" s="26"/>
      <c r="E484" s="133" t="s">
        <v>3068</v>
      </c>
      <c r="F484" s="27" t="s">
        <v>3069</v>
      </c>
      <c r="G484" s="26">
        <v>20</v>
      </c>
      <c r="H484" s="26" t="s">
        <v>3070</v>
      </c>
      <c r="I484" s="28">
        <v>134</v>
      </c>
      <c r="J484" s="28">
        <f t="shared" si="10"/>
        <v>0</v>
      </c>
      <c r="K484" s="26">
        <v>0</v>
      </c>
    </row>
    <row r="485" spans="1:11" ht="21.6" customHeight="1" x14ac:dyDescent="0.35">
      <c r="A485" s="142">
        <v>45015</v>
      </c>
      <c r="B485" s="25">
        <v>45015</v>
      </c>
      <c r="C485" s="26"/>
      <c r="D485" s="26"/>
      <c r="E485" s="133" t="s">
        <v>3071</v>
      </c>
      <c r="F485" s="27" t="s">
        <v>3072</v>
      </c>
      <c r="G485" s="26">
        <v>2</v>
      </c>
      <c r="H485" s="26" t="s">
        <v>3073</v>
      </c>
      <c r="I485" s="28">
        <v>1890</v>
      </c>
      <c r="J485" s="28">
        <f t="shared" si="10"/>
        <v>0</v>
      </c>
      <c r="K485" s="26">
        <v>0</v>
      </c>
    </row>
    <row r="486" spans="1:11" ht="21.6" customHeight="1" x14ac:dyDescent="0.35">
      <c r="A486" s="142">
        <v>45215</v>
      </c>
      <c r="B486" s="25">
        <v>45259</v>
      </c>
      <c r="C486" s="26"/>
      <c r="D486" s="26"/>
      <c r="E486" s="133" t="s">
        <v>3280</v>
      </c>
      <c r="F486" s="27" t="s">
        <v>3281</v>
      </c>
      <c r="G486" s="26">
        <v>5</v>
      </c>
      <c r="H486" s="26" t="s">
        <v>3282</v>
      </c>
      <c r="I486" s="28">
        <v>260.77999999999997</v>
      </c>
      <c r="J486" s="28">
        <f t="shared" si="10"/>
        <v>1303.8999999999999</v>
      </c>
      <c r="K486" s="26">
        <v>5</v>
      </c>
    </row>
    <row r="487" spans="1:11" ht="21.6" customHeight="1" x14ac:dyDescent="0.35">
      <c r="A487" s="142">
        <v>44908</v>
      </c>
      <c r="B487" s="25">
        <v>44908</v>
      </c>
      <c r="C487" s="26"/>
      <c r="D487" s="26"/>
      <c r="E487" s="133" t="s">
        <v>3074</v>
      </c>
      <c r="F487" s="27" t="s">
        <v>3075</v>
      </c>
      <c r="G487" s="26">
        <v>10</v>
      </c>
      <c r="H487" s="26" t="s">
        <v>2681</v>
      </c>
      <c r="I487" s="28">
        <v>210.55</v>
      </c>
      <c r="J487" s="28">
        <f t="shared" si="10"/>
        <v>0</v>
      </c>
      <c r="K487" s="26">
        <v>0</v>
      </c>
    </row>
    <row r="488" spans="1:11" ht="21.6" customHeight="1" x14ac:dyDescent="0.35">
      <c r="A488" s="142">
        <v>44908</v>
      </c>
      <c r="B488" s="25">
        <v>44908</v>
      </c>
      <c r="C488" s="26"/>
      <c r="D488" s="26"/>
      <c r="E488" s="133" t="s">
        <v>3076</v>
      </c>
      <c r="F488" s="27" t="s">
        <v>3077</v>
      </c>
      <c r="G488" s="26">
        <v>10</v>
      </c>
      <c r="H488" s="26" t="s">
        <v>2681</v>
      </c>
      <c r="I488" s="28">
        <v>236.64</v>
      </c>
      <c r="J488" s="28">
        <f t="shared" si="10"/>
        <v>0</v>
      </c>
      <c r="K488" s="26">
        <v>0</v>
      </c>
    </row>
    <row r="489" spans="1:11" ht="21.6" customHeight="1" x14ac:dyDescent="0.35">
      <c r="A489" s="142">
        <v>44908</v>
      </c>
      <c r="B489" s="25">
        <v>44908</v>
      </c>
      <c r="C489" s="26"/>
      <c r="D489" s="26"/>
      <c r="E489" s="133" t="s">
        <v>3078</v>
      </c>
      <c r="F489" s="27" t="s">
        <v>3079</v>
      </c>
      <c r="G489" s="26">
        <v>2</v>
      </c>
      <c r="H489" s="26" t="s">
        <v>3080</v>
      </c>
      <c r="I489" s="28">
        <v>846.34</v>
      </c>
      <c r="J489" s="28">
        <f t="shared" si="10"/>
        <v>0</v>
      </c>
      <c r="K489" s="26">
        <v>0</v>
      </c>
    </row>
    <row r="490" spans="1:11" ht="21.6" customHeight="1" x14ac:dyDescent="0.35">
      <c r="A490" s="142">
        <v>45015</v>
      </c>
      <c r="B490" s="25">
        <v>45015</v>
      </c>
      <c r="C490" s="26"/>
      <c r="D490" s="26"/>
      <c r="E490" s="133" t="s">
        <v>3081</v>
      </c>
      <c r="F490" s="27" t="s">
        <v>3161</v>
      </c>
      <c r="G490" s="26">
        <v>2</v>
      </c>
      <c r="H490" s="26" t="s">
        <v>2425</v>
      </c>
      <c r="I490" s="28">
        <v>945</v>
      </c>
      <c r="J490" s="28">
        <f t="shared" si="10"/>
        <v>0</v>
      </c>
      <c r="K490" s="26">
        <v>0</v>
      </c>
    </row>
    <row r="491" spans="1:11" ht="21.6" customHeight="1" x14ac:dyDescent="0.35">
      <c r="A491" s="142">
        <v>45015</v>
      </c>
      <c r="B491" s="25">
        <v>45015</v>
      </c>
      <c r="C491" s="26"/>
      <c r="D491" s="26"/>
      <c r="E491" s="133" t="s">
        <v>3082</v>
      </c>
      <c r="F491" s="27" t="s">
        <v>3158</v>
      </c>
      <c r="G491" s="26">
        <v>2</v>
      </c>
      <c r="H491" s="26" t="s">
        <v>2425</v>
      </c>
      <c r="I491" s="28">
        <v>2823</v>
      </c>
      <c r="J491" s="28">
        <f t="shared" si="10"/>
        <v>0</v>
      </c>
      <c r="K491" s="26">
        <v>0</v>
      </c>
    </row>
    <row r="492" spans="1:11" ht="21.6" customHeight="1" x14ac:dyDescent="0.35">
      <c r="A492" s="142">
        <v>45215</v>
      </c>
      <c r="B492" s="25">
        <v>45259</v>
      </c>
      <c r="C492" s="26"/>
      <c r="D492" s="26"/>
      <c r="E492" s="133" t="s">
        <v>3294</v>
      </c>
      <c r="F492" s="27" t="s">
        <v>3295</v>
      </c>
      <c r="G492" s="26">
        <v>1</v>
      </c>
      <c r="H492" s="26" t="s">
        <v>2681</v>
      </c>
      <c r="I492" s="28">
        <v>18399.150000000001</v>
      </c>
      <c r="J492" s="28">
        <f t="shared" si="10"/>
        <v>18399.150000000001</v>
      </c>
      <c r="K492" s="26">
        <v>1</v>
      </c>
    </row>
    <row r="493" spans="1:11" ht="21.6" customHeight="1" x14ac:dyDescent="0.35">
      <c r="A493" s="142">
        <v>45215</v>
      </c>
      <c r="B493" s="25">
        <v>45259</v>
      </c>
      <c r="C493" s="26"/>
      <c r="D493" s="26"/>
      <c r="E493" s="133" t="s">
        <v>3300</v>
      </c>
      <c r="F493" s="27" t="s">
        <v>3156</v>
      </c>
      <c r="G493" s="26">
        <v>1</v>
      </c>
      <c r="H493" s="26" t="s">
        <v>2681</v>
      </c>
      <c r="I493" s="28">
        <v>7611</v>
      </c>
      <c r="J493" s="28">
        <f t="shared" si="10"/>
        <v>7611</v>
      </c>
      <c r="K493" s="26">
        <v>1</v>
      </c>
    </row>
    <row r="494" spans="1:11" ht="21.6" customHeight="1" x14ac:dyDescent="0.35">
      <c r="A494" s="142">
        <v>45215</v>
      </c>
      <c r="B494" s="25">
        <v>45259</v>
      </c>
      <c r="C494" s="26"/>
      <c r="D494" s="26"/>
      <c r="E494" s="133" t="s">
        <v>3298</v>
      </c>
      <c r="F494" s="27" t="s">
        <v>3299</v>
      </c>
      <c r="G494" s="26">
        <v>1</v>
      </c>
      <c r="H494" s="26" t="s">
        <v>2681</v>
      </c>
      <c r="I494" s="28">
        <v>295</v>
      </c>
      <c r="J494" s="28">
        <f t="shared" si="10"/>
        <v>295</v>
      </c>
      <c r="K494" s="26">
        <v>1</v>
      </c>
    </row>
    <row r="495" spans="1:11" ht="21.6" customHeight="1" x14ac:dyDescent="0.35">
      <c r="A495" s="142">
        <v>45215</v>
      </c>
      <c r="B495" s="25">
        <v>45259</v>
      </c>
      <c r="C495" s="26"/>
      <c r="D495" s="26"/>
      <c r="E495" s="133" t="s">
        <v>3296</v>
      </c>
      <c r="F495" s="27" t="s">
        <v>3297</v>
      </c>
      <c r="G495" s="26">
        <v>2</v>
      </c>
      <c r="H495" s="26" t="s">
        <v>2681</v>
      </c>
      <c r="I495" s="28">
        <v>191.16</v>
      </c>
      <c r="J495" s="28">
        <f t="shared" si="10"/>
        <v>0</v>
      </c>
      <c r="K495" s="26">
        <v>0</v>
      </c>
    </row>
    <row r="496" spans="1:11" ht="21.6" customHeight="1" x14ac:dyDescent="0.35">
      <c r="A496" s="142">
        <v>45215</v>
      </c>
      <c r="B496" s="25">
        <v>45259</v>
      </c>
      <c r="C496" s="26"/>
      <c r="D496" s="26"/>
      <c r="E496" s="133" t="s">
        <v>3292</v>
      </c>
      <c r="F496" s="27" t="s">
        <v>3293</v>
      </c>
      <c r="G496" s="26">
        <v>10</v>
      </c>
      <c r="H496" s="26" t="s">
        <v>2681</v>
      </c>
      <c r="I496" s="28">
        <v>1115.0999999999999</v>
      </c>
      <c r="J496" s="28">
        <f t="shared" ref="J496:J504" si="11">+K496*I496</f>
        <v>0</v>
      </c>
      <c r="K496" s="26">
        <v>0</v>
      </c>
    </row>
    <row r="497" spans="1:12" ht="21.6" customHeight="1" x14ac:dyDescent="0.35">
      <c r="A497" s="142">
        <v>44908</v>
      </c>
      <c r="B497" s="25">
        <v>44908</v>
      </c>
      <c r="C497" s="26"/>
      <c r="D497" s="26"/>
      <c r="E497" s="133" t="s">
        <v>3083</v>
      </c>
      <c r="F497" s="27" t="s">
        <v>3084</v>
      </c>
      <c r="G497" s="26">
        <v>1</v>
      </c>
      <c r="H497" s="26" t="s">
        <v>3085</v>
      </c>
      <c r="I497" s="28">
        <v>250</v>
      </c>
      <c r="J497" s="28">
        <f t="shared" si="11"/>
        <v>0</v>
      </c>
      <c r="K497" s="26">
        <v>0</v>
      </c>
    </row>
    <row r="498" spans="1:12" ht="21.6" customHeight="1" x14ac:dyDescent="0.35">
      <c r="A498" s="142">
        <v>44908</v>
      </c>
      <c r="B498" s="25">
        <v>44908</v>
      </c>
      <c r="C498" s="26"/>
      <c r="D498" s="26"/>
      <c r="E498" s="133" t="s">
        <v>3086</v>
      </c>
      <c r="F498" s="27" t="s">
        <v>3087</v>
      </c>
      <c r="G498" s="26">
        <v>3</v>
      </c>
      <c r="H498" s="26" t="s">
        <v>2956</v>
      </c>
      <c r="I498" s="28">
        <v>7670</v>
      </c>
      <c r="J498" s="28">
        <f t="shared" si="11"/>
        <v>0</v>
      </c>
      <c r="K498" s="26">
        <v>0</v>
      </c>
    </row>
    <row r="499" spans="1:12" ht="21.6" customHeight="1" x14ac:dyDescent="0.35">
      <c r="A499" s="142">
        <v>45015</v>
      </c>
      <c r="B499" s="25">
        <v>45015</v>
      </c>
      <c r="C499" s="26"/>
      <c r="D499" s="26"/>
      <c r="E499" s="133" t="s">
        <v>3088</v>
      </c>
      <c r="F499" s="27" t="s">
        <v>3089</v>
      </c>
      <c r="G499" s="26">
        <v>5</v>
      </c>
      <c r="H499" s="26" t="s">
        <v>2681</v>
      </c>
      <c r="I499" s="28">
        <v>392</v>
      </c>
      <c r="J499" s="28">
        <f t="shared" si="11"/>
        <v>0</v>
      </c>
      <c r="K499" s="26">
        <v>0</v>
      </c>
    </row>
    <row r="500" spans="1:12" ht="21.6" customHeight="1" x14ac:dyDescent="0.35">
      <c r="A500" s="142">
        <v>44908</v>
      </c>
      <c r="B500" s="25">
        <v>44908</v>
      </c>
      <c r="C500" s="26"/>
      <c r="D500" s="26"/>
      <c r="E500" s="133" t="s">
        <v>3090</v>
      </c>
      <c r="F500" s="27" t="s">
        <v>3091</v>
      </c>
      <c r="G500" s="26">
        <v>10</v>
      </c>
      <c r="H500" s="26" t="s">
        <v>2681</v>
      </c>
      <c r="I500" s="28">
        <v>20.170000000000002</v>
      </c>
      <c r="J500" s="28">
        <f t="shared" si="11"/>
        <v>0</v>
      </c>
      <c r="K500" s="26">
        <v>0</v>
      </c>
    </row>
    <row r="501" spans="1:12" ht="21.6" customHeight="1" x14ac:dyDescent="0.35">
      <c r="A501" s="142">
        <v>44908</v>
      </c>
      <c r="B501" s="25">
        <v>44908</v>
      </c>
      <c r="C501" s="26"/>
      <c r="D501" s="26"/>
      <c r="E501" s="133" t="s">
        <v>2839</v>
      </c>
      <c r="F501" s="27" t="s">
        <v>3092</v>
      </c>
      <c r="G501" s="26">
        <v>1</v>
      </c>
      <c r="H501" s="26" t="s">
        <v>3040</v>
      </c>
      <c r="I501" s="28">
        <v>4500</v>
      </c>
      <c r="J501" s="28">
        <f t="shared" si="11"/>
        <v>0</v>
      </c>
      <c r="K501" s="26">
        <v>0</v>
      </c>
    </row>
    <row r="502" spans="1:12" ht="21.6" customHeight="1" x14ac:dyDescent="0.35">
      <c r="A502" s="142">
        <v>45215</v>
      </c>
      <c r="B502" s="25">
        <v>45259</v>
      </c>
      <c r="C502" s="26"/>
      <c r="D502" s="26"/>
      <c r="E502" s="133" t="s">
        <v>3301</v>
      </c>
      <c r="F502" s="27" t="s">
        <v>3302</v>
      </c>
      <c r="G502" s="26">
        <v>10</v>
      </c>
      <c r="H502" s="26" t="s">
        <v>2681</v>
      </c>
      <c r="I502" s="28">
        <v>990.02</v>
      </c>
      <c r="J502" s="28">
        <f t="shared" si="11"/>
        <v>9900.2000000000007</v>
      </c>
      <c r="K502" s="26">
        <v>10</v>
      </c>
    </row>
    <row r="503" spans="1:12" ht="21.6" customHeight="1" x14ac:dyDescent="0.35">
      <c r="A503" s="142">
        <v>45265</v>
      </c>
      <c r="B503" s="25">
        <v>45290</v>
      </c>
      <c r="C503" s="26"/>
      <c r="D503" s="26"/>
      <c r="E503" s="133" t="s">
        <v>3305</v>
      </c>
      <c r="F503" s="27" t="s">
        <v>3306</v>
      </c>
      <c r="G503" s="26">
        <v>50</v>
      </c>
      <c r="H503" s="26" t="s">
        <v>2681</v>
      </c>
      <c r="I503" s="28">
        <v>177</v>
      </c>
      <c r="J503" s="28">
        <f t="shared" si="11"/>
        <v>15045</v>
      </c>
      <c r="K503" s="26">
        <v>85</v>
      </c>
    </row>
    <row r="504" spans="1:12" ht="21.6" customHeight="1" x14ac:dyDescent="0.35">
      <c r="A504" s="142">
        <v>45215</v>
      </c>
      <c r="B504" s="25">
        <v>45259</v>
      </c>
      <c r="C504" s="26"/>
      <c r="D504" s="26"/>
      <c r="E504" s="133" t="s">
        <v>3290</v>
      </c>
      <c r="F504" s="27" t="s">
        <v>3291</v>
      </c>
      <c r="G504" s="26">
        <v>1</v>
      </c>
      <c r="H504" s="26" t="s">
        <v>2425</v>
      </c>
      <c r="I504" s="28">
        <v>3120</v>
      </c>
      <c r="J504" s="28">
        <f t="shared" si="11"/>
        <v>6240</v>
      </c>
      <c r="K504" s="26">
        <v>2</v>
      </c>
    </row>
    <row r="505" spans="1:12" ht="21.6" customHeight="1" x14ac:dyDescent="0.5">
      <c r="A505" s="134"/>
      <c r="B505" s="22"/>
      <c r="C505" s="22"/>
      <c r="D505" s="22"/>
      <c r="E505" s="22"/>
      <c r="F505" s="23"/>
      <c r="G505" s="22"/>
      <c r="H505" s="22"/>
      <c r="I505" s="24"/>
      <c r="J505" s="150">
        <f>SUM(J431:J504)</f>
        <v>163480.92000000001</v>
      </c>
      <c r="K505" s="22"/>
    </row>
    <row r="506" spans="1:12" ht="21.6" customHeight="1" x14ac:dyDescent="0.5">
      <c r="A506" s="134"/>
      <c r="B506" s="22"/>
      <c r="C506" s="22"/>
      <c r="D506" s="22"/>
      <c r="E506" s="22"/>
      <c r="F506" s="23"/>
      <c r="G506" s="22"/>
      <c r="H506" s="22"/>
      <c r="I506" s="24"/>
      <c r="J506" s="150"/>
      <c r="K506" s="22"/>
    </row>
    <row r="507" spans="1:12" ht="21.6" customHeight="1" x14ac:dyDescent="0.5">
      <c r="A507" s="134"/>
      <c r="B507" s="22"/>
      <c r="C507" s="22"/>
      <c r="D507" s="22"/>
      <c r="E507" s="22"/>
      <c r="F507" s="23"/>
      <c r="G507" s="22"/>
      <c r="H507" s="22"/>
      <c r="I507" s="24"/>
      <c r="J507" s="150"/>
      <c r="K507" s="22"/>
    </row>
    <row r="508" spans="1:12" ht="6" customHeight="1" x14ac:dyDescent="0.5">
      <c r="A508" s="134"/>
      <c r="B508" s="22"/>
      <c r="C508" s="22"/>
      <c r="D508" s="22"/>
      <c r="E508" s="22"/>
      <c r="F508" s="23"/>
      <c r="G508" s="22"/>
      <c r="H508" s="22"/>
      <c r="I508" s="24"/>
      <c r="J508" s="150"/>
      <c r="K508" s="22"/>
    </row>
    <row r="509" spans="1:12" ht="30" customHeight="1" thickBot="1" x14ac:dyDescent="0.55000000000000004">
      <c r="A509" s="134"/>
      <c r="B509" s="22"/>
      <c r="C509" s="22"/>
      <c r="D509" s="22"/>
      <c r="E509" s="22"/>
      <c r="F509" s="175" t="s">
        <v>3271</v>
      </c>
      <c r="G509" s="175"/>
      <c r="H509" s="22"/>
      <c r="I509" s="224" t="s">
        <v>3636</v>
      </c>
      <c r="J509" s="224"/>
      <c r="K509" s="22"/>
    </row>
    <row r="510" spans="1:12" ht="31.5" customHeight="1" thickTop="1" x14ac:dyDescent="0.5">
      <c r="A510" s="134"/>
      <c r="B510" s="22"/>
      <c r="C510" s="22"/>
      <c r="D510" s="22"/>
      <c r="E510" s="22"/>
      <c r="F510" s="175"/>
      <c r="G510" s="175"/>
      <c r="H510" s="22"/>
      <c r="I510" s="179"/>
      <c r="J510" s="180"/>
      <c r="K510" s="22"/>
      <c r="L510" s="220"/>
    </row>
    <row r="511" spans="1:12" ht="21.6" customHeight="1" x14ac:dyDescent="0.5">
      <c r="A511" s="134"/>
      <c r="B511" s="22"/>
      <c r="C511" s="22"/>
      <c r="D511" s="22"/>
      <c r="E511" s="22"/>
      <c r="F511" s="175"/>
      <c r="G511" s="175"/>
      <c r="H511" s="22"/>
      <c r="I511" s="179"/>
      <c r="J511" s="180"/>
      <c r="K511" s="22"/>
    </row>
    <row r="512" spans="1:12" ht="21.6" customHeight="1" x14ac:dyDescent="0.5">
      <c r="A512" s="134"/>
      <c r="B512" s="22"/>
      <c r="C512" s="22"/>
      <c r="D512" s="22"/>
      <c r="E512" s="22"/>
      <c r="F512" s="175"/>
      <c r="G512" s="175"/>
      <c r="H512" s="22"/>
      <c r="I512" s="134"/>
      <c r="J512" s="22"/>
      <c r="K512" s="22"/>
    </row>
    <row r="513" spans="1:11" ht="21.6" customHeight="1" x14ac:dyDescent="0.5">
      <c r="A513" s="134"/>
      <c r="B513" s="22"/>
      <c r="C513" s="22"/>
      <c r="D513" s="22"/>
      <c r="E513" s="22"/>
      <c r="F513" s="175"/>
      <c r="G513" s="175"/>
      <c r="H513" s="22"/>
      <c r="I513" s="134"/>
      <c r="J513" s="22"/>
      <c r="K513" s="22"/>
    </row>
    <row r="514" spans="1:11" ht="21.6" customHeight="1" x14ac:dyDescent="0.35">
      <c r="A514" s="134"/>
      <c r="B514" s="22"/>
      <c r="C514" s="22"/>
      <c r="D514" s="22"/>
      <c r="E514" s="22"/>
      <c r="I514" s="179"/>
      <c r="J514" s="180"/>
      <c r="K514" s="30"/>
    </row>
    <row r="515" spans="1:11" ht="21.6" customHeight="1" x14ac:dyDescent="0.25"/>
    <row r="516" spans="1:11" ht="21.6" customHeight="1" x14ac:dyDescent="0.25"/>
    <row r="517" spans="1:11" ht="21.6" customHeight="1" x14ac:dyDescent="0.25">
      <c r="A517" s="223"/>
      <c r="B517" s="223"/>
      <c r="C517" s="223"/>
      <c r="D517" s="223"/>
      <c r="E517" s="223"/>
      <c r="F517" s="182"/>
      <c r="H517" s="225"/>
      <c r="I517" s="225"/>
      <c r="J517" s="225"/>
      <c r="K517" s="225"/>
    </row>
    <row r="518" spans="1:11" ht="21.6" customHeight="1" x14ac:dyDescent="0.4">
      <c r="A518" s="153" t="s">
        <v>3321</v>
      </c>
      <c r="B518" s="153" t="s">
        <v>3335</v>
      </c>
      <c r="C518" s="153"/>
      <c r="D518" s="153"/>
      <c r="E518" s="153" t="s">
        <v>3320</v>
      </c>
      <c r="F518" s="153" t="s">
        <v>3635</v>
      </c>
      <c r="G518" s="21" t="s">
        <v>2737</v>
      </c>
      <c r="H518" s="226"/>
      <c r="I518" s="226"/>
      <c r="J518" s="226"/>
      <c r="K518" s="226"/>
    </row>
    <row r="519" spans="1:11" ht="21.6" customHeight="1" x14ac:dyDescent="0.4">
      <c r="A519" s="153" t="s">
        <v>3321</v>
      </c>
      <c r="B519" s="183"/>
      <c r="C519" s="183"/>
      <c r="D519" s="183"/>
      <c r="E519" s="183"/>
      <c r="F519" s="183" t="s">
        <v>3579</v>
      </c>
      <c r="G519" s="21"/>
      <c r="H519" s="252" t="s">
        <v>3660</v>
      </c>
      <c r="I519" s="252"/>
      <c r="J519" s="252"/>
      <c r="K519" s="252"/>
    </row>
    <row r="520" spans="1:11" ht="0.75" customHeight="1" x14ac:dyDescent="0.45">
      <c r="F520" s="184"/>
    </row>
    <row r="521" spans="1:11" ht="21.6" customHeight="1" x14ac:dyDescent="0.25"/>
    <row r="522" spans="1:11" ht="0.75" customHeight="1" x14ac:dyDescent="0.25"/>
    <row r="523" spans="1:11" ht="21.6" customHeight="1" x14ac:dyDescent="0.25"/>
    <row r="524" spans="1:11" ht="21.6" customHeight="1" x14ac:dyDescent="0.25"/>
    <row r="525" spans="1:11" ht="21.6" customHeight="1" x14ac:dyDescent="0.25"/>
    <row r="526" spans="1:11" ht="21.6" customHeight="1" x14ac:dyDescent="0.35">
      <c r="A526" s="146"/>
      <c r="E526" s="141"/>
      <c r="F526"/>
      <c r="G526" s="21"/>
    </row>
    <row r="527" spans="1:11" ht="21.6" customHeight="1" x14ac:dyDescent="0.4">
      <c r="A527" s="146"/>
      <c r="F527" s="147"/>
      <c r="G527" s="21"/>
    </row>
    <row r="528" spans="1:11" ht="21.6" customHeight="1" x14ac:dyDescent="0.35">
      <c r="F528" s="32"/>
      <c r="G528" s="21"/>
    </row>
    <row r="529" spans="1:9" ht="21" x14ac:dyDescent="0.35">
      <c r="A529" s="146"/>
      <c r="F529" s="32"/>
      <c r="G529" s="21"/>
    </row>
    <row r="530" spans="1:9" ht="25.9" customHeight="1" x14ac:dyDescent="0.35">
      <c r="A530" s="146"/>
    </row>
    <row r="531" spans="1:9" ht="20.45" customHeight="1" x14ac:dyDescent="0.35">
      <c r="B531" s="21"/>
      <c r="C531" s="21"/>
      <c r="D531" s="21"/>
      <c r="E531" s="21"/>
      <c r="G531" s="21"/>
      <c r="H531" s="21"/>
      <c r="I531" s="33"/>
    </row>
    <row r="532" spans="1:9" ht="20.45" customHeight="1" x14ac:dyDescent="0.35">
      <c r="B532" s="21"/>
      <c r="C532" s="21"/>
      <c r="D532" s="21"/>
      <c r="E532" s="21"/>
      <c r="G532" s="21"/>
      <c r="H532" s="21"/>
      <c r="I532" s="33"/>
    </row>
    <row r="533" spans="1:9" ht="21" x14ac:dyDescent="0.35">
      <c r="B533" s="21"/>
      <c r="C533" s="21"/>
      <c r="D533" s="21"/>
      <c r="E533" s="21"/>
      <c r="G533" s="21"/>
      <c r="H533" s="21"/>
      <c r="I533" s="33"/>
    </row>
    <row r="537" spans="1:9" ht="21" x14ac:dyDescent="0.35">
      <c r="F537" s="32"/>
    </row>
    <row r="538" spans="1:9" ht="21" x14ac:dyDescent="0.35">
      <c r="F538" s="32"/>
    </row>
    <row r="539" spans="1:9" ht="21" x14ac:dyDescent="0.35">
      <c r="F539" s="32"/>
    </row>
  </sheetData>
  <mergeCells count="8">
    <mergeCell ref="H517:K517"/>
    <mergeCell ref="H518:K518"/>
    <mergeCell ref="H519:K519"/>
    <mergeCell ref="A12:K12"/>
    <mergeCell ref="A13:K13"/>
    <mergeCell ref="A14:K14"/>
    <mergeCell ref="I509:J509"/>
    <mergeCell ref="A123:B123"/>
  </mergeCells>
  <phoneticPr fontId="26" type="noConversion"/>
  <pageMargins left="0.23622047244094488" right="0.23622047244094488" top="0.74803149606299213" bottom="0.74803149606299213" header="0.31496062992125984" footer="0.31496062992125984"/>
  <pageSetup paperSize="9" scale="35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M209"/>
  <sheetViews>
    <sheetView view="pageBreakPreview" topLeftCell="A169" zoomScale="70" zoomScaleNormal="70" zoomScaleSheetLayoutView="70" workbookViewId="0">
      <selection activeCell="B30" sqref="B30"/>
    </sheetView>
  </sheetViews>
  <sheetFormatPr baseColWidth="10" defaultColWidth="11.42578125" defaultRowHeight="15" x14ac:dyDescent="0.25"/>
  <cols>
    <col min="1" max="1" width="22.7109375" customWidth="1"/>
    <col min="2" max="2" width="20.7109375" customWidth="1"/>
    <col min="3" max="4" width="0" hidden="1" customWidth="1"/>
    <col min="5" max="5" width="21.140625" customWidth="1"/>
    <col min="6" max="6" width="51.85546875" style="8" customWidth="1"/>
    <col min="7" max="7" width="19.85546875" customWidth="1"/>
    <col min="8" max="8" width="19.7109375" bestFit="1" customWidth="1"/>
    <col min="9" max="9" width="23.7109375" style="2" customWidth="1"/>
    <col min="10" max="10" width="26.7109375" style="2" customWidth="1"/>
    <col min="11" max="11" width="27.140625" bestFit="1" customWidth="1"/>
  </cols>
  <sheetData>
    <row r="9" spans="1:13" ht="62.25" x14ac:dyDescent="1.75">
      <c r="A9" s="227" t="s">
        <v>2462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pans="1:13" ht="25.5" x14ac:dyDescent="0.35">
      <c r="A10" s="228" t="s">
        <v>2468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3" ht="22.5" x14ac:dyDescent="0.3">
      <c r="A11" s="232" t="s">
        <v>2464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</row>
    <row r="12" spans="1:13" ht="31.5" x14ac:dyDescent="0.25">
      <c r="A12" s="229" t="s">
        <v>2673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0"/>
      <c r="M12" s="20"/>
    </row>
    <row r="13" spans="1:13" x14ac:dyDescent="0.25">
      <c r="F13"/>
      <c r="I13"/>
      <c r="J13"/>
    </row>
    <row r="14" spans="1:13" ht="26.25" x14ac:dyDescent="0.4">
      <c r="A14" s="34" t="s">
        <v>2449</v>
      </c>
      <c r="B14" s="35"/>
      <c r="C14" s="35"/>
      <c r="D14" s="35"/>
      <c r="F14" s="36"/>
      <c r="G14" s="35"/>
      <c r="H14" s="35"/>
      <c r="I14" s="37"/>
      <c r="J14" s="37"/>
      <c r="K14" s="35"/>
    </row>
    <row r="15" spans="1:13" s="8" customFormat="1" ht="69.75" x14ac:dyDescent="0.25">
      <c r="A15" s="40" t="s">
        <v>2672</v>
      </c>
      <c r="B15" s="40" t="s">
        <v>2671</v>
      </c>
      <c r="C15" s="40" t="s">
        <v>2419</v>
      </c>
      <c r="D15" s="40"/>
      <c r="E15" s="41" t="s">
        <v>2537</v>
      </c>
      <c r="F15" s="42" t="s">
        <v>2670</v>
      </c>
      <c r="G15" s="42" t="s">
        <v>2463</v>
      </c>
      <c r="H15" s="40" t="s">
        <v>2428</v>
      </c>
      <c r="I15" s="40" t="s">
        <v>2446</v>
      </c>
      <c r="J15" s="40" t="s">
        <v>2447</v>
      </c>
      <c r="K15" s="40" t="s">
        <v>2448</v>
      </c>
    </row>
    <row r="16" spans="1:13" ht="21" x14ac:dyDescent="0.35">
      <c r="A16" s="25">
        <v>43238</v>
      </c>
      <c r="B16" s="25">
        <v>43238.389837962961</v>
      </c>
      <c r="C16" s="26" t="s">
        <v>135</v>
      </c>
      <c r="D16" s="26" t="s">
        <v>1540</v>
      </c>
      <c r="E16" s="133" t="s">
        <v>2536</v>
      </c>
      <c r="F16" s="27" t="s">
        <v>1542</v>
      </c>
      <c r="G16" s="26">
        <v>10</v>
      </c>
      <c r="H16" s="26" t="s">
        <v>2425</v>
      </c>
      <c r="I16" s="28">
        <v>289.10000000000002</v>
      </c>
      <c r="J16" s="28">
        <f>+K16*I16</f>
        <v>2312.8000000000002</v>
      </c>
      <c r="K16" s="26">
        <v>8</v>
      </c>
    </row>
    <row r="17" spans="1:11" ht="21" x14ac:dyDescent="0.35">
      <c r="A17" s="25">
        <v>43210</v>
      </c>
      <c r="B17" s="25">
        <v>43213.366898148146</v>
      </c>
      <c r="C17" s="26" t="s">
        <v>135</v>
      </c>
      <c r="D17" s="26" t="s">
        <v>1433</v>
      </c>
      <c r="E17" s="133" t="s">
        <v>2538</v>
      </c>
      <c r="F17" s="27" t="s">
        <v>328</v>
      </c>
      <c r="G17" s="26">
        <v>100</v>
      </c>
      <c r="H17" s="26" t="s">
        <v>2428</v>
      </c>
      <c r="I17" s="28">
        <v>12.685</v>
      </c>
      <c r="J17" s="28">
        <f t="shared" ref="J17:J28" si="0">+K17*I17</f>
        <v>317.125</v>
      </c>
      <c r="K17" s="26">
        <v>25</v>
      </c>
    </row>
    <row r="18" spans="1:11" ht="21" x14ac:dyDescent="0.35">
      <c r="A18" s="25">
        <v>44004</v>
      </c>
      <c r="B18" s="25">
        <v>44004</v>
      </c>
      <c r="C18" s="26" t="s">
        <v>135</v>
      </c>
      <c r="D18" s="26" t="s">
        <v>1560</v>
      </c>
      <c r="E18" s="133" t="s">
        <v>2539</v>
      </c>
      <c r="F18" s="27" t="s">
        <v>967</v>
      </c>
      <c r="G18" s="26">
        <v>90</v>
      </c>
      <c r="H18" s="26" t="s">
        <v>2426</v>
      </c>
      <c r="I18" s="28">
        <v>188.8</v>
      </c>
      <c r="J18" s="28">
        <f t="shared" si="0"/>
        <v>16614.400000000001</v>
      </c>
      <c r="K18" s="26">
        <v>88</v>
      </c>
    </row>
    <row r="19" spans="1:11" ht="21" x14ac:dyDescent="0.35">
      <c r="A19" s="25">
        <v>44004</v>
      </c>
      <c r="B19" s="25">
        <v>44004</v>
      </c>
      <c r="C19" s="26" t="s">
        <v>135</v>
      </c>
      <c r="D19" s="26" t="s">
        <v>2309</v>
      </c>
      <c r="E19" s="133" t="s">
        <v>2540</v>
      </c>
      <c r="F19" s="27" t="s">
        <v>351</v>
      </c>
      <c r="G19" s="26">
        <v>300</v>
      </c>
      <c r="H19" s="26" t="s">
        <v>2438</v>
      </c>
      <c r="I19" s="28">
        <v>246.62</v>
      </c>
      <c r="J19" s="28">
        <f t="shared" si="0"/>
        <v>68313.740000000005</v>
      </c>
      <c r="K19" s="26">
        <v>277</v>
      </c>
    </row>
    <row r="20" spans="1:11" ht="21" x14ac:dyDescent="0.35">
      <c r="A20" s="25">
        <v>43228</v>
      </c>
      <c r="B20" s="25">
        <v>43228.648865740739</v>
      </c>
      <c r="C20" s="26" t="s">
        <v>135</v>
      </c>
      <c r="D20" s="26" t="s">
        <v>1502</v>
      </c>
      <c r="E20" s="133" t="s">
        <v>2541</v>
      </c>
      <c r="F20" s="27" t="s">
        <v>358</v>
      </c>
      <c r="G20" s="26">
        <v>30</v>
      </c>
      <c r="H20" s="26" t="s">
        <v>2434</v>
      </c>
      <c r="I20" s="28">
        <v>64.900000000000006</v>
      </c>
      <c r="J20" s="28">
        <f t="shared" si="0"/>
        <v>7723.1</v>
      </c>
      <c r="K20" s="26">
        <v>119</v>
      </c>
    </row>
    <row r="21" spans="1:11" ht="21" x14ac:dyDescent="0.35">
      <c r="A21" s="25">
        <v>42842</v>
      </c>
      <c r="B21" s="25">
        <v>42842.411874999998</v>
      </c>
      <c r="C21" s="26" t="s">
        <v>135</v>
      </c>
      <c r="D21" s="26" t="s">
        <v>925</v>
      </c>
      <c r="E21" s="133" t="s">
        <v>2542</v>
      </c>
      <c r="F21" s="27" t="s">
        <v>362</v>
      </c>
      <c r="G21" s="26">
        <v>70</v>
      </c>
      <c r="H21" s="26" t="s">
        <v>2435</v>
      </c>
      <c r="I21" s="28">
        <v>109.9996</v>
      </c>
      <c r="J21" s="28">
        <f t="shared" si="0"/>
        <v>100319.6352</v>
      </c>
      <c r="K21" s="26">
        <v>912</v>
      </c>
    </row>
    <row r="22" spans="1:11" ht="21" x14ac:dyDescent="0.35">
      <c r="A22" s="25">
        <v>43238</v>
      </c>
      <c r="B22" s="25">
        <v>43238.389837962961</v>
      </c>
      <c r="C22" s="26" t="s">
        <v>135</v>
      </c>
      <c r="D22" s="26" t="s">
        <v>1540</v>
      </c>
      <c r="E22" s="133" t="s">
        <v>2543</v>
      </c>
      <c r="F22" s="27" t="s">
        <v>927</v>
      </c>
      <c r="G22" s="26">
        <v>300</v>
      </c>
      <c r="H22" s="26" t="s">
        <v>2428</v>
      </c>
      <c r="I22" s="28">
        <v>165.2</v>
      </c>
      <c r="J22" s="28">
        <f t="shared" si="0"/>
        <v>29240.399999999998</v>
      </c>
      <c r="K22" s="26">
        <v>177</v>
      </c>
    </row>
    <row r="23" spans="1:11" ht="19.5" customHeight="1" x14ac:dyDescent="0.35">
      <c r="A23" s="25">
        <v>43235</v>
      </c>
      <c r="B23" s="25">
        <v>43236.366446759261</v>
      </c>
      <c r="C23" s="26" t="s">
        <v>135</v>
      </c>
      <c r="D23" s="26" t="s">
        <v>1524</v>
      </c>
      <c r="E23" s="133" t="s">
        <v>2544</v>
      </c>
      <c r="F23" s="27" t="s">
        <v>964</v>
      </c>
      <c r="G23" s="26">
        <v>200</v>
      </c>
      <c r="H23" s="26" t="s">
        <v>2437</v>
      </c>
      <c r="I23" s="28">
        <v>450.76</v>
      </c>
      <c r="J23" s="28">
        <f t="shared" si="0"/>
        <v>28848.639999999999</v>
      </c>
      <c r="K23" s="26">
        <v>64</v>
      </c>
    </row>
    <row r="24" spans="1:11" ht="21" x14ac:dyDescent="0.35">
      <c r="A24" s="25">
        <v>43209</v>
      </c>
      <c r="B24" s="25">
        <v>43209.391736111109</v>
      </c>
      <c r="C24" s="26" t="s">
        <v>135</v>
      </c>
      <c r="D24" s="26" t="s">
        <v>1412</v>
      </c>
      <c r="E24" s="133" t="s">
        <v>2546</v>
      </c>
      <c r="F24" s="27" t="s">
        <v>385</v>
      </c>
      <c r="G24" s="26">
        <v>75</v>
      </c>
      <c r="H24" s="26" t="s">
        <v>2426</v>
      </c>
      <c r="I24" s="29">
        <v>46.61</v>
      </c>
      <c r="J24" s="28">
        <f t="shared" si="0"/>
        <v>372.88</v>
      </c>
      <c r="K24" s="26">
        <v>8</v>
      </c>
    </row>
    <row r="25" spans="1:11" ht="21" x14ac:dyDescent="0.35">
      <c r="A25" s="25">
        <v>44004</v>
      </c>
      <c r="B25" s="25">
        <v>44004</v>
      </c>
      <c r="C25" s="26" t="s">
        <v>40</v>
      </c>
      <c r="D25" s="26" t="s">
        <v>1531</v>
      </c>
      <c r="E25" s="133" t="s">
        <v>2547</v>
      </c>
      <c r="F25" s="27" t="s">
        <v>1533</v>
      </c>
      <c r="G25" s="26">
        <v>30</v>
      </c>
      <c r="H25" s="26" t="s">
        <v>2426</v>
      </c>
      <c r="I25" s="28">
        <v>162.84</v>
      </c>
      <c r="J25" s="28">
        <f t="shared" si="0"/>
        <v>3256.8</v>
      </c>
      <c r="K25" s="26">
        <v>20</v>
      </c>
    </row>
    <row r="26" spans="1:11" ht="21" x14ac:dyDescent="0.35">
      <c r="A26" s="25">
        <v>43209</v>
      </c>
      <c r="B26" s="25">
        <v>43209.386655092596</v>
      </c>
      <c r="C26" s="26" t="s">
        <v>40</v>
      </c>
      <c r="D26" s="26" t="s">
        <v>1409</v>
      </c>
      <c r="E26" s="133" t="s">
        <v>2550</v>
      </c>
      <c r="F26" s="27" t="s">
        <v>368</v>
      </c>
      <c r="G26" s="26">
        <v>150</v>
      </c>
      <c r="H26" s="26" t="s">
        <v>2426</v>
      </c>
      <c r="I26" s="28">
        <v>88.5</v>
      </c>
      <c r="J26" s="28">
        <f t="shared" si="0"/>
        <v>1947</v>
      </c>
      <c r="K26" s="26">
        <v>22</v>
      </c>
    </row>
    <row r="27" spans="1:11" ht="21" x14ac:dyDescent="0.35">
      <c r="A27" s="25">
        <v>43522</v>
      </c>
      <c r="B27" s="25">
        <v>43522.572997685187</v>
      </c>
      <c r="C27" s="26" t="s">
        <v>40</v>
      </c>
      <c r="D27" s="26" t="s">
        <v>2379</v>
      </c>
      <c r="E27" s="133" t="s">
        <v>2548</v>
      </c>
      <c r="F27" s="27" t="s">
        <v>2357</v>
      </c>
      <c r="G27" s="26">
        <v>300</v>
      </c>
      <c r="H27" s="26" t="s">
        <v>2435</v>
      </c>
      <c r="I27" s="28">
        <v>100.3</v>
      </c>
      <c r="J27" s="28">
        <f t="shared" si="0"/>
        <v>2306.9</v>
      </c>
      <c r="K27" s="26">
        <v>23</v>
      </c>
    </row>
    <row r="28" spans="1:11" ht="21" x14ac:dyDescent="0.35">
      <c r="A28" s="25">
        <v>44012</v>
      </c>
      <c r="B28" s="25">
        <v>44012</v>
      </c>
      <c r="C28" s="26" t="s">
        <v>2401</v>
      </c>
      <c r="D28" s="26" t="s">
        <v>135</v>
      </c>
      <c r="E28" s="133" t="s">
        <v>2549</v>
      </c>
      <c r="F28" s="27" t="s">
        <v>12</v>
      </c>
      <c r="G28" s="26">
        <v>63</v>
      </c>
      <c r="H28" s="26" t="s">
        <v>2428</v>
      </c>
      <c r="I28" s="29">
        <v>46</v>
      </c>
      <c r="J28" s="29">
        <f t="shared" si="0"/>
        <v>460</v>
      </c>
      <c r="K28" s="26">
        <v>10</v>
      </c>
    </row>
    <row r="29" spans="1:11" ht="21" x14ac:dyDescent="0.35">
      <c r="A29" s="30"/>
      <c r="B29" s="30"/>
      <c r="C29" s="22"/>
      <c r="D29" s="22"/>
      <c r="E29" s="22"/>
      <c r="F29" s="23"/>
      <c r="G29" s="22"/>
      <c r="H29" s="22"/>
      <c r="I29" s="24"/>
      <c r="J29" s="24"/>
      <c r="K29" s="22"/>
    </row>
    <row r="30" spans="1:11" ht="21.75" thickBot="1" x14ac:dyDescent="0.4">
      <c r="A30" s="30"/>
      <c r="B30" s="30"/>
      <c r="C30" s="22"/>
      <c r="D30" s="22"/>
      <c r="E30" s="22"/>
      <c r="F30" s="23"/>
      <c r="G30" s="22"/>
      <c r="H30" s="22"/>
      <c r="I30" s="24"/>
      <c r="J30" s="31">
        <f>SUM(J16:J29)</f>
        <v>262033.42019999996</v>
      </c>
      <c r="K30" s="22"/>
    </row>
    <row r="31" spans="1:11" ht="15.75" thickTop="1" x14ac:dyDescent="0.25">
      <c r="A31" s="9"/>
      <c r="B31" s="9"/>
    </row>
    <row r="32" spans="1:11" x14ac:dyDescent="0.25">
      <c r="A32" s="9"/>
      <c r="B32" s="9"/>
    </row>
    <row r="33" spans="1:11" ht="26.25" x14ac:dyDescent="0.4">
      <c r="A33" s="34" t="s">
        <v>2450</v>
      </c>
      <c r="B33" s="35"/>
      <c r="C33" s="35"/>
      <c r="D33" s="35"/>
      <c r="E33" s="35"/>
      <c r="F33" s="36"/>
      <c r="G33" s="35"/>
      <c r="H33" s="35"/>
      <c r="I33" s="37"/>
      <c r="J33" s="37"/>
      <c r="K33" s="35"/>
    </row>
    <row r="34" spans="1:11" ht="69.75" x14ac:dyDescent="0.25">
      <c r="A34" s="40" t="s">
        <v>2672</v>
      </c>
      <c r="B34" s="40" t="s">
        <v>2671</v>
      </c>
      <c r="C34" s="40" t="s">
        <v>2419</v>
      </c>
      <c r="D34" s="40"/>
      <c r="E34" s="41" t="s">
        <v>2443</v>
      </c>
      <c r="F34" s="42" t="s">
        <v>2670</v>
      </c>
      <c r="G34" s="42" t="s">
        <v>2463</v>
      </c>
      <c r="H34" s="40" t="s">
        <v>2428</v>
      </c>
      <c r="I34" s="40" t="s">
        <v>2446</v>
      </c>
      <c r="J34" s="40" t="s">
        <v>2447</v>
      </c>
      <c r="K34" s="40" t="s">
        <v>2448</v>
      </c>
    </row>
    <row r="35" spans="1:11" ht="21" x14ac:dyDescent="0.35">
      <c r="A35" s="25">
        <v>43472</v>
      </c>
      <c r="B35" s="25">
        <v>43474.409560185188</v>
      </c>
      <c r="C35" s="22" t="s">
        <v>2266</v>
      </c>
      <c r="D35" s="22" t="s">
        <v>2265</v>
      </c>
      <c r="E35" s="134" t="s">
        <v>2553</v>
      </c>
      <c r="F35" s="26" t="s">
        <v>240</v>
      </c>
      <c r="G35" s="22">
        <v>10</v>
      </c>
      <c r="H35" s="22" t="s">
        <v>2428</v>
      </c>
      <c r="I35" s="28">
        <v>1156.4000000000001</v>
      </c>
      <c r="J35" s="28">
        <f>+K35*I35</f>
        <v>11564</v>
      </c>
      <c r="K35" s="26">
        <v>10</v>
      </c>
    </row>
    <row r="36" spans="1:11" ht="21" x14ac:dyDescent="0.35">
      <c r="A36" s="25">
        <v>43227</v>
      </c>
      <c r="B36" s="25">
        <v>43227.586655092593</v>
      </c>
      <c r="C36" s="26" t="s">
        <v>40</v>
      </c>
      <c r="D36" s="26" t="s">
        <v>1491</v>
      </c>
      <c r="E36" s="133" t="s">
        <v>2552</v>
      </c>
      <c r="F36" s="27" t="s">
        <v>1495</v>
      </c>
      <c r="G36" s="26">
        <v>20</v>
      </c>
      <c r="H36" s="26" t="s">
        <v>2428</v>
      </c>
      <c r="I36" s="28">
        <v>4124.1000000000004</v>
      </c>
      <c r="J36" s="28">
        <f t="shared" ref="J36" si="1">+K36*I36</f>
        <v>37116.9</v>
      </c>
      <c r="K36" s="26">
        <v>9</v>
      </c>
    </row>
    <row r="37" spans="1:11" ht="21" x14ac:dyDescent="0.35">
      <c r="A37" s="25">
        <v>42852</v>
      </c>
      <c r="B37" s="25">
        <v>42852.592187499999</v>
      </c>
      <c r="C37" s="26" t="s">
        <v>40</v>
      </c>
      <c r="D37" s="26" t="s">
        <v>990</v>
      </c>
      <c r="E37" s="133" t="s">
        <v>2551</v>
      </c>
      <c r="F37" s="27" t="s">
        <v>992</v>
      </c>
      <c r="G37" s="26">
        <v>6</v>
      </c>
      <c r="H37" s="26" t="s">
        <v>2428</v>
      </c>
      <c r="I37" s="28">
        <v>13317.48</v>
      </c>
      <c r="J37" s="28">
        <f>+K37*I37</f>
        <v>26634.959999999999</v>
      </c>
      <c r="K37" s="26">
        <v>2</v>
      </c>
    </row>
    <row r="38" spans="1:11" ht="21" x14ac:dyDescent="0.35">
      <c r="A38" s="30"/>
      <c r="B38" s="30"/>
      <c r="C38" s="22"/>
      <c r="D38" s="22"/>
      <c r="E38" s="134"/>
      <c r="F38" s="23"/>
      <c r="G38" s="22"/>
      <c r="H38" s="22"/>
      <c r="I38" s="86"/>
      <c r="J38" s="86"/>
      <c r="K38" s="22"/>
    </row>
    <row r="39" spans="1:11" ht="21.75" thickBot="1" x14ac:dyDescent="0.4">
      <c r="A39" s="30"/>
      <c r="B39" s="30"/>
      <c r="C39" s="22"/>
      <c r="D39" s="22"/>
      <c r="E39" s="22"/>
      <c r="F39" s="23"/>
      <c r="G39" s="22"/>
      <c r="H39" s="22"/>
      <c r="I39" s="24"/>
      <c r="J39" s="31">
        <f>SUM(J35:J37)</f>
        <v>75315.86</v>
      </c>
      <c r="K39" s="22"/>
    </row>
    <row r="40" spans="1:11" ht="21.75" thickTop="1" x14ac:dyDescent="0.35">
      <c r="A40" s="30"/>
      <c r="B40" s="30"/>
      <c r="C40" s="22"/>
      <c r="D40" s="22"/>
      <c r="E40" s="22"/>
      <c r="F40" s="23"/>
      <c r="G40" s="22"/>
      <c r="H40" s="22"/>
      <c r="I40" s="24"/>
      <c r="J40" s="24"/>
      <c r="K40" s="22"/>
    </row>
    <row r="41" spans="1:11" x14ac:dyDescent="0.25">
      <c r="F41"/>
      <c r="I41"/>
      <c r="J41"/>
    </row>
    <row r="42" spans="1:11" x14ac:dyDescent="0.25">
      <c r="A42" s="19"/>
      <c r="B42" s="9"/>
    </row>
    <row r="43" spans="1:11" ht="26.25" x14ac:dyDescent="0.4">
      <c r="A43" s="34" t="s">
        <v>2451</v>
      </c>
      <c r="B43" s="35"/>
      <c r="C43" s="35"/>
      <c r="D43" s="35"/>
      <c r="E43" s="35"/>
      <c r="F43" s="36"/>
      <c r="G43" s="35"/>
      <c r="H43" s="35"/>
      <c r="I43" s="37"/>
      <c r="J43" s="37"/>
      <c r="K43" s="35"/>
    </row>
    <row r="44" spans="1:11" ht="69.75" x14ac:dyDescent="0.25">
      <c r="A44" s="40" t="s">
        <v>2672</v>
      </c>
      <c r="B44" s="40" t="s">
        <v>2671</v>
      </c>
      <c r="C44" s="40" t="s">
        <v>2419</v>
      </c>
      <c r="D44" s="40"/>
      <c r="E44" s="41" t="s">
        <v>2443</v>
      </c>
      <c r="F44" s="42" t="s">
        <v>2670</v>
      </c>
      <c r="G44" s="42" t="s">
        <v>2463</v>
      </c>
      <c r="H44" s="40" t="s">
        <v>2428</v>
      </c>
      <c r="I44" s="40" t="s">
        <v>2446</v>
      </c>
      <c r="J44" s="40" t="s">
        <v>2447</v>
      </c>
      <c r="K44" s="40" t="s">
        <v>2448</v>
      </c>
    </row>
    <row r="45" spans="1:11" ht="21" x14ac:dyDescent="0.35">
      <c r="A45" s="87">
        <v>42564</v>
      </c>
      <c r="B45" s="87">
        <v>42599.60833333333</v>
      </c>
      <c r="C45" s="88" t="s">
        <v>40</v>
      </c>
      <c r="D45" s="88" t="s">
        <v>712</v>
      </c>
      <c r="E45" s="135" t="s">
        <v>2554</v>
      </c>
      <c r="F45" s="89" t="s">
        <v>728</v>
      </c>
      <c r="G45" s="88">
        <v>30</v>
      </c>
      <c r="H45" s="88" t="s">
        <v>2428</v>
      </c>
      <c r="I45" s="90">
        <v>752.99339999999995</v>
      </c>
      <c r="J45" s="90">
        <f>+K45*I45</f>
        <v>10541.907599999999</v>
      </c>
      <c r="K45" s="88">
        <v>14</v>
      </c>
    </row>
    <row r="46" spans="1:11" s="44" customFormat="1" ht="21" x14ac:dyDescent="0.35">
      <c r="A46" s="87">
        <v>42564</v>
      </c>
      <c r="B46" s="87">
        <v>42599.60833333333</v>
      </c>
      <c r="C46" s="88" t="s">
        <v>40</v>
      </c>
      <c r="D46" s="88" t="s">
        <v>712</v>
      </c>
      <c r="E46" s="135" t="s">
        <v>2555</v>
      </c>
      <c r="F46" s="89" t="s">
        <v>730</v>
      </c>
      <c r="G46" s="88">
        <v>30</v>
      </c>
      <c r="H46" s="88" t="s">
        <v>2428</v>
      </c>
      <c r="I46" s="90">
        <v>972.99260000000004</v>
      </c>
      <c r="J46" s="90">
        <f t="shared" ref="J46:J67" si="2">+K46*I46</f>
        <v>17513.8668</v>
      </c>
      <c r="K46" s="88">
        <v>18</v>
      </c>
    </row>
    <row r="47" spans="1:11" s="44" customFormat="1" ht="21" x14ac:dyDescent="0.35">
      <c r="A47" s="87">
        <v>43864</v>
      </c>
      <c r="B47" s="87">
        <v>43864</v>
      </c>
      <c r="C47" s="88" t="s">
        <v>40</v>
      </c>
      <c r="D47" s="88" t="s">
        <v>712</v>
      </c>
      <c r="E47" s="135" t="s">
        <v>2556</v>
      </c>
      <c r="F47" s="89" t="s">
        <v>732</v>
      </c>
      <c r="G47" s="88">
        <v>7</v>
      </c>
      <c r="H47" s="88" t="s">
        <v>2428</v>
      </c>
      <c r="I47" s="90">
        <v>6073.3890000000001</v>
      </c>
      <c r="J47" s="90">
        <f t="shared" si="2"/>
        <v>48587.112000000001</v>
      </c>
      <c r="K47" s="88">
        <v>8</v>
      </c>
    </row>
    <row r="48" spans="1:11" s="44" customFormat="1" ht="21" x14ac:dyDescent="0.35">
      <c r="A48" s="87">
        <v>42912</v>
      </c>
      <c r="B48" s="87">
        <v>42912.370787037034</v>
      </c>
      <c r="C48" s="88" t="s">
        <v>40</v>
      </c>
      <c r="D48" s="88" t="s">
        <v>1098</v>
      </c>
      <c r="E48" s="135" t="s">
        <v>2557</v>
      </c>
      <c r="F48" s="89" t="s">
        <v>1100</v>
      </c>
      <c r="G48" s="88">
        <v>4</v>
      </c>
      <c r="H48" s="88" t="s">
        <v>2428</v>
      </c>
      <c r="I48" s="90">
        <v>2584.1999999999998</v>
      </c>
      <c r="J48" s="90">
        <f t="shared" si="2"/>
        <v>12921</v>
      </c>
      <c r="K48" s="88">
        <v>5</v>
      </c>
    </row>
    <row r="49" spans="1:11" s="44" customFormat="1" ht="21" x14ac:dyDescent="0.35">
      <c r="A49" s="87">
        <v>42912</v>
      </c>
      <c r="B49" s="87">
        <v>42912.370787037034</v>
      </c>
      <c r="C49" s="88" t="s">
        <v>40</v>
      </c>
      <c r="D49" s="88" t="s">
        <v>1098</v>
      </c>
      <c r="E49" s="135" t="s">
        <v>2558</v>
      </c>
      <c r="F49" s="89" t="s">
        <v>1103</v>
      </c>
      <c r="G49" s="88">
        <v>4</v>
      </c>
      <c r="H49" s="88" t="s">
        <v>2428</v>
      </c>
      <c r="I49" s="90">
        <v>2584.1999999999998</v>
      </c>
      <c r="J49" s="90">
        <f t="shared" si="2"/>
        <v>12921</v>
      </c>
      <c r="K49" s="88">
        <v>5</v>
      </c>
    </row>
    <row r="50" spans="1:11" s="44" customFormat="1" ht="21" x14ac:dyDescent="0.35">
      <c r="A50" s="87">
        <v>42912</v>
      </c>
      <c r="B50" s="87">
        <v>42912.370787037034</v>
      </c>
      <c r="C50" s="88" t="s">
        <v>40</v>
      </c>
      <c r="D50" s="88" t="s">
        <v>1098</v>
      </c>
      <c r="E50" s="135" t="s">
        <v>2559</v>
      </c>
      <c r="F50" s="89" t="s">
        <v>1106</v>
      </c>
      <c r="G50" s="88">
        <v>4</v>
      </c>
      <c r="H50" s="88" t="s">
        <v>2428</v>
      </c>
      <c r="I50" s="90">
        <v>2584.1999999999998</v>
      </c>
      <c r="J50" s="90">
        <f t="shared" si="2"/>
        <v>12921</v>
      </c>
      <c r="K50" s="88">
        <v>5</v>
      </c>
    </row>
    <row r="51" spans="1:11" s="44" customFormat="1" ht="21" x14ac:dyDescent="0.35">
      <c r="A51" s="87">
        <v>42564</v>
      </c>
      <c r="B51" s="87">
        <v>42599.60833333333</v>
      </c>
      <c r="C51" s="88" t="s">
        <v>40</v>
      </c>
      <c r="D51" s="88" t="s">
        <v>712</v>
      </c>
      <c r="E51" s="135" t="s">
        <v>2560</v>
      </c>
      <c r="F51" s="89" t="s">
        <v>453</v>
      </c>
      <c r="G51" s="88">
        <v>30</v>
      </c>
      <c r="H51" s="88" t="s">
        <v>2428</v>
      </c>
      <c r="I51" s="90">
        <v>6299.9964</v>
      </c>
      <c r="J51" s="90">
        <f t="shared" si="2"/>
        <v>346499.80200000003</v>
      </c>
      <c r="K51" s="88">
        <v>55</v>
      </c>
    </row>
    <row r="52" spans="1:11" s="44" customFormat="1" ht="21" x14ac:dyDescent="0.35">
      <c r="A52" s="87">
        <v>42564</v>
      </c>
      <c r="B52" s="87">
        <v>42599.60833333333</v>
      </c>
      <c r="C52" s="88" t="s">
        <v>40</v>
      </c>
      <c r="D52" s="88" t="s">
        <v>712</v>
      </c>
      <c r="E52" s="135" t="s">
        <v>2561</v>
      </c>
      <c r="F52" s="89" t="s">
        <v>681</v>
      </c>
      <c r="G52" s="88">
        <v>10</v>
      </c>
      <c r="H52" s="88" t="s">
        <v>2428</v>
      </c>
      <c r="I52" s="90">
        <v>9469.5</v>
      </c>
      <c r="J52" s="90">
        <f t="shared" si="2"/>
        <v>66286.5</v>
      </c>
      <c r="K52" s="88">
        <v>7</v>
      </c>
    </row>
    <row r="53" spans="1:11" s="44" customFormat="1" ht="21" x14ac:dyDescent="0.35">
      <c r="A53" s="87">
        <v>42912</v>
      </c>
      <c r="B53" s="87">
        <v>42912.370787037034</v>
      </c>
      <c r="C53" s="88" t="s">
        <v>40</v>
      </c>
      <c r="D53" s="88" t="s">
        <v>1098</v>
      </c>
      <c r="E53" s="135" t="s">
        <v>2562</v>
      </c>
      <c r="F53" s="89" t="s">
        <v>457</v>
      </c>
      <c r="G53" s="88">
        <v>50</v>
      </c>
      <c r="H53" s="88" t="s">
        <v>2428</v>
      </c>
      <c r="I53" s="90">
        <v>3292.2</v>
      </c>
      <c r="J53" s="90">
        <f t="shared" si="2"/>
        <v>118519.2</v>
      </c>
      <c r="K53" s="88">
        <v>36</v>
      </c>
    </row>
    <row r="54" spans="1:11" s="44" customFormat="1" ht="21" x14ac:dyDescent="0.35">
      <c r="A54" s="87">
        <v>42912</v>
      </c>
      <c r="B54" s="87">
        <v>42912.370787037034</v>
      </c>
      <c r="C54" s="88" t="s">
        <v>40</v>
      </c>
      <c r="D54" s="88" t="s">
        <v>1098</v>
      </c>
      <c r="E54" s="135" t="s">
        <v>2563</v>
      </c>
      <c r="F54" s="89" t="s">
        <v>449</v>
      </c>
      <c r="G54" s="88">
        <v>40</v>
      </c>
      <c r="H54" s="88" t="s">
        <v>2428</v>
      </c>
      <c r="I54" s="90">
        <v>1168.2</v>
      </c>
      <c r="J54" s="90">
        <f t="shared" si="2"/>
        <v>18691.2</v>
      </c>
      <c r="K54" s="88">
        <v>16</v>
      </c>
    </row>
    <row r="55" spans="1:11" s="44" customFormat="1" ht="21" x14ac:dyDescent="0.35">
      <c r="A55" s="87">
        <v>42912</v>
      </c>
      <c r="B55" s="87">
        <v>42912.370787037034</v>
      </c>
      <c r="C55" s="88" t="s">
        <v>40</v>
      </c>
      <c r="D55" s="88" t="s">
        <v>1098</v>
      </c>
      <c r="E55" s="135" t="s">
        <v>2564</v>
      </c>
      <c r="F55" s="89" t="s">
        <v>1110</v>
      </c>
      <c r="G55" s="88">
        <v>50</v>
      </c>
      <c r="H55" s="88" t="s">
        <v>2428</v>
      </c>
      <c r="I55" s="90">
        <v>1298</v>
      </c>
      <c r="J55" s="90">
        <f t="shared" si="2"/>
        <v>55814</v>
      </c>
      <c r="K55" s="88">
        <v>43</v>
      </c>
    </row>
    <row r="56" spans="1:11" s="44" customFormat="1" ht="21" x14ac:dyDescent="0.35">
      <c r="A56" s="87">
        <v>42912</v>
      </c>
      <c r="B56" s="87">
        <v>42912.370787037034</v>
      </c>
      <c r="C56" s="88" t="s">
        <v>40</v>
      </c>
      <c r="D56" s="88" t="s">
        <v>1098</v>
      </c>
      <c r="E56" s="135" t="s">
        <v>2565</v>
      </c>
      <c r="F56" s="89" t="s">
        <v>1112</v>
      </c>
      <c r="G56" s="88">
        <v>4</v>
      </c>
      <c r="H56" s="88" t="s">
        <v>2428</v>
      </c>
      <c r="I56" s="90">
        <v>2584.1999999999998</v>
      </c>
      <c r="J56" s="90">
        <f t="shared" si="2"/>
        <v>7752.5999999999995</v>
      </c>
      <c r="K56" s="88">
        <v>3</v>
      </c>
    </row>
    <row r="57" spans="1:11" s="44" customFormat="1" ht="21" x14ac:dyDescent="0.35">
      <c r="A57" s="87">
        <v>43864</v>
      </c>
      <c r="B57" s="87">
        <v>43864</v>
      </c>
      <c r="C57" s="88" t="s">
        <v>40</v>
      </c>
      <c r="D57" s="88" t="s">
        <v>1098</v>
      </c>
      <c r="E57" s="135" t="s">
        <v>2566</v>
      </c>
      <c r="F57" s="89" t="s">
        <v>2507</v>
      </c>
      <c r="G57" s="131">
        <v>2</v>
      </c>
      <c r="H57" s="88" t="s">
        <v>2428</v>
      </c>
      <c r="I57" s="90">
        <v>3603.4250000000002</v>
      </c>
      <c r="J57" s="90">
        <f t="shared" si="2"/>
        <v>18017.125</v>
      </c>
      <c r="K57" s="88">
        <v>5</v>
      </c>
    </row>
    <row r="58" spans="1:11" s="44" customFormat="1" ht="21" x14ac:dyDescent="0.35">
      <c r="A58" s="87">
        <v>43864</v>
      </c>
      <c r="B58" s="87">
        <v>43864</v>
      </c>
      <c r="C58" s="88" t="s">
        <v>40</v>
      </c>
      <c r="D58" s="88" t="s">
        <v>712</v>
      </c>
      <c r="E58" s="135" t="s">
        <v>2567</v>
      </c>
      <c r="F58" s="89" t="s">
        <v>724</v>
      </c>
      <c r="G58" s="131">
        <v>4</v>
      </c>
      <c r="H58" s="88" t="s">
        <v>2428</v>
      </c>
      <c r="I58" s="90">
        <v>4195.2650000000003</v>
      </c>
      <c r="J58" s="90">
        <f t="shared" si="2"/>
        <v>29366.855000000003</v>
      </c>
      <c r="K58" s="88">
        <v>7</v>
      </c>
    </row>
    <row r="59" spans="1:11" s="44" customFormat="1" ht="21" x14ac:dyDescent="0.35">
      <c r="A59" s="87">
        <v>43864</v>
      </c>
      <c r="B59" s="87">
        <v>43874</v>
      </c>
      <c r="C59" s="88" t="s">
        <v>40</v>
      </c>
      <c r="D59" s="88" t="s">
        <v>712</v>
      </c>
      <c r="E59" s="135" t="s">
        <v>2568</v>
      </c>
      <c r="F59" s="89" t="s">
        <v>726</v>
      </c>
      <c r="G59" s="131">
        <v>1</v>
      </c>
      <c r="H59" s="88" t="s">
        <v>2428</v>
      </c>
      <c r="I59" s="90">
        <v>4195.2700000000004</v>
      </c>
      <c r="J59" s="90">
        <f t="shared" si="2"/>
        <v>16781.080000000002</v>
      </c>
      <c r="K59" s="88">
        <v>4</v>
      </c>
    </row>
    <row r="60" spans="1:11" s="44" customFormat="1" ht="19.5" customHeight="1" x14ac:dyDescent="0.35">
      <c r="A60" s="87">
        <v>42564</v>
      </c>
      <c r="B60" s="87">
        <v>42599.60833333333</v>
      </c>
      <c r="C60" s="88" t="s">
        <v>40</v>
      </c>
      <c r="D60" s="88" t="s">
        <v>712</v>
      </c>
      <c r="E60" s="135" t="s">
        <v>2569</v>
      </c>
      <c r="F60" s="89" t="s">
        <v>720</v>
      </c>
      <c r="G60" s="88">
        <v>10</v>
      </c>
      <c r="H60" s="88" t="s">
        <v>2428</v>
      </c>
      <c r="I60" s="90">
        <v>13511</v>
      </c>
      <c r="J60" s="90">
        <f t="shared" si="2"/>
        <v>148621</v>
      </c>
      <c r="K60" s="88">
        <v>11</v>
      </c>
    </row>
    <row r="61" spans="1:11" s="44" customFormat="1" ht="21" x14ac:dyDescent="0.35">
      <c r="A61" s="87">
        <v>43864</v>
      </c>
      <c r="B61" s="87">
        <v>43864</v>
      </c>
      <c r="C61" s="88" t="s">
        <v>40</v>
      </c>
      <c r="D61" s="88" t="s">
        <v>1098</v>
      </c>
      <c r="E61" s="135" t="s">
        <v>2570</v>
      </c>
      <c r="F61" s="89" t="s">
        <v>718</v>
      </c>
      <c r="G61" s="131">
        <v>2</v>
      </c>
      <c r="H61" s="88" t="s">
        <v>2428</v>
      </c>
      <c r="I61" s="90">
        <v>3603.4250000000002</v>
      </c>
      <c r="J61" s="90">
        <f t="shared" si="2"/>
        <v>10810.275000000001</v>
      </c>
      <c r="K61" s="88">
        <v>3</v>
      </c>
    </row>
    <row r="62" spans="1:11" s="44" customFormat="1" ht="21" x14ac:dyDescent="0.35">
      <c r="A62" s="87">
        <v>42447.62400462963</v>
      </c>
      <c r="B62" s="87">
        <v>42447</v>
      </c>
      <c r="C62" s="85"/>
      <c r="D62" s="85"/>
      <c r="E62" s="135" t="s">
        <v>2571</v>
      </c>
      <c r="F62" s="89" t="s">
        <v>101</v>
      </c>
      <c r="G62" s="88">
        <v>25</v>
      </c>
      <c r="H62" s="88" t="s">
        <v>2428</v>
      </c>
      <c r="I62" s="90">
        <v>4389.6000000000004</v>
      </c>
      <c r="J62" s="90">
        <f t="shared" si="2"/>
        <v>13168.800000000001</v>
      </c>
      <c r="K62" s="88">
        <v>3</v>
      </c>
    </row>
    <row r="63" spans="1:11" ht="21" x14ac:dyDescent="0.35">
      <c r="A63" s="87">
        <v>43864</v>
      </c>
      <c r="B63" s="87">
        <v>43864</v>
      </c>
      <c r="C63" s="88"/>
      <c r="D63" s="88"/>
      <c r="E63" s="135" t="s">
        <v>2572</v>
      </c>
      <c r="F63" s="89" t="s">
        <v>455</v>
      </c>
      <c r="G63" s="88">
        <v>9</v>
      </c>
      <c r="H63" s="88" t="s">
        <v>2428</v>
      </c>
      <c r="I63" s="90">
        <v>6352.0222222222201</v>
      </c>
      <c r="J63" s="90">
        <f t="shared" si="2"/>
        <v>69872.244444444426</v>
      </c>
      <c r="K63" s="88">
        <v>11</v>
      </c>
    </row>
    <row r="64" spans="1:11" s="44" customFormat="1" ht="21" x14ac:dyDescent="0.35">
      <c r="A64" s="87">
        <v>43864</v>
      </c>
      <c r="B64" s="87">
        <v>43864</v>
      </c>
      <c r="C64" s="95"/>
      <c r="D64" s="95"/>
      <c r="E64" s="135" t="s">
        <v>2573</v>
      </c>
      <c r="F64" s="89" t="s">
        <v>2511</v>
      </c>
      <c r="G64" s="88">
        <v>10</v>
      </c>
      <c r="H64" s="88" t="s">
        <v>2428</v>
      </c>
      <c r="I64" s="90">
        <v>6073.39</v>
      </c>
      <c r="J64" s="90">
        <f t="shared" si="2"/>
        <v>30366.95</v>
      </c>
      <c r="K64" s="88">
        <v>5</v>
      </c>
    </row>
    <row r="65" spans="1:11" s="44" customFormat="1" ht="21" x14ac:dyDescent="0.35">
      <c r="A65" s="87">
        <v>43864</v>
      </c>
      <c r="B65" s="87">
        <v>43864</v>
      </c>
      <c r="C65" s="95"/>
      <c r="D65" s="95"/>
      <c r="E65" s="135" t="s">
        <v>2574</v>
      </c>
      <c r="F65" s="89" t="s">
        <v>2512</v>
      </c>
      <c r="G65" s="88">
        <v>7</v>
      </c>
      <c r="H65" s="88" t="s">
        <v>2428</v>
      </c>
      <c r="I65" s="90">
        <v>6073.3890000000001</v>
      </c>
      <c r="J65" s="90">
        <f t="shared" si="2"/>
        <v>18220.167000000001</v>
      </c>
      <c r="K65" s="88">
        <v>3</v>
      </c>
    </row>
    <row r="66" spans="1:11" s="44" customFormat="1" ht="21" x14ac:dyDescent="0.35">
      <c r="A66" s="87">
        <v>43864</v>
      </c>
      <c r="B66" s="87">
        <v>43864</v>
      </c>
      <c r="C66" s="95"/>
      <c r="D66" s="95"/>
      <c r="E66" s="135" t="s">
        <v>2575</v>
      </c>
      <c r="F66" s="89" t="s">
        <v>2513</v>
      </c>
      <c r="G66" s="88">
        <v>14</v>
      </c>
      <c r="H66" s="88" t="s">
        <v>2428</v>
      </c>
      <c r="I66" s="90">
        <v>4541.95</v>
      </c>
      <c r="J66" s="90">
        <f t="shared" si="2"/>
        <v>22709.75</v>
      </c>
      <c r="K66" s="88">
        <v>5</v>
      </c>
    </row>
    <row r="67" spans="1:11" s="44" customFormat="1" ht="21" x14ac:dyDescent="0.35">
      <c r="A67" s="87">
        <v>43864</v>
      </c>
      <c r="B67" s="87">
        <v>43864</v>
      </c>
      <c r="C67" s="95"/>
      <c r="D67" s="95"/>
      <c r="E67" s="136" t="s">
        <v>2576</v>
      </c>
      <c r="F67" s="104" t="s">
        <v>2514</v>
      </c>
      <c r="G67" s="88">
        <v>10</v>
      </c>
      <c r="H67" s="103" t="s">
        <v>2428</v>
      </c>
      <c r="I67" s="90">
        <v>6073.3890000000001</v>
      </c>
      <c r="J67" s="105">
        <f t="shared" si="2"/>
        <v>30366.945</v>
      </c>
      <c r="K67" s="103">
        <v>5</v>
      </c>
    </row>
    <row r="68" spans="1:11" s="44" customFormat="1" ht="21.75" customHeight="1" x14ac:dyDescent="0.35">
      <c r="A68" s="87">
        <v>42306.647175925929</v>
      </c>
      <c r="B68" s="87">
        <v>42306</v>
      </c>
      <c r="C68" s="88"/>
      <c r="D68" s="88"/>
      <c r="E68" s="135" t="s">
        <v>2577</v>
      </c>
      <c r="F68" s="89" t="s">
        <v>2204</v>
      </c>
      <c r="G68" s="88">
        <v>20</v>
      </c>
      <c r="H68" s="88" t="s">
        <v>2428</v>
      </c>
      <c r="I68" s="90">
        <v>4693.5680000000002</v>
      </c>
      <c r="J68" s="90">
        <v>93871.360000000001</v>
      </c>
      <c r="K68" s="88">
        <v>16</v>
      </c>
    </row>
    <row r="69" spans="1:11" s="44" customFormat="1" ht="21.75" customHeight="1" x14ac:dyDescent="0.35">
      <c r="A69" s="99"/>
      <c r="B69" s="99"/>
      <c r="C69" s="95"/>
      <c r="D69" s="95"/>
      <c r="E69" s="95"/>
      <c r="F69" s="100"/>
      <c r="G69" s="95"/>
      <c r="H69" s="95"/>
      <c r="I69" s="101"/>
      <c r="J69" s="101"/>
      <c r="K69" s="95"/>
    </row>
    <row r="70" spans="1:11" s="44" customFormat="1" ht="21.75" thickBot="1" x14ac:dyDescent="0.4">
      <c r="A70" s="30"/>
      <c r="B70" s="30"/>
      <c r="C70" s="22"/>
      <c r="D70" s="22"/>
      <c r="E70" s="22"/>
      <c r="F70" s="23"/>
      <c r="G70" s="22"/>
      <c r="H70" s="22"/>
      <c r="I70" s="39"/>
      <c r="J70" s="31">
        <f>SUM(J45:J68)</f>
        <v>1231141.7398444444</v>
      </c>
      <c r="K70" s="22"/>
    </row>
    <row r="71" spans="1:11" ht="21.75" thickTop="1" x14ac:dyDescent="0.35">
      <c r="A71" s="30"/>
      <c r="B71" s="30"/>
      <c r="C71" s="22"/>
      <c r="D71" s="22"/>
      <c r="E71" s="22"/>
      <c r="F71" s="23"/>
      <c r="G71" s="22"/>
      <c r="H71" s="22"/>
      <c r="I71" s="39"/>
      <c r="J71" s="39"/>
      <c r="K71" s="22"/>
    </row>
    <row r="72" spans="1:11" x14ac:dyDescent="0.25">
      <c r="A72" s="9"/>
      <c r="B72" s="9"/>
      <c r="I72" s="6"/>
      <c r="J72" s="6"/>
    </row>
    <row r="73" spans="1:11" x14ac:dyDescent="0.25">
      <c r="A73" s="9"/>
      <c r="B73" s="9"/>
      <c r="I73" s="6"/>
      <c r="J73" s="6"/>
    </row>
    <row r="74" spans="1:11" ht="26.25" x14ac:dyDescent="0.4">
      <c r="A74" s="34" t="s">
        <v>2452</v>
      </c>
      <c r="B74" s="35"/>
      <c r="C74" s="35"/>
      <c r="D74" s="35"/>
      <c r="E74" s="35"/>
      <c r="F74" s="36"/>
      <c r="G74" s="35"/>
      <c r="H74" s="35"/>
      <c r="I74" s="37"/>
      <c r="J74" s="37"/>
      <c r="K74" s="35"/>
    </row>
    <row r="75" spans="1:11" ht="69.75" x14ac:dyDescent="0.25">
      <c r="A75" s="40" t="s">
        <v>2672</v>
      </c>
      <c r="B75" s="40" t="s">
        <v>2671</v>
      </c>
      <c r="C75" s="40" t="s">
        <v>2419</v>
      </c>
      <c r="D75" s="40"/>
      <c r="E75" s="41" t="s">
        <v>2443</v>
      </c>
      <c r="F75" s="42" t="s">
        <v>2670</v>
      </c>
      <c r="G75" s="42" t="s">
        <v>2463</v>
      </c>
      <c r="H75" s="40" t="s">
        <v>2428</v>
      </c>
      <c r="I75" s="40" t="s">
        <v>2446</v>
      </c>
      <c r="J75" s="40" t="s">
        <v>2447</v>
      </c>
      <c r="K75" s="40" t="s">
        <v>2448</v>
      </c>
    </row>
    <row r="76" spans="1:11" ht="21" x14ac:dyDescent="0.35">
      <c r="A76" s="25">
        <v>43210</v>
      </c>
      <c r="B76" s="25">
        <v>43213.366898148146</v>
      </c>
      <c r="C76" s="26" t="s">
        <v>135</v>
      </c>
      <c r="D76" s="26" t="s">
        <v>1433</v>
      </c>
      <c r="E76" s="133" t="s">
        <v>2578</v>
      </c>
      <c r="F76" s="27" t="s">
        <v>1450</v>
      </c>
      <c r="G76" s="26">
        <v>2</v>
      </c>
      <c r="H76" s="26" t="s">
        <v>2426</v>
      </c>
      <c r="I76" s="28">
        <v>16.460999999999999</v>
      </c>
      <c r="J76" s="28">
        <f>+K76*I76</f>
        <v>32.921999999999997</v>
      </c>
      <c r="K76" s="26">
        <v>2</v>
      </c>
    </row>
    <row r="77" spans="1:11" ht="21" x14ac:dyDescent="0.35">
      <c r="A77" s="25">
        <v>43969</v>
      </c>
      <c r="B77" s="25">
        <v>43970</v>
      </c>
      <c r="C77" s="26" t="s">
        <v>135</v>
      </c>
      <c r="D77" s="26" t="s">
        <v>1426</v>
      </c>
      <c r="E77" s="133" t="s">
        <v>2579</v>
      </c>
      <c r="F77" s="27" t="s">
        <v>389</v>
      </c>
      <c r="G77" s="26">
        <v>15</v>
      </c>
      <c r="H77" s="26" t="s">
        <v>2430</v>
      </c>
      <c r="I77" s="28">
        <v>253.7</v>
      </c>
      <c r="J77" s="28">
        <f t="shared" ref="J77:J93" si="3">+K77*I77</f>
        <v>5581.4</v>
      </c>
      <c r="K77" s="26">
        <v>22</v>
      </c>
    </row>
    <row r="78" spans="1:11" ht="21" x14ac:dyDescent="0.35">
      <c r="A78" s="25">
        <v>43228</v>
      </c>
      <c r="B78" s="25">
        <v>43228.648865740739</v>
      </c>
      <c r="C78" s="26" t="s">
        <v>135</v>
      </c>
      <c r="D78" s="26" t="s">
        <v>1502</v>
      </c>
      <c r="E78" s="133" t="s">
        <v>2580</v>
      </c>
      <c r="F78" s="27" t="s">
        <v>1504</v>
      </c>
      <c r="G78" s="26">
        <v>15</v>
      </c>
      <c r="H78" s="26" t="s">
        <v>2428</v>
      </c>
      <c r="I78" s="28">
        <v>1711</v>
      </c>
      <c r="J78" s="28">
        <f t="shared" si="3"/>
        <v>1711</v>
      </c>
      <c r="K78" s="26">
        <v>1</v>
      </c>
    </row>
    <row r="79" spans="1:11" ht="42" x14ac:dyDescent="0.35">
      <c r="A79" s="25">
        <v>43228</v>
      </c>
      <c r="B79" s="25">
        <v>43228.648865740739</v>
      </c>
      <c r="C79" s="26" t="s">
        <v>135</v>
      </c>
      <c r="D79" s="26" t="s">
        <v>1502</v>
      </c>
      <c r="E79" s="133" t="s">
        <v>2581</v>
      </c>
      <c r="F79" s="27" t="s">
        <v>1442</v>
      </c>
      <c r="G79" s="26">
        <v>5</v>
      </c>
      <c r="H79" s="26" t="s">
        <v>2428</v>
      </c>
      <c r="I79" s="28">
        <v>737.5</v>
      </c>
      <c r="J79" s="28">
        <f t="shared" si="3"/>
        <v>6637.5</v>
      </c>
      <c r="K79" s="26">
        <v>9</v>
      </c>
    </row>
    <row r="80" spans="1:11" ht="21" x14ac:dyDescent="0.35">
      <c r="A80" s="25">
        <v>43872</v>
      </c>
      <c r="B80" s="25">
        <v>43874</v>
      </c>
      <c r="C80" s="26" t="s">
        <v>40</v>
      </c>
      <c r="D80" s="26" t="s">
        <v>2188</v>
      </c>
      <c r="E80" s="133" t="s">
        <v>2582</v>
      </c>
      <c r="F80" s="26" t="s">
        <v>336</v>
      </c>
      <c r="G80" s="26">
        <v>50</v>
      </c>
      <c r="H80" s="26" t="s">
        <v>2430</v>
      </c>
      <c r="I80" s="28">
        <v>89.41</v>
      </c>
      <c r="J80" s="28">
        <f t="shared" si="3"/>
        <v>5811.65</v>
      </c>
      <c r="K80" s="26">
        <v>65</v>
      </c>
    </row>
    <row r="81" spans="1:11" ht="21" x14ac:dyDescent="0.35">
      <c r="A81" s="25">
        <v>43210</v>
      </c>
      <c r="B81" s="25">
        <v>43213.366898148146</v>
      </c>
      <c r="C81" s="26" t="s">
        <v>135</v>
      </c>
      <c r="D81" s="26" t="s">
        <v>1433</v>
      </c>
      <c r="E81" s="133" t="s">
        <v>2583</v>
      </c>
      <c r="F81" s="26" t="s">
        <v>1446</v>
      </c>
      <c r="G81" s="26">
        <v>25</v>
      </c>
      <c r="H81" s="26" t="s">
        <v>2430</v>
      </c>
      <c r="I81" s="28">
        <v>159.30000000000001</v>
      </c>
      <c r="J81" s="28">
        <f t="shared" si="3"/>
        <v>1593</v>
      </c>
      <c r="K81" s="26">
        <v>10</v>
      </c>
    </row>
    <row r="82" spans="1:11" ht="21" x14ac:dyDescent="0.35">
      <c r="A82" s="25">
        <v>43229</v>
      </c>
      <c r="B82" s="25">
        <v>43228</v>
      </c>
      <c r="C82" s="26" t="s">
        <v>135</v>
      </c>
      <c r="D82" s="26" t="s">
        <v>1502</v>
      </c>
      <c r="E82" s="133" t="s">
        <v>2584</v>
      </c>
      <c r="F82" s="26" t="s">
        <v>1448</v>
      </c>
      <c r="G82" s="26">
        <v>20</v>
      </c>
      <c r="H82" s="26" t="s">
        <v>2430</v>
      </c>
      <c r="I82" s="28">
        <v>127.44</v>
      </c>
      <c r="J82" s="28">
        <f t="shared" si="3"/>
        <v>5862.24</v>
      </c>
      <c r="K82" s="26">
        <v>46</v>
      </c>
    </row>
    <row r="83" spans="1:11" ht="21" x14ac:dyDescent="0.35">
      <c r="A83" s="25">
        <v>43209</v>
      </c>
      <c r="B83" s="25">
        <v>43209.391736111109</v>
      </c>
      <c r="C83" s="26" t="s">
        <v>135</v>
      </c>
      <c r="D83" s="26" t="s">
        <v>1412</v>
      </c>
      <c r="E83" s="133" t="s">
        <v>2585</v>
      </c>
      <c r="F83" s="27" t="s">
        <v>320</v>
      </c>
      <c r="G83" s="26">
        <v>25</v>
      </c>
      <c r="H83" s="26" t="s">
        <v>2428</v>
      </c>
      <c r="I83" s="28">
        <v>123.9</v>
      </c>
      <c r="J83" s="28">
        <f t="shared" si="3"/>
        <v>0</v>
      </c>
      <c r="K83" s="26"/>
    </row>
    <row r="84" spans="1:11" ht="21" x14ac:dyDescent="0.35">
      <c r="A84" s="25">
        <v>43221</v>
      </c>
      <c r="B84" s="25">
        <v>43221.629814814813</v>
      </c>
      <c r="C84" s="26" t="s">
        <v>135</v>
      </c>
      <c r="D84" s="26" t="s">
        <v>1474</v>
      </c>
      <c r="E84" s="133" t="s">
        <v>2586</v>
      </c>
      <c r="F84" s="27" t="s">
        <v>407</v>
      </c>
      <c r="G84" s="26">
        <v>58</v>
      </c>
      <c r="H84" s="26" t="s">
        <v>2433</v>
      </c>
      <c r="I84" s="28">
        <v>470.00580000000002</v>
      </c>
      <c r="J84" s="29">
        <f t="shared" si="3"/>
        <v>36660.452400000002</v>
      </c>
      <c r="K84" s="26">
        <v>78</v>
      </c>
    </row>
    <row r="85" spans="1:11" ht="21" x14ac:dyDescent="0.35">
      <c r="A85" s="25">
        <v>43210</v>
      </c>
      <c r="B85" s="25">
        <v>43213.366898148146</v>
      </c>
      <c r="C85" s="26" t="s">
        <v>135</v>
      </c>
      <c r="D85" s="26" t="s">
        <v>1433</v>
      </c>
      <c r="E85" s="133" t="s">
        <v>2587</v>
      </c>
      <c r="F85" s="27" t="s">
        <v>413</v>
      </c>
      <c r="G85" s="26">
        <v>100</v>
      </c>
      <c r="H85" s="26" t="s">
        <v>2430</v>
      </c>
      <c r="I85" s="28">
        <v>55.46</v>
      </c>
      <c r="J85" s="29">
        <f t="shared" si="3"/>
        <v>554.6</v>
      </c>
      <c r="K85" s="26">
        <v>10</v>
      </c>
    </row>
    <row r="86" spans="1:11" ht="21" x14ac:dyDescent="0.35">
      <c r="A86" s="25">
        <v>43209.592581018522</v>
      </c>
      <c r="B86" s="25">
        <v>43209</v>
      </c>
      <c r="C86" s="26" t="s">
        <v>40</v>
      </c>
      <c r="D86" s="26" t="s">
        <v>1409</v>
      </c>
      <c r="E86" s="133" t="s">
        <v>2588</v>
      </c>
      <c r="F86" s="26" t="s">
        <v>890</v>
      </c>
      <c r="G86" s="26">
        <v>10</v>
      </c>
      <c r="H86" s="26" t="s">
        <v>2428</v>
      </c>
      <c r="I86" s="28">
        <v>3422</v>
      </c>
      <c r="J86" s="28">
        <f t="shared" si="3"/>
        <v>17110</v>
      </c>
      <c r="K86" s="26">
        <v>5</v>
      </c>
    </row>
    <row r="87" spans="1:11" ht="21" x14ac:dyDescent="0.35">
      <c r="A87" s="25">
        <v>43221</v>
      </c>
      <c r="B87" s="25">
        <v>43221.629814814813</v>
      </c>
      <c r="C87" s="26" t="s">
        <v>135</v>
      </c>
      <c r="D87" s="26" t="s">
        <v>1474</v>
      </c>
      <c r="E87" s="133" t="s">
        <v>2589</v>
      </c>
      <c r="F87" s="27" t="s">
        <v>1476</v>
      </c>
      <c r="G87" s="26">
        <v>10</v>
      </c>
      <c r="H87" s="26" t="s">
        <v>2428</v>
      </c>
      <c r="I87" s="28">
        <v>419.99740000000003</v>
      </c>
      <c r="J87" s="28">
        <f t="shared" si="3"/>
        <v>2099.9870000000001</v>
      </c>
      <c r="K87" s="26">
        <v>5</v>
      </c>
    </row>
    <row r="88" spans="1:11" ht="21" x14ac:dyDescent="0.35">
      <c r="A88" s="25">
        <v>43210</v>
      </c>
      <c r="B88" s="25">
        <v>43213.361122685186</v>
      </c>
      <c r="C88" s="26" t="s">
        <v>135</v>
      </c>
      <c r="D88" s="26" t="s">
        <v>1426</v>
      </c>
      <c r="E88" s="133" t="s">
        <v>2545</v>
      </c>
      <c r="F88" s="27" t="s">
        <v>387</v>
      </c>
      <c r="G88" s="26">
        <v>42</v>
      </c>
      <c r="H88" s="26" t="s">
        <v>2428</v>
      </c>
      <c r="I88" s="29">
        <v>8.0004000000000008</v>
      </c>
      <c r="J88" s="29">
        <f>+K88*I88</f>
        <v>160.00800000000001</v>
      </c>
      <c r="K88" s="26">
        <v>20</v>
      </c>
    </row>
    <row r="89" spans="1:11" ht="21" x14ac:dyDescent="0.35">
      <c r="A89" s="25">
        <v>43228</v>
      </c>
      <c r="B89" s="25">
        <v>43228.648865740739</v>
      </c>
      <c r="C89" s="26" t="s">
        <v>135</v>
      </c>
      <c r="D89" s="26" t="s">
        <v>1502</v>
      </c>
      <c r="E89" s="133" t="s">
        <v>2590</v>
      </c>
      <c r="F89" s="27" t="s">
        <v>1506</v>
      </c>
      <c r="G89" s="26">
        <v>10</v>
      </c>
      <c r="H89" s="26" t="s">
        <v>2428</v>
      </c>
      <c r="I89" s="28">
        <v>914.5</v>
      </c>
      <c r="J89" s="28">
        <f t="shared" si="3"/>
        <v>9145</v>
      </c>
      <c r="K89" s="26">
        <v>10</v>
      </c>
    </row>
    <row r="90" spans="1:11" ht="21" x14ac:dyDescent="0.35">
      <c r="A90" s="25">
        <v>43872</v>
      </c>
      <c r="B90" s="25">
        <v>43874</v>
      </c>
      <c r="C90" s="44" t="s">
        <v>1472</v>
      </c>
      <c r="D90" s="44" t="s">
        <v>1467</v>
      </c>
      <c r="E90" s="135" t="s">
        <v>2591</v>
      </c>
      <c r="F90" s="89" t="s">
        <v>472</v>
      </c>
      <c r="G90" s="26">
        <v>150</v>
      </c>
      <c r="H90" s="88" t="s">
        <v>2433</v>
      </c>
      <c r="I90" s="28">
        <v>455</v>
      </c>
      <c r="J90" s="28">
        <f t="shared" si="3"/>
        <v>4095</v>
      </c>
      <c r="K90" s="88">
        <v>9</v>
      </c>
    </row>
    <row r="91" spans="1:11" ht="42" x14ac:dyDescent="0.35">
      <c r="A91" s="25">
        <v>43962</v>
      </c>
      <c r="B91" s="25">
        <v>43972</v>
      </c>
      <c r="C91" s="44" t="s">
        <v>2328</v>
      </c>
      <c r="D91" s="44" t="s">
        <v>2307</v>
      </c>
      <c r="E91" s="135" t="s">
        <v>2592</v>
      </c>
      <c r="F91" s="89" t="s">
        <v>2336</v>
      </c>
      <c r="G91" s="26">
        <v>10</v>
      </c>
      <c r="H91" s="88" t="s">
        <v>2426</v>
      </c>
      <c r="I91" s="28">
        <v>100.3</v>
      </c>
      <c r="J91" s="28">
        <f t="shared" si="3"/>
        <v>9027</v>
      </c>
      <c r="K91" s="88">
        <v>90</v>
      </c>
    </row>
    <row r="92" spans="1:11" ht="42" x14ac:dyDescent="0.35">
      <c r="A92" s="25">
        <v>43508</v>
      </c>
      <c r="B92" s="25">
        <v>43508</v>
      </c>
      <c r="C92" s="44"/>
      <c r="D92" s="44"/>
      <c r="E92" s="135" t="s">
        <v>390</v>
      </c>
      <c r="F92" s="89" t="s">
        <v>2518</v>
      </c>
      <c r="G92" s="26">
        <v>11</v>
      </c>
      <c r="H92" s="88" t="s">
        <v>2426</v>
      </c>
      <c r="I92" s="28">
        <v>199.42</v>
      </c>
      <c r="J92" s="28">
        <f t="shared" si="3"/>
        <v>1196.52</v>
      </c>
      <c r="K92" s="88">
        <v>6</v>
      </c>
    </row>
    <row r="93" spans="1:11" ht="42" x14ac:dyDescent="0.35">
      <c r="A93" s="25">
        <v>43503</v>
      </c>
      <c r="B93" s="25">
        <v>43503</v>
      </c>
      <c r="C93" s="44"/>
      <c r="D93" s="44"/>
      <c r="E93" s="135" t="s">
        <v>1427</v>
      </c>
      <c r="F93" s="89" t="s">
        <v>2519</v>
      </c>
      <c r="G93" s="26">
        <v>25</v>
      </c>
      <c r="H93" s="88" t="s">
        <v>2426</v>
      </c>
      <c r="I93" s="28">
        <v>144.55000000000001</v>
      </c>
      <c r="J93" s="28">
        <f t="shared" si="3"/>
        <v>1734.6000000000001</v>
      </c>
      <c r="K93" s="88">
        <v>12</v>
      </c>
    </row>
    <row r="94" spans="1:11" ht="21" x14ac:dyDescent="0.35">
      <c r="F94"/>
      <c r="H94" s="22"/>
      <c r="I94"/>
      <c r="J94"/>
    </row>
    <row r="95" spans="1:11" ht="21" x14ac:dyDescent="0.35">
      <c r="F95"/>
      <c r="H95" s="22"/>
      <c r="I95"/>
      <c r="J95"/>
    </row>
    <row r="96" spans="1:11" ht="21.75" thickBot="1" x14ac:dyDescent="0.4">
      <c r="A96" s="30"/>
      <c r="B96" s="30"/>
      <c r="C96" s="22"/>
      <c r="D96" s="22"/>
      <c r="E96" s="22"/>
      <c r="G96" s="22"/>
      <c r="H96" s="22"/>
      <c r="I96" s="39"/>
      <c r="J96" s="31">
        <f>SUM(J76:J95)</f>
        <v>109012.87940000001</v>
      </c>
      <c r="K96" s="22"/>
    </row>
    <row r="97" spans="1:11" ht="21.75" thickTop="1" x14ac:dyDescent="0.35">
      <c r="A97" s="30"/>
      <c r="B97" s="30"/>
      <c r="C97" s="22"/>
      <c r="D97" s="22"/>
      <c r="E97" s="22"/>
      <c r="F97" s="23"/>
      <c r="G97" s="22"/>
      <c r="H97" s="22"/>
      <c r="I97" s="39"/>
      <c r="J97" s="39"/>
      <c r="K97" s="22"/>
    </row>
    <row r="98" spans="1:11" ht="21" x14ac:dyDescent="0.35">
      <c r="A98" s="30"/>
      <c r="B98" s="30"/>
      <c r="C98" s="22"/>
      <c r="D98" s="22"/>
      <c r="E98" s="22"/>
      <c r="F98" s="23"/>
      <c r="G98" s="22"/>
      <c r="H98" s="22"/>
      <c r="I98" s="24"/>
      <c r="J98" s="38"/>
      <c r="K98" s="22"/>
    </row>
    <row r="99" spans="1:11" x14ac:dyDescent="0.25">
      <c r="A99" s="9"/>
      <c r="B99" s="9"/>
    </row>
    <row r="100" spans="1:11" ht="26.25" x14ac:dyDescent="0.4">
      <c r="A100" s="34" t="s">
        <v>2454</v>
      </c>
      <c r="B100" s="35"/>
      <c r="C100" s="35"/>
      <c r="D100" s="35"/>
      <c r="E100" s="35"/>
      <c r="F100" s="36"/>
      <c r="G100" s="35"/>
      <c r="H100" s="35"/>
      <c r="I100" s="37"/>
      <c r="J100" s="37"/>
      <c r="K100" s="35"/>
    </row>
    <row r="101" spans="1:11" ht="69.75" x14ac:dyDescent="0.25">
      <c r="A101" s="40" t="s">
        <v>2672</v>
      </c>
      <c r="B101" s="40" t="s">
        <v>2671</v>
      </c>
      <c r="C101" s="40" t="s">
        <v>2419</v>
      </c>
      <c r="D101" s="40"/>
      <c r="E101" s="41" t="s">
        <v>2443</v>
      </c>
      <c r="F101" s="42" t="s">
        <v>2670</v>
      </c>
      <c r="G101" s="42" t="s">
        <v>2463</v>
      </c>
      <c r="H101" s="40" t="s">
        <v>2428</v>
      </c>
      <c r="I101" s="40" t="s">
        <v>2446</v>
      </c>
      <c r="J101" s="40" t="s">
        <v>2447</v>
      </c>
      <c r="K101" s="40" t="s">
        <v>2448</v>
      </c>
    </row>
    <row r="102" spans="1:11" ht="21" x14ac:dyDescent="0.35">
      <c r="A102" s="25">
        <v>43307</v>
      </c>
      <c r="B102" s="25">
        <v>43307.601689814815</v>
      </c>
      <c r="C102" s="26" t="s">
        <v>135</v>
      </c>
      <c r="D102" s="26" t="s">
        <v>1627</v>
      </c>
      <c r="E102" s="26" t="s">
        <v>2597</v>
      </c>
      <c r="F102" s="27" t="s">
        <v>1632</v>
      </c>
      <c r="G102" s="26">
        <v>36</v>
      </c>
      <c r="H102" s="26" t="s">
        <v>2428</v>
      </c>
      <c r="I102" s="28">
        <v>29.736000000000001</v>
      </c>
      <c r="J102" s="28">
        <f>+K102*I102</f>
        <v>29.736000000000001</v>
      </c>
      <c r="K102" s="26">
        <v>1</v>
      </c>
    </row>
    <row r="103" spans="1:11" ht="42" x14ac:dyDescent="0.35">
      <c r="A103" s="25">
        <v>43315</v>
      </c>
      <c r="B103" s="25">
        <v>43315.436851851853</v>
      </c>
      <c r="C103" s="26" t="s">
        <v>135</v>
      </c>
      <c r="D103" s="26" t="s">
        <v>1687</v>
      </c>
      <c r="E103" s="26" t="s">
        <v>2605</v>
      </c>
      <c r="F103" s="27" t="s">
        <v>1658</v>
      </c>
      <c r="G103" s="26">
        <v>300</v>
      </c>
      <c r="H103" s="26" t="s">
        <v>2428</v>
      </c>
      <c r="I103" s="28">
        <v>188.56399999999999</v>
      </c>
      <c r="J103" s="28">
        <f t="shared" ref="J103:J158" si="4">+K103*I103</f>
        <v>3017.0239999999999</v>
      </c>
      <c r="K103" s="26">
        <v>16</v>
      </c>
    </row>
    <row r="104" spans="1:11" ht="21" x14ac:dyDescent="0.35">
      <c r="A104" s="25">
        <v>43315</v>
      </c>
      <c r="B104" s="25">
        <v>43315.436851851853</v>
      </c>
      <c r="C104" s="26" t="s">
        <v>135</v>
      </c>
      <c r="D104" s="26" t="s">
        <v>1687</v>
      </c>
      <c r="E104" s="26" t="s">
        <v>2606</v>
      </c>
      <c r="F104" s="27" t="s">
        <v>309</v>
      </c>
      <c r="G104" s="26">
        <v>4300</v>
      </c>
      <c r="H104" s="26" t="s">
        <v>2428</v>
      </c>
      <c r="I104" s="28">
        <v>5</v>
      </c>
      <c r="J104" s="28">
        <f t="shared" si="4"/>
        <v>19595</v>
      </c>
      <c r="K104" s="26">
        <f>3059+568+292</f>
        <v>3919</v>
      </c>
    </row>
    <row r="105" spans="1:11" ht="21" x14ac:dyDescent="0.35">
      <c r="A105" s="25">
        <v>43314</v>
      </c>
      <c r="B105" s="25">
        <v>43314.611585648148</v>
      </c>
      <c r="C105" s="26" t="s">
        <v>135</v>
      </c>
      <c r="D105" s="26" t="s">
        <v>1641</v>
      </c>
      <c r="E105" s="26" t="s">
        <v>2607</v>
      </c>
      <c r="F105" s="27" t="s">
        <v>151</v>
      </c>
      <c r="G105" s="26">
        <v>40</v>
      </c>
      <c r="H105" s="26" t="s">
        <v>2425</v>
      </c>
      <c r="I105" s="28">
        <v>101.893</v>
      </c>
      <c r="J105" s="28">
        <f t="shared" si="4"/>
        <v>7743.8680000000004</v>
      </c>
      <c r="K105" s="26">
        <v>76</v>
      </c>
    </row>
    <row r="106" spans="1:11" ht="21" x14ac:dyDescent="0.35">
      <c r="A106" s="25">
        <v>43314</v>
      </c>
      <c r="B106" s="25">
        <v>43314.611585648148</v>
      </c>
      <c r="C106" s="26" t="s">
        <v>135</v>
      </c>
      <c r="D106" s="26" t="s">
        <v>1641</v>
      </c>
      <c r="E106" s="26" t="s">
        <v>2608</v>
      </c>
      <c r="F106" s="27" t="s">
        <v>1648</v>
      </c>
      <c r="G106" s="26">
        <v>30</v>
      </c>
      <c r="H106" s="26" t="s">
        <v>2425</v>
      </c>
      <c r="I106" s="28">
        <v>80.995199999999997</v>
      </c>
      <c r="J106" s="28">
        <f t="shared" si="4"/>
        <v>890.94719999999995</v>
      </c>
      <c r="K106" s="26">
        <v>11</v>
      </c>
    </row>
    <row r="107" spans="1:11" ht="42" x14ac:dyDescent="0.35">
      <c r="A107" s="25">
        <v>43314</v>
      </c>
      <c r="B107" s="25">
        <v>43314.611585648148</v>
      </c>
      <c r="C107" s="26" t="s">
        <v>135</v>
      </c>
      <c r="D107" s="26" t="s">
        <v>1641</v>
      </c>
      <c r="E107" s="26" t="s">
        <v>2609</v>
      </c>
      <c r="F107" s="27" t="s">
        <v>478</v>
      </c>
      <c r="G107" s="26">
        <v>30</v>
      </c>
      <c r="H107" s="26" t="s">
        <v>2425</v>
      </c>
      <c r="I107" s="28">
        <v>24.9924</v>
      </c>
      <c r="J107" s="28">
        <f t="shared" si="4"/>
        <v>2999.0880000000002</v>
      </c>
      <c r="K107" s="26">
        <v>120</v>
      </c>
    </row>
    <row r="108" spans="1:11" ht="21" x14ac:dyDescent="0.35">
      <c r="A108" s="25">
        <v>43314</v>
      </c>
      <c r="B108" s="25">
        <v>43314.611585648148</v>
      </c>
      <c r="C108" s="26" t="s">
        <v>135</v>
      </c>
      <c r="D108" s="26" t="s">
        <v>1641</v>
      </c>
      <c r="E108" s="26" t="s">
        <v>2610</v>
      </c>
      <c r="F108" s="27" t="s">
        <v>156</v>
      </c>
      <c r="G108" s="26">
        <v>300</v>
      </c>
      <c r="H108" s="26" t="s">
        <v>2425</v>
      </c>
      <c r="I108" s="28">
        <v>8.9443999999999999</v>
      </c>
      <c r="J108" s="28">
        <f t="shared" si="4"/>
        <v>1878.3240000000001</v>
      </c>
      <c r="K108" s="26">
        <v>210</v>
      </c>
    </row>
    <row r="109" spans="1:11" ht="21" x14ac:dyDescent="0.35">
      <c r="A109" s="25">
        <v>43314</v>
      </c>
      <c r="B109" s="25">
        <v>43314.611585648148</v>
      </c>
      <c r="C109" s="26" t="s">
        <v>135</v>
      </c>
      <c r="D109" s="26" t="s">
        <v>1641</v>
      </c>
      <c r="E109" s="26" t="s">
        <v>2611</v>
      </c>
      <c r="F109" s="27" t="s">
        <v>154</v>
      </c>
      <c r="G109" s="26">
        <v>500</v>
      </c>
      <c r="H109" s="26" t="s">
        <v>2425</v>
      </c>
      <c r="I109" s="28">
        <v>16.873999999999999</v>
      </c>
      <c r="J109" s="28">
        <f t="shared" si="4"/>
        <v>3408.5479999999998</v>
      </c>
      <c r="K109" s="26">
        <v>202</v>
      </c>
    </row>
    <row r="110" spans="1:11" ht="21" x14ac:dyDescent="0.35">
      <c r="A110" s="25">
        <v>43314</v>
      </c>
      <c r="B110" s="25">
        <v>43314.611585648148</v>
      </c>
      <c r="C110" s="26" t="s">
        <v>135</v>
      </c>
      <c r="D110" s="26" t="s">
        <v>1641</v>
      </c>
      <c r="E110" s="26" t="s">
        <v>2612</v>
      </c>
      <c r="F110" s="27" t="s">
        <v>193</v>
      </c>
      <c r="G110" s="26">
        <v>300</v>
      </c>
      <c r="H110" s="26" t="s">
        <v>2425</v>
      </c>
      <c r="I110" s="28">
        <v>27.789000000000001</v>
      </c>
      <c r="J110" s="28">
        <f t="shared" si="4"/>
        <v>6891.6720000000005</v>
      </c>
      <c r="K110" s="26">
        <v>248</v>
      </c>
    </row>
    <row r="111" spans="1:11" ht="21" x14ac:dyDescent="0.35">
      <c r="A111" s="25">
        <v>43503</v>
      </c>
      <c r="B111" s="25">
        <v>43504.361168981479</v>
      </c>
      <c r="C111" s="26" t="s">
        <v>40</v>
      </c>
      <c r="D111" s="26" t="s">
        <v>2341</v>
      </c>
      <c r="E111" s="26" t="s">
        <v>2613</v>
      </c>
      <c r="F111" s="27" t="s">
        <v>1654</v>
      </c>
      <c r="G111" s="26">
        <v>37</v>
      </c>
      <c r="H111" s="26" t="s">
        <v>2427</v>
      </c>
      <c r="I111" s="28">
        <v>47.2</v>
      </c>
      <c r="J111" s="28">
        <f t="shared" si="4"/>
        <v>3068</v>
      </c>
      <c r="K111" s="26">
        <v>65</v>
      </c>
    </row>
    <row r="112" spans="1:11" ht="21" x14ac:dyDescent="0.35">
      <c r="A112" s="25">
        <v>42136</v>
      </c>
      <c r="B112" s="25">
        <v>42136.609907407408</v>
      </c>
      <c r="C112" s="26" t="s">
        <v>40</v>
      </c>
      <c r="D112" s="26" t="s">
        <v>1970</v>
      </c>
      <c r="E112" s="26" t="s">
        <v>2614</v>
      </c>
      <c r="F112" s="27" t="s">
        <v>1928</v>
      </c>
      <c r="G112" s="26">
        <v>15</v>
      </c>
      <c r="H112" s="26" t="s">
        <v>2425</v>
      </c>
      <c r="I112" s="28">
        <v>38.94</v>
      </c>
      <c r="J112" s="28">
        <f t="shared" si="4"/>
        <v>584.09999999999991</v>
      </c>
      <c r="K112" s="26">
        <v>15</v>
      </c>
    </row>
    <row r="113" spans="1:11" ht="21" x14ac:dyDescent="0.35">
      <c r="A113" s="25">
        <v>42858</v>
      </c>
      <c r="B113" s="25">
        <v>42859.442789351851</v>
      </c>
      <c r="C113" s="26" t="s">
        <v>135</v>
      </c>
      <c r="D113" s="26" t="s">
        <v>1011</v>
      </c>
      <c r="E113" s="26" t="s">
        <v>2615</v>
      </c>
      <c r="F113" s="27" t="s">
        <v>1029</v>
      </c>
      <c r="G113" s="26">
        <v>1750</v>
      </c>
      <c r="H113" s="26" t="s">
        <v>2428</v>
      </c>
      <c r="I113" s="28">
        <v>6.5961999999999996</v>
      </c>
      <c r="J113" s="28">
        <f t="shared" si="4"/>
        <v>9940.4733999999989</v>
      </c>
      <c r="K113" s="26">
        <v>1507</v>
      </c>
    </row>
    <row r="114" spans="1:11" ht="21" x14ac:dyDescent="0.35">
      <c r="A114" s="25">
        <v>43314</v>
      </c>
      <c r="B114" s="25">
        <v>43314.611585648148</v>
      </c>
      <c r="C114" s="26" t="s">
        <v>135</v>
      </c>
      <c r="D114" s="26" t="s">
        <v>1641</v>
      </c>
      <c r="E114" s="26" t="s">
        <v>2616</v>
      </c>
      <c r="F114" s="27" t="s">
        <v>1031</v>
      </c>
      <c r="G114" s="26">
        <v>100</v>
      </c>
      <c r="H114" s="26" t="s">
        <v>2428</v>
      </c>
      <c r="I114" s="28">
        <v>22.738600000000002</v>
      </c>
      <c r="J114" s="28">
        <f t="shared" si="4"/>
        <v>2387.5530000000003</v>
      </c>
      <c r="K114" s="26">
        <v>105</v>
      </c>
    </row>
    <row r="115" spans="1:11" ht="42" x14ac:dyDescent="0.35">
      <c r="A115" s="25">
        <v>43314</v>
      </c>
      <c r="B115" s="25">
        <v>43314.611585648148</v>
      </c>
      <c r="C115" s="26" t="s">
        <v>135</v>
      </c>
      <c r="D115" s="26" t="s">
        <v>1641</v>
      </c>
      <c r="E115" s="26" t="s">
        <v>2617</v>
      </c>
      <c r="F115" s="27" t="s">
        <v>1652</v>
      </c>
      <c r="G115" s="26">
        <v>30</v>
      </c>
      <c r="H115" s="26" t="s">
        <v>2425</v>
      </c>
      <c r="I115" s="28">
        <v>13.9948</v>
      </c>
      <c r="J115" s="28">
        <f t="shared" si="4"/>
        <v>979.63599999999997</v>
      </c>
      <c r="K115" s="132">
        <v>70</v>
      </c>
    </row>
    <row r="116" spans="1:11" ht="42" x14ac:dyDescent="0.35">
      <c r="A116" s="25">
        <v>43314</v>
      </c>
      <c r="B116" s="25">
        <v>43314.611585648148</v>
      </c>
      <c r="C116" s="26" t="s">
        <v>135</v>
      </c>
      <c r="D116" s="26" t="s">
        <v>1641</v>
      </c>
      <c r="E116" s="26" t="s">
        <v>2618</v>
      </c>
      <c r="F116" s="27" t="s">
        <v>1025</v>
      </c>
      <c r="G116" s="26">
        <v>30</v>
      </c>
      <c r="H116" s="26" t="s">
        <v>2425</v>
      </c>
      <c r="I116" s="28">
        <v>54.799199999999999</v>
      </c>
      <c r="J116" s="28">
        <f t="shared" si="4"/>
        <v>1205.5824</v>
      </c>
      <c r="K116" s="26">
        <v>22</v>
      </c>
    </row>
    <row r="117" spans="1:11" ht="21" x14ac:dyDescent="0.35">
      <c r="A117" s="25">
        <v>43314</v>
      </c>
      <c r="B117" s="25">
        <v>43314.611585648148</v>
      </c>
      <c r="C117" s="26" t="s">
        <v>135</v>
      </c>
      <c r="D117" s="26" t="s">
        <v>1641</v>
      </c>
      <c r="E117" s="26" t="s">
        <v>2619</v>
      </c>
      <c r="F117" s="27" t="s">
        <v>1027</v>
      </c>
      <c r="G117" s="26">
        <v>100</v>
      </c>
      <c r="H117" s="26" t="s">
        <v>2428</v>
      </c>
      <c r="I117" s="28">
        <v>20.744399999999999</v>
      </c>
      <c r="J117" s="28">
        <f t="shared" si="4"/>
        <v>20.744399999999999</v>
      </c>
      <c r="K117" s="26">
        <v>1</v>
      </c>
    </row>
    <row r="118" spans="1:11" ht="21" x14ac:dyDescent="0.35">
      <c r="A118" s="25">
        <v>43314</v>
      </c>
      <c r="B118" s="25">
        <v>43314.611585648148</v>
      </c>
      <c r="C118" s="26" t="s">
        <v>135</v>
      </c>
      <c r="D118" s="26" t="s">
        <v>1641</v>
      </c>
      <c r="E118" s="26" t="s">
        <v>2620</v>
      </c>
      <c r="F118" s="27" t="s">
        <v>143</v>
      </c>
      <c r="G118" s="26">
        <v>40000</v>
      </c>
      <c r="H118" s="26" t="s">
        <v>2428</v>
      </c>
      <c r="I118" s="28">
        <v>2.1004</v>
      </c>
      <c r="J118" s="28">
        <f t="shared" si="4"/>
        <v>252.048</v>
      </c>
      <c r="K118" s="26">
        <v>120</v>
      </c>
    </row>
    <row r="119" spans="1:11" ht="21" x14ac:dyDescent="0.35">
      <c r="A119" s="25">
        <v>43314</v>
      </c>
      <c r="B119" s="25">
        <v>43314.611585648148</v>
      </c>
      <c r="C119" s="26" t="s">
        <v>135</v>
      </c>
      <c r="D119" s="26" t="s">
        <v>1641</v>
      </c>
      <c r="E119" s="26" t="s">
        <v>2621</v>
      </c>
      <c r="F119" s="27" t="s">
        <v>480</v>
      </c>
      <c r="G119" s="26">
        <v>2000</v>
      </c>
      <c r="H119" s="26" t="s">
        <v>2428</v>
      </c>
      <c r="I119" s="28">
        <v>3.3512</v>
      </c>
      <c r="J119" s="28">
        <f t="shared" si="4"/>
        <v>30.160799999999998</v>
      </c>
      <c r="K119" s="26">
        <v>9</v>
      </c>
    </row>
    <row r="120" spans="1:11" ht="21" x14ac:dyDescent="0.35">
      <c r="A120" s="25">
        <v>43314</v>
      </c>
      <c r="B120" s="25">
        <v>43314.611585648148</v>
      </c>
      <c r="C120" s="26" t="s">
        <v>135</v>
      </c>
      <c r="D120" s="26" t="s">
        <v>1641</v>
      </c>
      <c r="E120" s="26" t="s">
        <v>2622</v>
      </c>
      <c r="F120" s="27" t="s">
        <v>482</v>
      </c>
      <c r="G120" s="26">
        <v>100</v>
      </c>
      <c r="H120" s="26" t="s">
        <v>2428</v>
      </c>
      <c r="I120" s="28">
        <v>3.9411999999999998</v>
      </c>
      <c r="J120" s="28">
        <f t="shared" si="4"/>
        <v>532.06200000000001</v>
      </c>
      <c r="K120" s="26">
        <v>135</v>
      </c>
    </row>
    <row r="121" spans="1:11" s="44" customFormat="1" ht="21" x14ac:dyDescent="0.35">
      <c r="A121" s="25">
        <v>43382</v>
      </c>
      <c r="B121" s="25">
        <v>43384.427384259259</v>
      </c>
      <c r="C121" s="26" t="s">
        <v>40</v>
      </c>
      <c r="D121" s="26" t="s">
        <v>1758</v>
      </c>
      <c r="E121" s="26" t="s">
        <v>2623</v>
      </c>
      <c r="F121" s="27" t="s">
        <v>210</v>
      </c>
      <c r="G121" s="26">
        <v>200</v>
      </c>
      <c r="H121" s="26" t="s">
        <v>2428</v>
      </c>
      <c r="I121" s="28">
        <v>6.9</v>
      </c>
      <c r="J121" s="28">
        <f t="shared" si="4"/>
        <v>1048.8</v>
      </c>
      <c r="K121" s="26">
        <v>152</v>
      </c>
    </row>
    <row r="122" spans="1:11" ht="21" x14ac:dyDescent="0.35">
      <c r="A122" s="25">
        <v>43307</v>
      </c>
      <c r="B122" s="25">
        <v>43307.601689814815</v>
      </c>
      <c r="C122" s="26" t="s">
        <v>135</v>
      </c>
      <c r="D122" s="26" t="s">
        <v>1627</v>
      </c>
      <c r="E122" s="26" t="s">
        <v>2624</v>
      </c>
      <c r="F122" s="27" t="s">
        <v>145</v>
      </c>
      <c r="G122" s="26">
        <v>520</v>
      </c>
      <c r="H122" s="26" t="s">
        <v>2428</v>
      </c>
      <c r="I122" s="28">
        <v>25.488</v>
      </c>
      <c r="J122" s="28">
        <f t="shared" si="4"/>
        <v>3976.1279999999997</v>
      </c>
      <c r="K122" s="26">
        <v>156</v>
      </c>
    </row>
    <row r="123" spans="1:11" ht="21" x14ac:dyDescent="0.35">
      <c r="A123" s="87">
        <v>43315</v>
      </c>
      <c r="B123" s="87">
        <v>43315.436851851853</v>
      </c>
      <c r="C123" s="88" t="s">
        <v>135</v>
      </c>
      <c r="D123" s="88" t="s">
        <v>1687</v>
      </c>
      <c r="E123" s="26" t="s">
        <v>2625</v>
      </c>
      <c r="F123" s="89" t="s">
        <v>195</v>
      </c>
      <c r="G123" s="88">
        <v>250</v>
      </c>
      <c r="H123" s="88" t="s">
        <v>2428</v>
      </c>
      <c r="I123" s="90">
        <v>16.873999999999999</v>
      </c>
      <c r="J123" s="28">
        <f t="shared" si="4"/>
        <v>1687.3999999999999</v>
      </c>
      <c r="K123" s="88">
        <v>100</v>
      </c>
    </row>
    <row r="124" spans="1:11" ht="21" x14ac:dyDescent="0.35">
      <c r="A124" s="25">
        <v>43314</v>
      </c>
      <c r="B124" s="25">
        <v>43314.611585648148</v>
      </c>
      <c r="C124" s="26" t="s">
        <v>135</v>
      </c>
      <c r="D124" s="26" t="s">
        <v>1641</v>
      </c>
      <c r="E124" s="26" t="s">
        <v>2626</v>
      </c>
      <c r="F124" s="27" t="s">
        <v>1023</v>
      </c>
      <c r="G124" s="26">
        <v>15</v>
      </c>
      <c r="H124" s="26" t="s">
        <v>2428</v>
      </c>
      <c r="I124" s="28">
        <v>299.9914</v>
      </c>
      <c r="J124" s="28">
        <f t="shared" si="4"/>
        <v>2399.9312</v>
      </c>
      <c r="K124" s="26">
        <v>8</v>
      </c>
    </row>
    <row r="125" spans="1:11" ht="21" x14ac:dyDescent="0.35">
      <c r="A125" s="25">
        <v>43314</v>
      </c>
      <c r="B125" s="25">
        <v>43314.611585648148</v>
      </c>
      <c r="C125" s="26" t="s">
        <v>135</v>
      </c>
      <c r="D125" s="26" t="s">
        <v>1641</v>
      </c>
      <c r="E125" s="26" t="s">
        <v>2627</v>
      </c>
      <c r="F125" s="27" t="s">
        <v>488</v>
      </c>
      <c r="G125" s="26">
        <v>20</v>
      </c>
      <c r="H125" s="26" t="s">
        <v>2428</v>
      </c>
      <c r="I125" s="28">
        <v>166.99359999999999</v>
      </c>
      <c r="J125" s="28">
        <f t="shared" si="4"/>
        <v>5510.7887999999994</v>
      </c>
      <c r="K125" s="26">
        <v>33</v>
      </c>
    </row>
    <row r="126" spans="1:11" ht="21" x14ac:dyDescent="0.35">
      <c r="A126" s="25">
        <v>43314</v>
      </c>
      <c r="B126" s="25">
        <v>43314.611585648148</v>
      </c>
      <c r="C126" s="26" t="s">
        <v>135</v>
      </c>
      <c r="D126" s="26" t="s">
        <v>1641</v>
      </c>
      <c r="E126" s="26" t="s">
        <v>2628</v>
      </c>
      <c r="F126" s="27" t="s">
        <v>1644</v>
      </c>
      <c r="G126" s="26">
        <v>50</v>
      </c>
      <c r="H126" s="26" t="s">
        <v>2428</v>
      </c>
      <c r="I126" s="28">
        <v>21.995200000000001</v>
      </c>
      <c r="J126" s="28">
        <f t="shared" si="4"/>
        <v>1715.6256000000001</v>
      </c>
      <c r="K126" s="26">
        <v>78</v>
      </c>
    </row>
    <row r="127" spans="1:11" ht="21" x14ac:dyDescent="0.35">
      <c r="A127" s="25">
        <v>43314</v>
      </c>
      <c r="B127" s="25">
        <v>43314.611585648148</v>
      </c>
      <c r="C127" s="26" t="s">
        <v>135</v>
      </c>
      <c r="D127" s="26" t="s">
        <v>1641</v>
      </c>
      <c r="E127" s="26" t="s">
        <v>2629</v>
      </c>
      <c r="F127" s="27" t="s">
        <v>1646</v>
      </c>
      <c r="G127" s="26">
        <v>750</v>
      </c>
      <c r="H127" s="26" t="s">
        <v>2428</v>
      </c>
      <c r="I127" s="28">
        <v>22.998200000000001</v>
      </c>
      <c r="J127" s="28">
        <f t="shared" si="4"/>
        <v>18858.524000000001</v>
      </c>
      <c r="K127" s="26">
        <v>820</v>
      </c>
    </row>
    <row r="128" spans="1:11" ht="21" x14ac:dyDescent="0.35">
      <c r="A128" s="25">
        <v>43314</v>
      </c>
      <c r="B128" s="25">
        <v>43314.611585648148</v>
      </c>
      <c r="C128" s="26" t="s">
        <v>135</v>
      </c>
      <c r="D128" s="26" t="s">
        <v>1641</v>
      </c>
      <c r="E128" s="26" t="s">
        <v>2630</v>
      </c>
      <c r="F128" s="27" t="s">
        <v>511</v>
      </c>
      <c r="G128" s="26">
        <v>1700</v>
      </c>
      <c r="H128" s="26" t="s">
        <v>2428</v>
      </c>
      <c r="I128" s="28">
        <v>14.242599999999999</v>
      </c>
      <c r="J128" s="28">
        <f t="shared" si="4"/>
        <v>12818.34</v>
      </c>
      <c r="K128" s="26">
        <v>900</v>
      </c>
    </row>
    <row r="129" spans="1:11" ht="42" x14ac:dyDescent="0.35">
      <c r="A129" s="25">
        <v>42502</v>
      </c>
      <c r="B129" s="25">
        <v>42536.590624999997</v>
      </c>
      <c r="C129" s="26" t="s">
        <v>40</v>
      </c>
      <c r="D129" s="26" t="s">
        <v>475</v>
      </c>
      <c r="E129" s="26" t="s">
        <v>2631</v>
      </c>
      <c r="F129" s="27" t="s">
        <v>513</v>
      </c>
      <c r="G129" s="26">
        <v>40</v>
      </c>
      <c r="H129" s="26" t="s">
        <v>2426</v>
      </c>
      <c r="I129" s="28">
        <v>135.00380000000001</v>
      </c>
      <c r="J129" s="28">
        <f t="shared" si="4"/>
        <v>1620.0456000000001</v>
      </c>
      <c r="K129" s="26">
        <v>12</v>
      </c>
    </row>
    <row r="130" spans="1:11" ht="21" x14ac:dyDescent="0.35">
      <c r="A130" s="25">
        <v>43314</v>
      </c>
      <c r="B130" s="25">
        <v>43314.611585648148</v>
      </c>
      <c r="C130" s="26" t="s">
        <v>135</v>
      </c>
      <c r="D130" s="26" t="s">
        <v>1641</v>
      </c>
      <c r="E130" s="26" t="s">
        <v>2632</v>
      </c>
      <c r="F130" s="27" t="s">
        <v>303</v>
      </c>
      <c r="G130" s="26">
        <v>500</v>
      </c>
      <c r="H130" s="26" t="s">
        <v>2428</v>
      </c>
      <c r="I130" s="28">
        <v>12.803000000000001</v>
      </c>
      <c r="J130" s="28">
        <f t="shared" si="4"/>
        <v>1152.27</v>
      </c>
      <c r="K130" s="26">
        <v>90</v>
      </c>
    </row>
    <row r="131" spans="1:11" ht="21" x14ac:dyDescent="0.35">
      <c r="A131" s="25">
        <v>43390</v>
      </c>
      <c r="B131" s="25">
        <v>43390.646238425928</v>
      </c>
      <c r="C131" s="26" t="s">
        <v>40</v>
      </c>
      <c r="D131" s="26" t="s">
        <v>1772</v>
      </c>
      <c r="E131" s="26" t="s">
        <v>2633</v>
      </c>
      <c r="F131" s="27" t="s">
        <v>1774</v>
      </c>
      <c r="G131" s="26">
        <v>50</v>
      </c>
      <c r="H131" s="26" t="s">
        <v>2428</v>
      </c>
      <c r="I131" s="29">
        <v>526.221</v>
      </c>
      <c r="J131" s="29">
        <f t="shared" si="4"/>
        <v>8945.7569999999996</v>
      </c>
      <c r="K131" s="26">
        <v>17</v>
      </c>
    </row>
    <row r="132" spans="1:11" ht="21" x14ac:dyDescent="0.35">
      <c r="A132" s="25">
        <v>44001</v>
      </c>
      <c r="B132" s="25">
        <v>44001</v>
      </c>
      <c r="C132" s="25"/>
      <c r="D132" s="25" t="s">
        <v>138</v>
      </c>
      <c r="F132" s="27" t="s">
        <v>2669</v>
      </c>
      <c r="G132" s="26">
        <v>10</v>
      </c>
      <c r="H132" s="27" t="s">
        <v>2428</v>
      </c>
      <c r="I132" s="139">
        <v>6254</v>
      </c>
      <c r="J132" s="139">
        <v>281430</v>
      </c>
      <c r="K132" s="26">
        <v>45</v>
      </c>
    </row>
    <row r="133" spans="1:11" ht="42" x14ac:dyDescent="0.35">
      <c r="A133" s="25">
        <v>42955</v>
      </c>
      <c r="B133" s="25">
        <v>42955.551122685189</v>
      </c>
      <c r="C133" s="26" t="s">
        <v>135</v>
      </c>
      <c r="D133" s="26" t="s">
        <v>1116</v>
      </c>
      <c r="E133" s="26" t="s">
        <v>2604</v>
      </c>
      <c r="F133" s="27" t="s">
        <v>1179</v>
      </c>
      <c r="G133" s="26">
        <v>26</v>
      </c>
      <c r="H133" s="26" t="s">
        <v>2429</v>
      </c>
      <c r="I133" s="29">
        <v>2596</v>
      </c>
      <c r="J133" s="29">
        <f t="shared" si="4"/>
        <v>41536</v>
      </c>
      <c r="K133" s="26">
        <v>16</v>
      </c>
    </row>
    <row r="134" spans="1:11" ht="42" x14ac:dyDescent="0.35">
      <c r="A134" s="25">
        <v>43314</v>
      </c>
      <c r="B134" s="25">
        <v>43314.611585648148</v>
      </c>
      <c r="C134" s="26" t="s">
        <v>135</v>
      </c>
      <c r="D134" s="26" t="s">
        <v>1641</v>
      </c>
      <c r="E134" s="26" t="s">
        <v>2634</v>
      </c>
      <c r="F134" s="27" t="s">
        <v>515</v>
      </c>
      <c r="G134" s="26">
        <v>200</v>
      </c>
      <c r="H134" s="26" t="s">
        <v>2434</v>
      </c>
      <c r="I134" s="28">
        <v>11.847200000000001</v>
      </c>
      <c r="J134" s="28">
        <f t="shared" si="4"/>
        <v>3554.1600000000003</v>
      </c>
      <c r="K134" s="26">
        <v>300</v>
      </c>
    </row>
    <row r="135" spans="1:11" ht="21" x14ac:dyDescent="0.35">
      <c r="A135" s="25">
        <v>43060</v>
      </c>
      <c r="B135" s="25">
        <v>43060.49722222222</v>
      </c>
      <c r="C135" s="26" t="s">
        <v>40</v>
      </c>
      <c r="D135" s="26" t="s">
        <v>1284</v>
      </c>
      <c r="E135" s="26" t="s">
        <v>2635</v>
      </c>
      <c r="F135" s="27" t="s">
        <v>1286</v>
      </c>
      <c r="G135" s="26">
        <v>500</v>
      </c>
      <c r="H135" s="26" t="s">
        <v>2436</v>
      </c>
      <c r="I135" s="28">
        <v>41.3</v>
      </c>
      <c r="J135" s="28">
        <f t="shared" si="4"/>
        <v>8466.5</v>
      </c>
      <c r="K135" s="26">
        <v>205</v>
      </c>
    </row>
    <row r="136" spans="1:11" ht="21" x14ac:dyDescent="0.35">
      <c r="A136" s="25">
        <v>43314</v>
      </c>
      <c r="B136" s="25">
        <v>43314.611585648148</v>
      </c>
      <c r="C136" s="26" t="s">
        <v>135</v>
      </c>
      <c r="D136" s="26" t="s">
        <v>1641</v>
      </c>
      <c r="E136" s="26" t="s">
        <v>2636</v>
      </c>
      <c r="F136" s="27" t="s">
        <v>158</v>
      </c>
      <c r="G136" s="26">
        <v>100</v>
      </c>
      <c r="H136" s="26" t="s">
        <v>2428</v>
      </c>
      <c r="I136" s="28">
        <v>16.791399999999999</v>
      </c>
      <c r="J136" s="28">
        <f t="shared" si="4"/>
        <v>251.87099999999998</v>
      </c>
      <c r="K136" s="26">
        <v>15</v>
      </c>
    </row>
    <row r="137" spans="1:11" ht="21" x14ac:dyDescent="0.35">
      <c r="A137" s="25">
        <v>43314</v>
      </c>
      <c r="B137" s="25">
        <v>43314.611585648148</v>
      </c>
      <c r="C137" s="26" t="s">
        <v>135</v>
      </c>
      <c r="D137" s="26" t="s">
        <v>1641</v>
      </c>
      <c r="E137" s="26" t="s">
        <v>2637</v>
      </c>
      <c r="F137" s="27" t="s">
        <v>507</v>
      </c>
      <c r="G137" s="26">
        <v>200</v>
      </c>
      <c r="H137" s="26" t="s">
        <v>2428</v>
      </c>
      <c r="I137" s="28">
        <v>9.9946000000000002</v>
      </c>
      <c r="J137" s="28">
        <f t="shared" si="4"/>
        <v>1799.028</v>
      </c>
      <c r="K137" s="26">
        <v>180</v>
      </c>
    </row>
    <row r="138" spans="1:11" ht="21" x14ac:dyDescent="0.35">
      <c r="A138" s="25">
        <v>43314</v>
      </c>
      <c r="B138" s="25">
        <v>43314.611585648148</v>
      </c>
      <c r="C138" s="26" t="s">
        <v>135</v>
      </c>
      <c r="D138" s="26" t="s">
        <v>1641</v>
      </c>
      <c r="E138" s="26" t="s">
        <v>2638</v>
      </c>
      <c r="F138" s="27" t="s">
        <v>189</v>
      </c>
      <c r="G138" s="26">
        <v>1500</v>
      </c>
      <c r="H138" s="26" t="s">
        <v>2428</v>
      </c>
      <c r="I138" s="28">
        <v>14.5</v>
      </c>
      <c r="J138" s="28">
        <f t="shared" si="4"/>
        <v>6264</v>
      </c>
      <c r="K138" s="26">
        <v>432</v>
      </c>
    </row>
    <row r="139" spans="1:11" ht="21" x14ac:dyDescent="0.35">
      <c r="A139" s="25">
        <v>43439.549768518518</v>
      </c>
      <c r="B139" s="25">
        <v>43439</v>
      </c>
      <c r="C139" s="22" t="s">
        <v>135</v>
      </c>
      <c r="D139" s="22" t="s">
        <v>1858</v>
      </c>
      <c r="E139" s="26" t="s">
        <v>2639</v>
      </c>
      <c r="F139" s="26" t="s">
        <v>1860</v>
      </c>
      <c r="G139" s="22">
        <v>500</v>
      </c>
      <c r="H139" s="26" t="s">
        <v>2428</v>
      </c>
      <c r="I139" s="28">
        <v>63.72</v>
      </c>
      <c r="J139" s="28">
        <f t="shared" si="4"/>
        <v>33453</v>
      </c>
      <c r="K139" s="26">
        <v>525</v>
      </c>
    </row>
    <row r="140" spans="1:11" ht="21" x14ac:dyDescent="0.35">
      <c r="A140" s="25">
        <v>43447.36037037037</v>
      </c>
      <c r="B140" s="25">
        <v>43446</v>
      </c>
      <c r="C140" s="22" t="s">
        <v>135</v>
      </c>
      <c r="D140" s="22" t="s">
        <v>1883</v>
      </c>
      <c r="E140" s="26" t="s">
        <v>2640</v>
      </c>
      <c r="F140" s="26" t="s">
        <v>1865</v>
      </c>
      <c r="G140" s="22">
        <v>121</v>
      </c>
      <c r="H140" s="26" t="s">
        <v>2428</v>
      </c>
      <c r="I140" s="28">
        <v>79.06</v>
      </c>
      <c r="J140" s="28">
        <f t="shared" si="4"/>
        <v>37948.800000000003</v>
      </c>
      <c r="K140" s="26">
        <v>480</v>
      </c>
    </row>
    <row r="141" spans="1:11" ht="21" x14ac:dyDescent="0.35">
      <c r="A141" s="25">
        <v>43314</v>
      </c>
      <c r="B141" s="25">
        <v>43314.611585648148</v>
      </c>
      <c r="C141" s="26" t="s">
        <v>135</v>
      </c>
      <c r="D141" s="26" t="s">
        <v>1641</v>
      </c>
      <c r="E141" s="26" t="s">
        <v>2641</v>
      </c>
      <c r="F141" s="27" t="s">
        <v>503</v>
      </c>
      <c r="G141" s="26">
        <v>100</v>
      </c>
      <c r="H141" s="26" t="s">
        <v>2428</v>
      </c>
      <c r="I141" s="28">
        <v>28.296399999999998</v>
      </c>
      <c r="J141" s="28">
        <f t="shared" si="4"/>
        <v>84.889199999999988</v>
      </c>
      <c r="K141" s="26">
        <v>3</v>
      </c>
    </row>
    <row r="142" spans="1:11" ht="21" x14ac:dyDescent="0.35">
      <c r="A142" s="25">
        <v>43314</v>
      </c>
      <c r="B142" s="25">
        <v>43314.611585648148</v>
      </c>
      <c r="C142" s="26" t="s">
        <v>135</v>
      </c>
      <c r="D142" s="26" t="s">
        <v>1641</v>
      </c>
      <c r="E142" s="26" t="s">
        <v>2601</v>
      </c>
      <c r="F142" s="27" t="s">
        <v>505</v>
      </c>
      <c r="G142" s="26">
        <v>100</v>
      </c>
      <c r="H142" s="26" t="s">
        <v>2428</v>
      </c>
      <c r="I142" s="28">
        <v>23.788799999999998</v>
      </c>
      <c r="J142" s="28">
        <f t="shared" si="4"/>
        <v>999.12959999999998</v>
      </c>
      <c r="K142" s="26">
        <v>42</v>
      </c>
    </row>
    <row r="143" spans="1:11" ht="21" x14ac:dyDescent="0.35">
      <c r="A143" s="25">
        <v>43314</v>
      </c>
      <c r="B143" s="25">
        <v>43314.611585648148</v>
      </c>
      <c r="C143" s="26" t="s">
        <v>135</v>
      </c>
      <c r="D143" s="26" t="s">
        <v>1641</v>
      </c>
      <c r="E143" s="26" t="s">
        <v>2642</v>
      </c>
      <c r="F143" s="27" t="s">
        <v>1005</v>
      </c>
      <c r="G143" s="26">
        <v>600</v>
      </c>
      <c r="H143" s="26" t="s">
        <v>2428</v>
      </c>
      <c r="I143" s="28">
        <v>4.6020000000000003</v>
      </c>
      <c r="J143" s="28">
        <f t="shared" si="4"/>
        <v>138.06</v>
      </c>
      <c r="K143" s="26">
        <v>30</v>
      </c>
    </row>
    <row r="144" spans="1:11" ht="21" x14ac:dyDescent="0.35">
      <c r="A144" s="25">
        <v>43314</v>
      </c>
      <c r="B144" s="25">
        <v>43314.611585648148</v>
      </c>
      <c r="C144" s="26" t="s">
        <v>135</v>
      </c>
      <c r="D144" s="26" t="s">
        <v>1641</v>
      </c>
      <c r="E144" s="26" t="s">
        <v>2643</v>
      </c>
      <c r="F144" s="27" t="s">
        <v>499</v>
      </c>
      <c r="G144" s="26">
        <v>10</v>
      </c>
      <c r="H144" s="26" t="s">
        <v>2428</v>
      </c>
      <c r="I144" s="28">
        <v>746.99900000000002</v>
      </c>
      <c r="J144" s="28">
        <f t="shared" si="4"/>
        <v>8963.9880000000012</v>
      </c>
      <c r="K144" s="26">
        <v>12</v>
      </c>
    </row>
    <row r="145" spans="1:11" ht="42" x14ac:dyDescent="0.35">
      <c r="A145" s="25">
        <v>43314</v>
      </c>
      <c r="B145" s="25">
        <v>43314.611585648148</v>
      </c>
      <c r="C145" s="26" t="s">
        <v>135</v>
      </c>
      <c r="D145" s="26" t="s">
        <v>1641</v>
      </c>
      <c r="E145" s="26" t="s">
        <v>2600</v>
      </c>
      <c r="F145" s="27" t="s">
        <v>1669</v>
      </c>
      <c r="G145" s="26">
        <v>30</v>
      </c>
      <c r="H145" s="26" t="s">
        <v>2425</v>
      </c>
      <c r="I145" s="28">
        <v>34.998800000000003</v>
      </c>
      <c r="J145" s="28">
        <f t="shared" si="4"/>
        <v>2449.9160000000002</v>
      </c>
      <c r="K145" s="26">
        <v>70</v>
      </c>
    </row>
    <row r="146" spans="1:11" ht="42" x14ac:dyDescent="0.35">
      <c r="A146" s="25">
        <v>43418</v>
      </c>
      <c r="B146" s="25">
        <v>43418.41306712963</v>
      </c>
      <c r="C146" s="26" t="s">
        <v>40</v>
      </c>
      <c r="D146" s="26" t="s">
        <v>1820</v>
      </c>
      <c r="E146" s="26" t="s">
        <v>2644</v>
      </c>
      <c r="F146" s="27" t="s">
        <v>1118</v>
      </c>
      <c r="G146" s="26">
        <v>15</v>
      </c>
      <c r="H146" s="26" t="s">
        <v>2429</v>
      </c>
      <c r="I146" s="28">
        <v>3422</v>
      </c>
      <c r="J146" s="28">
        <f t="shared" si="4"/>
        <v>44486</v>
      </c>
      <c r="K146" s="26">
        <v>13</v>
      </c>
    </row>
    <row r="147" spans="1:11" ht="21" x14ac:dyDescent="0.35">
      <c r="A147" s="25">
        <v>43314</v>
      </c>
      <c r="B147" s="25">
        <v>43314.611585648148</v>
      </c>
      <c r="C147" s="26" t="s">
        <v>135</v>
      </c>
      <c r="D147" s="26" t="s">
        <v>1641</v>
      </c>
      <c r="E147" s="26" t="s">
        <v>2602</v>
      </c>
      <c r="F147" s="27" t="s">
        <v>164</v>
      </c>
      <c r="G147" s="26">
        <v>6</v>
      </c>
      <c r="H147" s="26" t="s">
        <v>2428</v>
      </c>
      <c r="I147" s="28">
        <v>594.9914</v>
      </c>
      <c r="J147" s="28">
        <f t="shared" si="4"/>
        <v>2974.9569999999999</v>
      </c>
      <c r="K147" s="26">
        <v>5</v>
      </c>
    </row>
    <row r="148" spans="1:11" ht="21" x14ac:dyDescent="0.35">
      <c r="A148" s="25">
        <v>43314</v>
      </c>
      <c r="B148" s="25">
        <v>43314.611585648148</v>
      </c>
      <c r="C148" s="26" t="s">
        <v>135</v>
      </c>
      <c r="D148" s="26" t="s">
        <v>1641</v>
      </c>
      <c r="E148" s="26" t="s">
        <v>2645</v>
      </c>
      <c r="F148" s="27" t="s">
        <v>166</v>
      </c>
      <c r="G148" s="26">
        <v>24</v>
      </c>
      <c r="H148" s="26" t="s">
        <v>2428</v>
      </c>
      <c r="I148" s="28">
        <v>4.9913999999999996</v>
      </c>
      <c r="J148" s="28">
        <f t="shared" si="4"/>
        <v>14.9742</v>
      </c>
      <c r="K148" s="26">
        <v>3</v>
      </c>
    </row>
    <row r="149" spans="1:11" ht="42" x14ac:dyDescent="0.35">
      <c r="A149" s="25">
        <v>43314</v>
      </c>
      <c r="B149" s="25">
        <v>43314.611585648148</v>
      </c>
      <c r="C149" s="26" t="s">
        <v>135</v>
      </c>
      <c r="D149" s="26" t="s">
        <v>1641</v>
      </c>
      <c r="E149" s="26" t="s">
        <v>2646</v>
      </c>
      <c r="F149" s="27" t="s">
        <v>1671</v>
      </c>
      <c r="G149" s="26">
        <v>25</v>
      </c>
      <c r="H149" s="26" t="s">
        <v>2435</v>
      </c>
      <c r="I149" s="28">
        <v>96.476799999999997</v>
      </c>
      <c r="J149" s="28">
        <f t="shared" si="4"/>
        <v>2315.4431999999997</v>
      </c>
      <c r="K149" s="26">
        <v>24</v>
      </c>
    </row>
    <row r="150" spans="1:11" ht="21" x14ac:dyDescent="0.35">
      <c r="A150" s="25">
        <v>43314</v>
      </c>
      <c r="B150" s="25">
        <v>43314.611585648148</v>
      </c>
      <c r="C150" s="26" t="s">
        <v>135</v>
      </c>
      <c r="D150" s="26" t="s">
        <v>1641</v>
      </c>
      <c r="E150" s="26" t="s">
        <v>2647</v>
      </c>
      <c r="F150" s="27" t="s">
        <v>176</v>
      </c>
      <c r="G150" s="26">
        <v>30</v>
      </c>
      <c r="H150" s="26" t="s">
        <v>2428</v>
      </c>
      <c r="I150" s="28">
        <v>57.997</v>
      </c>
      <c r="J150" s="28">
        <f t="shared" si="4"/>
        <v>869.95500000000004</v>
      </c>
      <c r="K150" s="26">
        <v>15</v>
      </c>
    </row>
    <row r="151" spans="1:11" ht="42" x14ac:dyDescent="0.35">
      <c r="A151" s="25">
        <v>43314</v>
      </c>
      <c r="B151" s="25">
        <v>43314.611585648148</v>
      </c>
      <c r="C151" s="26" t="s">
        <v>135</v>
      </c>
      <c r="D151" s="26" t="s">
        <v>1641</v>
      </c>
      <c r="E151" s="26" t="s">
        <v>2648</v>
      </c>
      <c r="F151" s="27" t="s">
        <v>1673</v>
      </c>
      <c r="G151" s="26">
        <v>15</v>
      </c>
      <c r="H151" s="26" t="s">
        <v>2428</v>
      </c>
      <c r="I151" s="28">
        <v>74.34</v>
      </c>
      <c r="J151" s="28">
        <f t="shared" si="4"/>
        <v>1932.8400000000001</v>
      </c>
      <c r="K151" s="26">
        <v>26</v>
      </c>
    </row>
    <row r="152" spans="1:11" ht="21" x14ac:dyDescent="0.35">
      <c r="A152" s="25">
        <v>43314</v>
      </c>
      <c r="B152" s="25">
        <v>43314.611585648148</v>
      </c>
      <c r="C152" s="26" t="s">
        <v>135</v>
      </c>
      <c r="D152" s="26" t="s">
        <v>1641</v>
      </c>
      <c r="E152" s="26" t="s">
        <v>2649</v>
      </c>
      <c r="F152" s="27" t="s">
        <v>491</v>
      </c>
      <c r="G152" s="26">
        <v>300</v>
      </c>
      <c r="H152" s="26" t="s">
        <v>2425</v>
      </c>
      <c r="I152" s="28">
        <v>22.632400000000001</v>
      </c>
      <c r="J152" s="28">
        <f t="shared" si="4"/>
        <v>656.33960000000002</v>
      </c>
      <c r="K152" s="26">
        <v>29</v>
      </c>
    </row>
    <row r="153" spans="1:11" ht="21" x14ac:dyDescent="0.35">
      <c r="A153" s="25">
        <v>43316</v>
      </c>
      <c r="B153" s="25">
        <v>43316.367083333331</v>
      </c>
      <c r="C153" s="26" t="s">
        <v>40</v>
      </c>
      <c r="D153" s="26" t="s">
        <v>1694</v>
      </c>
      <c r="E153" s="26" t="s">
        <v>2650</v>
      </c>
      <c r="F153" s="27" t="s">
        <v>178</v>
      </c>
      <c r="G153" s="26">
        <v>20</v>
      </c>
      <c r="H153" s="26" t="s">
        <v>2435</v>
      </c>
      <c r="I153" s="28">
        <v>53.1</v>
      </c>
      <c r="J153" s="28">
        <f t="shared" si="4"/>
        <v>4088.7000000000003</v>
      </c>
      <c r="K153" s="26">
        <v>77</v>
      </c>
    </row>
    <row r="154" spans="1:11" ht="42" x14ac:dyDescent="0.35">
      <c r="A154" s="25">
        <v>42858</v>
      </c>
      <c r="B154" s="25">
        <v>42859.442789351851</v>
      </c>
      <c r="C154" s="26" t="s">
        <v>135</v>
      </c>
      <c r="D154" s="26" t="s">
        <v>1011</v>
      </c>
      <c r="E154" s="26" t="s">
        <v>2651</v>
      </c>
      <c r="F154" s="27" t="s">
        <v>221</v>
      </c>
      <c r="G154" s="26">
        <v>50</v>
      </c>
      <c r="H154" s="26" t="s">
        <v>2425</v>
      </c>
      <c r="I154" s="28">
        <v>312.7</v>
      </c>
      <c r="J154" s="28">
        <f t="shared" si="4"/>
        <v>14071.5</v>
      </c>
      <c r="K154" s="26">
        <v>45</v>
      </c>
    </row>
    <row r="155" spans="1:11" ht="21" x14ac:dyDescent="0.35">
      <c r="A155" s="25">
        <v>43332</v>
      </c>
      <c r="B155" s="25">
        <v>43332.407581018517</v>
      </c>
      <c r="C155" s="26" t="s">
        <v>40</v>
      </c>
      <c r="D155" s="26" t="s">
        <v>1718</v>
      </c>
      <c r="E155" s="26" t="s">
        <v>2652</v>
      </c>
      <c r="F155" s="27" t="s">
        <v>493</v>
      </c>
      <c r="G155" s="26">
        <v>250</v>
      </c>
      <c r="H155" s="26" t="s">
        <v>2428</v>
      </c>
      <c r="I155" s="28">
        <v>13.4992</v>
      </c>
      <c r="J155" s="28">
        <f t="shared" si="4"/>
        <v>2267.8656000000001</v>
      </c>
      <c r="K155" s="26">
        <v>168</v>
      </c>
    </row>
    <row r="156" spans="1:11" s="44" customFormat="1" ht="21" x14ac:dyDescent="0.35">
      <c r="A156" s="25">
        <v>43332</v>
      </c>
      <c r="B156" s="25">
        <v>43332.407581018517</v>
      </c>
      <c r="C156" s="26" t="s">
        <v>40</v>
      </c>
      <c r="D156" s="26" t="s">
        <v>1718</v>
      </c>
      <c r="E156" s="26" t="s">
        <v>2653</v>
      </c>
      <c r="F156" s="27" t="s">
        <v>296</v>
      </c>
      <c r="G156" s="26">
        <v>40</v>
      </c>
      <c r="H156" s="26" t="s">
        <v>2428</v>
      </c>
      <c r="I156" s="28">
        <v>42.48</v>
      </c>
      <c r="J156" s="28">
        <f t="shared" si="4"/>
        <v>722.16</v>
      </c>
      <c r="K156" s="26">
        <v>17</v>
      </c>
    </row>
    <row r="157" spans="1:11" ht="21" x14ac:dyDescent="0.35">
      <c r="A157" s="25">
        <v>42481</v>
      </c>
      <c r="B157" s="25">
        <v>42481.355416666665</v>
      </c>
      <c r="C157" s="26" t="s">
        <v>135</v>
      </c>
      <c r="D157" s="26" t="s">
        <v>208</v>
      </c>
      <c r="E157" s="26" t="s">
        <v>2654</v>
      </c>
      <c r="F157" s="27" t="s">
        <v>217</v>
      </c>
      <c r="G157" s="26">
        <v>10</v>
      </c>
      <c r="H157" s="26" t="s">
        <v>2434</v>
      </c>
      <c r="I157" s="28">
        <v>147.5</v>
      </c>
      <c r="J157" s="28">
        <f t="shared" si="4"/>
        <v>295</v>
      </c>
      <c r="K157" s="26">
        <v>2</v>
      </c>
    </row>
    <row r="158" spans="1:11" ht="21" x14ac:dyDescent="0.35">
      <c r="A158" s="87">
        <v>43314</v>
      </c>
      <c r="B158" s="87">
        <v>43314.611585648148</v>
      </c>
      <c r="C158" s="88" t="s">
        <v>135</v>
      </c>
      <c r="D158" s="88" t="s">
        <v>1641</v>
      </c>
      <c r="E158" s="26" t="s">
        <v>2655</v>
      </c>
      <c r="F158" s="89" t="s">
        <v>180</v>
      </c>
      <c r="G158" s="88">
        <v>45</v>
      </c>
      <c r="H158" s="88" t="s">
        <v>2426</v>
      </c>
      <c r="I158" s="90">
        <v>351.64</v>
      </c>
      <c r="J158" s="28">
        <f t="shared" si="4"/>
        <v>24614.799999999999</v>
      </c>
      <c r="K158" s="88">
        <v>70</v>
      </c>
    </row>
    <row r="159" spans="1:11" ht="42" x14ac:dyDescent="0.35">
      <c r="A159" s="25">
        <v>43332</v>
      </c>
      <c r="B159" s="25">
        <v>43332.407581018517</v>
      </c>
      <c r="C159" s="26" t="s">
        <v>40</v>
      </c>
      <c r="D159" s="26" t="s">
        <v>1718</v>
      </c>
      <c r="E159" s="26" t="s">
        <v>2656</v>
      </c>
      <c r="F159" s="27" t="s">
        <v>1722</v>
      </c>
      <c r="G159" s="26">
        <v>25</v>
      </c>
      <c r="H159" s="26" t="s">
        <v>2435</v>
      </c>
      <c r="I159" s="28">
        <v>85.349400000000003</v>
      </c>
      <c r="J159" s="28">
        <f t="shared" ref="J159:J174" si="5">+K159*I159</f>
        <v>2987.2290000000003</v>
      </c>
      <c r="K159" s="26">
        <v>35</v>
      </c>
    </row>
    <row r="160" spans="1:11" ht="21" x14ac:dyDescent="0.35">
      <c r="A160" s="25">
        <v>43314</v>
      </c>
      <c r="B160" s="25">
        <v>43314.611585648148</v>
      </c>
      <c r="C160" s="26" t="s">
        <v>135</v>
      </c>
      <c r="D160" s="26" t="s">
        <v>1641</v>
      </c>
      <c r="E160" s="26" t="s">
        <v>2657</v>
      </c>
      <c r="F160" s="27" t="s">
        <v>1675</v>
      </c>
      <c r="G160" s="26">
        <v>30</v>
      </c>
      <c r="H160" s="26" t="s">
        <v>2425</v>
      </c>
      <c r="I160" s="28">
        <v>14.9978</v>
      </c>
      <c r="J160" s="28">
        <f t="shared" si="5"/>
        <v>239.9648</v>
      </c>
      <c r="K160" s="26">
        <v>16</v>
      </c>
    </row>
    <row r="161" spans="1:11" ht="21" x14ac:dyDescent="0.35">
      <c r="A161" s="25">
        <v>43314</v>
      </c>
      <c r="B161" s="25">
        <v>43314.611585648148</v>
      </c>
      <c r="C161" s="26" t="s">
        <v>135</v>
      </c>
      <c r="D161" s="26" t="s">
        <v>1641</v>
      </c>
      <c r="E161" s="26" t="s">
        <v>2658</v>
      </c>
      <c r="F161" s="27" t="s">
        <v>223</v>
      </c>
      <c r="G161" s="26">
        <v>25</v>
      </c>
      <c r="H161" s="26" t="s">
        <v>2428</v>
      </c>
      <c r="I161" s="28">
        <v>27.14</v>
      </c>
      <c r="J161" s="28">
        <f t="shared" si="5"/>
        <v>787.06000000000006</v>
      </c>
      <c r="K161" s="26">
        <v>29</v>
      </c>
    </row>
    <row r="162" spans="1:11" ht="21" x14ac:dyDescent="0.35">
      <c r="A162" s="25">
        <v>43314</v>
      </c>
      <c r="B162" s="25">
        <v>43314.611585648148</v>
      </c>
      <c r="C162" s="26" t="s">
        <v>135</v>
      </c>
      <c r="D162" s="26" t="s">
        <v>1641</v>
      </c>
      <c r="E162" s="26" t="s">
        <v>2659</v>
      </c>
      <c r="F162" s="27" t="s">
        <v>197</v>
      </c>
      <c r="G162" s="26">
        <v>30</v>
      </c>
      <c r="H162" s="26" t="s">
        <v>2425</v>
      </c>
      <c r="I162" s="28">
        <v>21.004000000000001</v>
      </c>
      <c r="J162" s="28">
        <f t="shared" si="5"/>
        <v>420.08000000000004</v>
      </c>
      <c r="K162" s="26">
        <v>20</v>
      </c>
    </row>
    <row r="163" spans="1:11" ht="42" x14ac:dyDescent="0.35">
      <c r="A163" s="25">
        <v>43314</v>
      </c>
      <c r="B163" s="25">
        <v>43314.611585648148</v>
      </c>
      <c r="C163" s="26" t="s">
        <v>135</v>
      </c>
      <c r="D163" s="26" t="s">
        <v>1641</v>
      </c>
      <c r="E163" s="26" t="s">
        <v>2660</v>
      </c>
      <c r="F163" s="27" t="s">
        <v>311</v>
      </c>
      <c r="G163" s="26">
        <v>55</v>
      </c>
      <c r="H163" s="26" t="s">
        <v>2428</v>
      </c>
      <c r="I163" s="28">
        <v>74.34</v>
      </c>
      <c r="J163" s="28">
        <f t="shared" si="5"/>
        <v>594.72</v>
      </c>
      <c r="K163" s="26">
        <v>8</v>
      </c>
    </row>
    <row r="164" spans="1:11" ht="21" x14ac:dyDescent="0.35">
      <c r="A164" s="25">
        <v>43315</v>
      </c>
      <c r="B164" s="25">
        <v>43315.436851851853</v>
      </c>
      <c r="C164" s="26" t="s">
        <v>135</v>
      </c>
      <c r="D164" s="26" t="s">
        <v>1687</v>
      </c>
      <c r="E164" s="26" t="s">
        <v>2661</v>
      </c>
      <c r="F164" s="27" t="s">
        <v>519</v>
      </c>
      <c r="G164" s="26">
        <v>10</v>
      </c>
      <c r="H164" s="26" t="s">
        <v>2428</v>
      </c>
      <c r="I164" s="28">
        <v>23.6</v>
      </c>
      <c r="J164" s="28">
        <f t="shared" si="5"/>
        <v>70.800000000000011</v>
      </c>
      <c r="K164" s="26">
        <v>3</v>
      </c>
    </row>
    <row r="165" spans="1:11" ht="21" x14ac:dyDescent="0.35">
      <c r="A165" s="25">
        <v>43454</v>
      </c>
      <c r="B165" s="25">
        <v>43454.640231481484</v>
      </c>
      <c r="C165" s="26" t="s">
        <v>40</v>
      </c>
      <c r="D165" s="26" t="s">
        <v>1906</v>
      </c>
      <c r="E165" s="26" t="s">
        <v>2598</v>
      </c>
      <c r="F165" s="27" t="s">
        <v>539</v>
      </c>
      <c r="G165" s="26">
        <v>500</v>
      </c>
      <c r="H165" s="26" t="s">
        <v>2428</v>
      </c>
      <c r="I165" s="28">
        <v>110.92</v>
      </c>
      <c r="J165" s="28">
        <f t="shared" si="5"/>
        <v>165270.79999999999</v>
      </c>
      <c r="K165" s="26">
        <v>1490</v>
      </c>
    </row>
    <row r="166" spans="1:11" ht="21" x14ac:dyDescent="0.35">
      <c r="A166" s="25">
        <v>43332</v>
      </c>
      <c r="B166" s="25">
        <v>43332.407581018517</v>
      </c>
      <c r="C166" s="26" t="s">
        <v>40</v>
      </c>
      <c r="D166" s="26" t="s">
        <v>1718</v>
      </c>
      <c r="E166" s="26" t="s">
        <v>2662</v>
      </c>
      <c r="F166" s="27" t="s">
        <v>1726</v>
      </c>
      <c r="G166" s="26">
        <v>400</v>
      </c>
      <c r="H166" s="26" t="s">
        <v>2428</v>
      </c>
      <c r="I166" s="28">
        <v>11.3398</v>
      </c>
      <c r="J166" s="28">
        <f t="shared" si="5"/>
        <v>10546.014000000001</v>
      </c>
      <c r="K166" s="26">
        <v>930</v>
      </c>
    </row>
    <row r="167" spans="1:11" ht="21" x14ac:dyDescent="0.35">
      <c r="A167" s="25">
        <v>43396</v>
      </c>
      <c r="B167" s="25">
        <v>43396.478136574071</v>
      </c>
      <c r="C167" s="26" t="s">
        <v>40</v>
      </c>
      <c r="D167" s="26" t="s">
        <v>1783</v>
      </c>
      <c r="E167" s="26" t="s">
        <v>2663</v>
      </c>
      <c r="F167" s="27" t="s">
        <v>1788</v>
      </c>
      <c r="G167" s="26">
        <v>40</v>
      </c>
      <c r="H167" s="26" t="s">
        <v>2429</v>
      </c>
      <c r="I167" s="28">
        <v>1092.68</v>
      </c>
      <c r="J167" s="28">
        <f t="shared" si="5"/>
        <v>24038.960000000003</v>
      </c>
      <c r="K167" s="26">
        <v>22</v>
      </c>
    </row>
    <row r="168" spans="1:11" ht="21" x14ac:dyDescent="0.35">
      <c r="A168" s="25">
        <v>43314.355324074073</v>
      </c>
      <c r="B168" s="25">
        <v>43315</v>
      </c>
      <c r="C168" s="26"/>
      <c r="D168" s="26"/>
      <c r="E168" s="26" t="s">
        <v>2664</v>
      </c>
      <c r="F168" s="27" t="s">
        <v>1041</v>
      </c>
      <c r="G168" s="26">
        <v>24</v>
      </c>
      <c r="H168" s="26" t="s">
        <v>2428</v>
      </c>
      <c r="I168" s="28">
        <v>12.4962</v>
      </c>
      <c r="J168" s="28">
        <f t="shared" si="5"/>
        <v>249.92400000000001</v>
      </c>
      <c r="K168" s="26">
        <v>20</v>
      </c>
    </row>
    <row r="169" spans="1:11" ht="21" x14ac:dyDescent="0.35">
      <c r="A169" s="25">
        <v>43315.355312500003</v>
      </c>
      <c r="B169" s="25">
        <v>43314</v>
      </c>
      <c r="C169" s="22"/>
      <c r="D169" s="22"/>
      <c r="E169" s="26" t="s">
        <v>2599</v>
      </c>
      <c r="F169" s="27" t="s">
        <v>1033</v>
      </c>
      <c r="G169" s="26">
        <v>5</v>
      </c>
      <c r="H169" s="26" t="s">
        <v>2425</v>
      </c>
      <c r="I169" s="28">
        <v>371.995</v>
      </c>
      <c r="J169" s="28">
        <f t="shared" si="5"/>
        <v>3719.95</v>
      </c>
      <c r="K169" s="26">
        <v>10</v>
      </c>
    </row>
    <row r="170" spans="1:11" ht="21" x14ac:dyDescent="0.35">
      <c r="A170" s="25">
        <v>43315.355312500003</v>
      </c>
      <c r="B170" s="25">
        <v>43314</v>
      </c>
      <c r="C170" s="22"/>
      <c r="D170" s="22"/>
      <c r="E170" s="26" t="s">
        <v>2665</v>
      </c>
      <c r="F170" s="27" t="s">
        <v>215</v>
      </c>
      <c r="G170" s="26">
        <v>5</v>
      </c>
      <c r="H170" s="26" t="s">
        <v>2428</v>
      </c>
      <c r="I170" s="28">
        <v>190.00360000000001</v>
      </c>
      <c r="J170" s="28">
        <f t="shared" si="5"/>
        <v>190.00360000000001</v>
      </c>
      <c r="K170" s="26">
        <v>1</v>
      </c>
    </row>
    <row r="171" spans="1:11" ht="21" x14ac:dyDescent="0.35">
      <c r="A171" s="91">
        <v>42858.442824074074</v>
      </c>
      <c r="B171" s="91">
        <v>42859</v>
      </c>
      <c r="C171" s="22"/>
      <c r="D171" s="22"/>
      <c r="E171" s="26" t="s">
        <v>2666</v>
      </c>
      <c r="F171" s="93" t="s">
        <v>1015</v>
      </c>
      <c r="G171" s="92">
        <v>25</v>
      </c>
      <c r="H171" s="92" t="s">
        <v>2426</v>
      </c>
      <c r="I171" s="94">
        <v>21.995200000000001</v>
      </c>
      <c r="J171" s="28">
        <f t="shared" si="5"/>
        <v>439.904</v>
      </c>
      <c r="K171" s="92">
        <v>20</v>
      </c>
    </row>
    <row r="172" spans="1:11" ht="42" x14ac:dyDescent="0.35">
      <c r="A172" s="91">
        <v>42922.338564814818</v>
      </c>
      <c r="B172" s="91">
        <v>42923</v>
      </c>
      <c r="C172" s="22"/>
      <c r="D172" s="22"/>
      <c r="E172" s="26" t="s">
        <v>2603</v>
      </c>
      <c r="F172" s="93" t="s">
        <v>541</v>
      </c>
      <c r="G172" s="92">
        <v>20</v>
      </c>
      <c r="H172" s="92" t="s">
        <v>2429</v>
      </c>
      <c r="I172" s="94">
        <v>2360</v>
      </c>
      <c r="J172" s="28">
        <f t="shared" si="5"/>
        <v>37760</v>
      </c>
      <c r="K172" s="92">
        <v>16</v>
      </c>
    </row>
    <row r="173" spans="1:11" ht="21" x14ac:dyDescent="0.35">
      <c r="A173" s="25">
        <v>42123</v>
      </c>
      <c r="B173" s="25">
        <v>42136.395949074074</v>
      </c>
      <c r="C173" s="26"/>
      <c r="D173" s="26"/>
      <c r="E173" s="26" t="s">
        <v>2667</v>
      </c>
      <c r="F173" s="27" t="s">
        <v>1940</v>
      </c>
      <c r="G173" s="26">
        <v>30</v>
      </c>
      <c r="H173" s="26" t="s">
        <v>2428</v>
      </c>
      <c r="I173" s="28">
        <v>175.34800000000001</v>
      </c>
      <c r="J173" s="28">
        <f t="shared" si="5"/>
        <v>2454.8720000000003</v>
      </c>
      <c r="K173" s="26">
        <v>14</v>
      </c>
    </row>
    <row r="174" spans="1:11" ht="42" x14ac:dyDescent="0.35">
      <c r="A174" s="25">
        <v>43410</v>
      </c>
      <c r="B174" s="25">
        <v>43410.56177083333</v>
      </c>
      <c r="C174" s="26"/>
      <c r="D174" s="26"/>
      <c r="E174" s="26" t="s">
        <v>2668</v>
      </c>
      <c r="F174" s="27" t="s">
        <v>1808</v>
      </c>
      <c r="G174" s="26">
        <v>500</v>
      </c>
      <c r="H174" s="26" t="s">
        <v>2428</v>
      </c>
      <c r="I174" s="28">
        <v>9.9120000000000008</v>
      </c>
      <c r="J174" s="28">
        <f t="shared" si="5"/>
        <v>247.8</v>
      </c>
      <c r="K174" s="26">
        <v>25</v>
      </c>
    </row>
    <row r="175" spans="1:11" ht="21" x14ac:dyDescent="0.35">
      <c r="C175" s="22"/>
      <c r="D175" s="22"/>
      <c r="E175" s="22"/>
      <c r="F175" s="23"/>
      <c r="G175" s="22"/>
      <c r="H175" s="22"/>
      <c r="I175" s="24"/>
      <c r="J175" s="24"/>
      <c r="K175" s="22"/>
    </row>
    <row r="176" spans="1:11" ht="21.75" thickBot="1" x14ac:dyDescent="0.4">
      <c r="A176" s="30"/>
      <c r="B176" s="30"/>
      <c r="C176" s="22"/>
      <c r="D176" s="22"/>
      <c r="E176" s="22"/>
      <c r="F176" s="23"/>
      <c r="G176" s="22"/>
      <c r="H176" s="22"/>
      <c r="I176" s="24"/>
      <c r="J176" s="31">
        <f>SUM(J102:J175)</f>
        <v>901856.13520000002</v>
      </c>
      <c r="K176" s="22"/>
    </row>
    <row r="177" spans="1:11" ht="15.75" thickTop="1" x14ac:dyDescent="0.25">
      <c r="A177" s="9"/>
      <c r="B177" s="9"/>
      <c r="J177" s="18"/>
    </row>
    <row r="178" spans="1:11" x14ac:dyDescent="0.25">
      <c r="A178" s="9"/>
      <c r="B178" s="9"/>
      <c r="J178" s="18"/>
    </row>
    <row r="179" spans="1:11" x14ac:dyDescent="0.25">
      <c r="F179"/>
      <c r="I179"/>
      <c r="J179"/>
    </row>
    <row r="180" spans="1:11" ht="26.25" x14ac:dyDescent="0.4">
      <c r="A180" s="34" t="s">
        <v>2455</v>
      </c>
      <c r="B180" s="35"/>
      <c r="C180" s="35"/>
      <c r="D180" s="35"/>
      <c r="E180" s="35"/>
      <c r="F180" s="36"/>
      <c r="G180" s="35"/>
      <c r="H180" s="35"/>
      <c r="I180" s="37"/>
      <c r="J180" s="37"/>
      <c r="K180" s="35"/>
    </row>
    <row r="181" spans="1:11" ht="69.75" x14ac:dyDescent="0.25">
      <c r="A181" s="40" t="s">
        <v>2672</v>
      </c>
      <c r="B181" s="40" t="s">
        <v>2671</v>
      </c>
      <c r="C181" s="40" t="s">
        <v>2419</v>
      </c>
      <c r="D181" s="40"/>
      <c r="E181" s="41" t="s">
        <v>2443</v>
      </c>
      <c r="F181" s="42" t="s">
        <v>2670</v>
      </c>
      <c r="G181" s="42" t="s">
        <v>2463</v>
      </c>
      <c r="H181" s="40" t="s">
        <v>2428</v>
      </c>
      <c r="I181" s="40" t="s">
        <v>2446</v>
      </c>
      <c r="J181" s="40" t="s">
        <v>2447</v>
      </c>
      <c r="K181" s="40" t="s">
        <v>2448</v>
      </c>
    </row>
    <row r="182" spans="1:11" ht="21" x14ac:dyDescent="0.35">
      <c r="A182" s="25">
        <v>43425</v>
      </c>
      <c r="B182" s="25">
        <v>43425.590555555558</v>
      </c>
      <c r="C182" s="26" t="s">
        <v>135</v>
      </c>
      <c r="D182" s="26" t="s">
        <v>1840</v>
      </c>
      <c r="E182" s="26" t="s">
        <v>2596</v>
      </c>
      <c r="F182" s="27" t="s">
        <v>532</v>
      </c>
      <c r="G182" s="26">
        <v>200</v>
      </c>
      <c r="H182" s="26" t="s">
        <v>2428</v>
      </c>
      <c r="I182" s="28">
        <v>979.4</v>
      </c>
      <c r="J182" s="28">
        <f>+K182*I182</f>
        <v>9794</v>
      </c>
      <c r="K182" s="26">
        <v>10</v>
      </c>
    </row>
    <row r="183" spans="1:11" ht="29.25" customHeight="1" x14ac:dyDescent="0.35">
      <c r="A183" s="25">
        <v>43382</v>
      </c>
      <c r="B183" s="25">
        <v>43384.427384259259</v>
      </c>
      <c r="C183" s="26" t="s">
        <v>1757</v>
      </c>
      <c r="D183" s="26" t="s">
        <v>40</v>
      </c>
      <c r="E183" s="26" t="s">
        <v>2595</v>
      </c>
      <c r="F183" s="26" t="s">
        <v>1760</v>
      </c>
      <c r="G183" s="26">
        <v>15</v>
      </c>
      <c r="H183" s="26" t="s">
        <v>2425</v>
      </c>
      <c r="I183" s="28">
        <v>3138.8</v>
      </c>
      <c r="J183" s="28">
        <f t="shared" ref="J183:J185" si="6">+K183*I183</f>
        <v>3138.8</v>
      </c>
      <c r="K183" s="26">
        <v>1</v>
      </c>
    </row>
    <row r="184" spans="1:11" ht="29.25" customHeight="1" x14ac:dyDescent="0.35">
      <c r="A184" s="25">
        <v>43321.36991898148</v>
      </c>
      <c r="B184" s="25">
        <v>43321</v>
      </c>
      <c r="C184" t="s">
        <v>40</v>
      </c>
      <c r="D184" t="s">
        <v>1702</v>
      </c>
      <c r="E184" s="26" t="s">
        <v>2594</v>
      </c>
      <c r="F184" s="26" t="s">
        <v>1704</v>
      </c>
      <c r="G184" s="26">
        <v>50</v>
      </c>
      <c r="H184" s="26" t="s">
        <v>2428</v>
      </c>
      <c r="I184" s="28">
        <v>973.5</v>
      </c>
      <c r="J184" s="28">
        <f t="shared" si="6"/>
        <v>13629</v>
      </c>
      <c r="K184" s="26">
        <v>14</v>
      </c>
    </row>
    <row r="185" spans="1:11" ht="21" x14ac:dyDescent="0.35">
      <c r="A185" s="25">
        <v>42177</v>
      </c>
      <c r="B185" s="25">
        <v>42177.525810185187</v>
      </c>
      <c r="C185" s="26"/>
      <c r="D185" s="26"/>
      <c r="E185" s="26" t="s">
        <v>2593</v>
      </c>
      <c r="F185" s="27" t="s">
        <v>2013</v>
      </c>
      <c r="G185" s="26">
        <v>300</v>
      </c>
      <c r="H185" s="26" t="s">
        <v>2428</v>
      </c>
      <c r="I185" s="28">
        <v>826</v>
      </c>
      <c r="J185" s="28">
        <f t="shared" si="6"/>
        <v>47082</v>
      </c>
      <c r="K185" s="26">
        <v>57</v>
      </c>
    </row>
    <row r="186" spans="1:11" ht="21" x14ac:dyDescent="0.35">
      <c r="A186" s="30"/>
      <c r="B186" s="30"/>
      <c r="C186" s="22"/>
      <c r="D186" s="22"/>
      <c r="E186" s="22"/>
      <c r="F186" s="23"/>
      <c r="G186" s="22"/>
      <c r="H186" s="22"/>
      <c r="I186" s="86"/>
      <c r="J186" s="86"/>
      <c r="K186" s="22"/>
    </row>
    <row r="187" spans="1:11" ht="21.75" thickBot="1" x14ac:dyDescent="0.4">
      <c r="A187" s="22"/>
      <c r="B187" s="22"/>
      <c r="C187" s="22"/>
      <c r="D187" s="22"/>
      <c r="E187" s="22"/>
      <c r="F187" s="23"/>
      <c r="G187" s="22"/>
      <c r="H187" s="22"/>
      <c r="I187" s="24"/>
      <c r="J187" s="31">
        <f>SUM(J182:J186)</f>
        <v>73643.8</v>
      </c>
      <c r="K187" s="22"/>
    </row>
    <row r="188" spans="1:11" ht="21.75" thickTop="1" x14ac:dyDescent="0.35">
      <c r="A188" s="22"/>
      <c r="B188" s="22"/>
      <c r="C188" s="22"/>
      <c r="D188" s="22"/>
      <c r="E188" s="22"/>
      <c r="F188" s="23"/>
      <c r="G188" s="22"/>
      <c r="H188" s="22"/>
      <c r="I188" s="24"/>
      <c r="J188" s="24"/>
      <c r="K188" s="22"/>
    </row>
    <row r="189" spans="1:11" s="44" customFormat="1" ht="21" x14ac:dyDescent="0.35">
      <c r="A189" s="22"/>
      <c r="B189" s="22"/>
      <c r="C189" s="22"/>
      <c r="D189" s="22"/>
      <c r="E189" s="22"/>
      <c r="F189" s="23"/>
      <c r="G189" s="22"/>
      <c r="H189" s="22"/>
      <c r="I189" s="24"/>
      <c r="J189" s="24"/>
      <c r="K189" s="22"/>
    </row>
    <row r="190" spans="1:11" ht="21" x14ac:dyDescent="0.35">
      <c r="A190" s="22"/>
      <c r="B190" s="22"/>
      <c r="C190" s="22"/>
      <c r="D190" s="22"/>
      <c r="E190" s="22"/>
      <c r="F190" s="23"/>
      <c r="G190" s="22"/>
      <c r="H190" s="22"/>
      <c r="I190" s="24"/>
      <c r="J190" s="24"/>
      <c r="K190" s="22"/>
    </row>
    <row r="191" spans="1:11" ht="24" thickBot="1" x14ac:dyDescent="0.4">
      <c r="A191" s="95"/>
      <c r="B191" s="95"/>
      <c r="C191" s="95"/>
      <c r="D191" s="95"/>
      <c r="E191" s="95"/>
      <c r="F191" s="44"/>
      <c r="G191" s="137"/>
      <c r="H191" s="138" t="s">
        <v>2467</v>
      </c>
      <c r="I191" s="233">
        <f>+J187+J176+J96+J70+J39+J30</f>
        <v>2653003.8346444443</v>
      </c>
      <c r="J191" s="233"/>
      <c r="K191" s="137"/>
    </row>
    <row r="192" spans="1:11" ht="24" thickTop="1" x14ac:dyDescent="0.35">
      <c r="A192" s="22"/>
      <c r="B192" s="22"/>
      <c r="C192" s="22"/>
      <c r="D192" s="22"/>
      <c r="E192" s="22"/>
      <c r="F192" s="23"/>
      <c r="G192" s="115"/>
      <c r="H192" s="115"/>
      <c r="I192" s="117"/>
      <c r="J192" s="117"/>
      <c r="K192" s="115"/>
    </row>
    <row r="198" spans="1:11" ht="21" x14ac:dyDescent="0.35">
      <c r="K198" s="22"/>
    </row>
    <row r="199" spans="1:11" ht="21" x14ac:dyDescent="0.35">
      <c r="K199" s="22"/>
    </row>
    <row r="200" spans="1:11" ht="21" x14ac:dyDescent="0.35">
      <c r="K200" s="22"/>
    </row>
    <row r="206" spans="1:11" x14ac:dyDescent="0.25">
      <c r="F206"/>
      <c r="I206"/>
      <c r="J206"/>
    </row>
    <row r="207" spans="1:11" ht="26.25" x14ac:dyDescent="0.4">
      <c r="A207" s="112"/>
      <c r="B207" s="112"/>
      <c r="C207" s="112"/>
      <c r="D207" s="112"/>
      <c r="E207" s="112"/>
      <c r="F207" s="32"/>
      <c r="G207" s="21"/>
      <c r="H207" s="21"/>
      <c r="I207" s="231"/>
      <c r="J207" s="231"/>
      <c r="K207" s="231"/>
    </row>
    <row r="208" spans="1:11" ht="26.25" x14ac:dyDescent="0.4">
      <c r="A208" s="112"/>
      <c r="B208" s="112"/>
      <c r="C208" s="112"/>
      <c r="D208" s="112"/>
      <c r="E208" s="112"/>
      <c r="F208" s="32"/>
      <c r="G208" s="21"/>
      <c r="H208" s="21"/>
      <c r="I208" s="231"/>
      <c r="J208" s="231"/>
      <c r="K208" s="231"/>
    </row>
    <row r="209" spans="1:11" ht="26.25" x14ac:dyDescent="0.4">
      <c r="A209" s="112"/>
      <c r="B209" s="112"/>
      <c r="C209" s="112"/>
      <c r="D209" s="112"/>
      <c r="E209" s="112"/>
      <c r="F209" s="32"/>
      <c r="G209" s="21"/>
      <c r="H209" s="21"/>
      <c r="I209" s="231"/>
      <c r="J209" s="231"/>
      <c r="K209" s="231"/>
    </row>
  </sheetData>
  <autoFilter ref="A15:K185" xr:uid="{00000000-0009-0000-0000-000001000000}">
    <sortState xmlns:xlrd2="http://schemas.microsoft.com/office/spreadsheetml/2017/richdata2" ref="A2:P146">
      <sortCondition ref="E2"/>
    </sortState>
  </autoFilter>
  <mergeCells count="8">
    <mergeCell ref="I209:K209"/>
    <mergeCell ref="A11:K11"/>
    <mergeCell ref="A10:K10"/>
    <mergeCell ref="A9:K9"/>
    <mergeCell ref="A12:K12"/>
    <mergeCell ref="I191:J191"/>
    <mergeCell ref="I207:K207"/>
    <mergeCell ref="I208:K208"/>
  </mergeCell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N246"/>
  <sheetViews>
    <sheetView view="pageBreakPreview" topLeftCell="A209" zoomScale="70" zoomScaleNormal="70" zoomScaleSheetLayoutView="70" workbookViewId="0">
      <selection activeCell="A244" sqref="A244:K252"/>
    </sheetView>
  </sheetViews>
  <sheetFormatPr baseColWidth="10" defaultColWidth="11.42578125" defaultRowHeight="15" x14ac:dyDescent="0.25"/>
  <cols>
    <col min="1" max="1" width="20.28515625" customWidth="1"/>
    <col min="2" max="2" width="20.7109375" customWidth="1"/>
    <col min="3" max="4" width="0" hidden="1" customWidth="1"/>
    <col min="5" max="5" width="19.7109375" bestFit="1" customWidth="1"/>
    <col min="6" max="6" width="51.85546875" style="8" customWidth="1"/>
    <col min="7" max="7" width="19.85546875" customWidth="1"/>
    <col min="8" max="8" width="19.7109375" bestFit="1" customWidth="1"/>
    <col min="9" max="9" width="23.7109375" style="2" customWidth="1"/>
    <col min="10" max="10" width="26.7109375" style="2" customWidth="1"/>
    <col min="11" max="11" width="27.140625" bestFit="1" customWidth="1"/>
  </cols>
  <sheetData>
    <row r="9" spans="1:14" ht="48" x14ac:dyDescent="1.35">
      <c r="A9" s="234" t="s">
        <v>2462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pans="1:14" ht="22.5" x14ac:dyDescent="0.3">
      <c r="A10" s="232" t="s">
        <v>2468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</row>
    <row r="11" spans="1:14" ht="18.75" x14ac:dyDescent="0.3">
      <c r="A11" s="235" t="s">
        <v>2464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</row>
    <row r="12" spans="1:14" ht="24.75" x14ac:dyDescent="0.25">
      <c r="A12" s="236" t="s">
        <v>2535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0"/>
      <c r="M12" s="20"/>
      <c r="N12" s="20"/>
    </row>
    <row r="13" spans="1:14" x14ac:dyDescent="0.25">
      <c r="F13"/>
      <c r="I13"/>
      <c r="J13"/>
    </row>
    <row r="14" spans="1:14" ht="26.25" x14ac:dyDescent="0.4">
      <c r="A14" s="34" t="s">
        <v>2449</v>
      </c>
      <c r="B14" s="35"/>
      <c r="C14" s="35"/>
      <c r="D14" s="35"/>
      <c r="E14" s="35"/>
      <c r="F14" s="36"/>
      <c r="G14" s="35"/>
      <c r="H14" s="35"/>
      <c r="I14" s="37"/>
      <c r="J14" s="37"/>
      <c r="K14" s="35"/>
    </row>
    <row r="15" spans="1:14" s="8" customFormat="1" ht="69.75" x14ac:dyDescent="0.25">
      <c r="A15" s="40" t="s">
        <v>2441</v>
      </c>
      <c r="B15" s="40" t="s">
        <v>2442</v>
      </c>
      <c r="C15" s="40" t="s">
        <v>2419</v>
      </c>
      <c r="D15" s="40"/>
      <c r="E15" s="41" t="s">
        <v>2443</v>
      </c>
      <c r="F15" s="42" t="s">
        <v>2444</v>
      </c>
      <c r="G15" s="42" t="s">
        <v>2463</v>
      </c>
      <c r="H15" s="40" t="s">
        <v>2428</v>
      </c>
      <c r="I15" s="40" t="s">
        <v>2446</v>
      </c>
      <c r="J15" s="40" t="s">
        <v>2447</v>
      </c>
      <c r="K15" s="40" t="s">
        <v>2448</v>
      </c>
    </row>
    <row r="16" spans="1:14" ht="21" x14ac:dyDescent="0.35">
      <c r="A16" s="25">
        <v>43238.389837962961</v>
      </c>
      <c r="B16" s="25">
        <v>43238</v>
      </c>
      <c r="C16" s="26" t="s">
        <v>135</v>
      </c>
      <c r="D16" s="26" t="s">
        <v>1540</v>
      </c>
      <c r="E16" s="26" t="s">
        <v>1541</v>
      </c>
      <c r="F16" s="27" t="s">
        <v>1542</v>
      </c>
      <c r="G16" s="26">
        <v>10</v>
      </c>
      <c r="H16" s="26" t="s">
        <v>2425</v>
      </c>
      <c r="I16" s="28">
        <v>289.10000000000002</v>
      </c>
      <c r="J16" s="28">
        <f>+K16*I16</f>
        <v>2891</v>
      </c>
      <c r="K16" s="26">
        <v>10</v>
      </c>
    </row>
    <row r="17" spans="1:11" ht="21" x14ac:dyDescent="0.35">
      <c r="A17" s="25">
        <v>43213.366898148146</v>
      </c>
      <c r="B17" s="25">
        <v>43210</v>
      </c>
      <c r="C17" s="26" t="s">
        <v>135</v>
      </c>
      <c r="D17" s="26" t="s">
        <v>1433</v>
      </c>
      <c r="E17" s="26" t="s">
        <v>327</v>
      </c>
      <c r="F17" s="27" t="s">
        <v>328</v>
      </c>
      <c r="G17" s="26">
        <v>100</v>
      </c>
      <c r="H17" s="26" t="s">
        <v>2428</v>
      </c>
      <c r="I17" s="28">
        <v>12.685</v>
      </c>
      <c r="J17" s="28">
        <f t="shared" ref="J17:J34" si="0">+K17*I17</f>
        <v>367.86500000000001</v>
      </c>
      <c r="K17" s="26">
        <v>29</v>
      </c>
    </row>
    <row r="18" spans="1:11" ht="21" x14ac:dyDescent="0.35">
      <c r="A18" s="25">
        <v>43213.366898148146</v>
      </c>
      <c r="B18" s="25">
        <v>43210</v>
      </c>
      <c r="C18" s="26" t="s">
        <v>135</v>
      </c>
      <c r="D18" s="26" t="s">
        <v>1433</v>
      </c>
      <c r="E18" s="26" t="s">
        <v>329</v>
      </c>
      <c r="F18" s="27" t="s">
        <v>330</v>
      </c>
      <c r="G18" s="26">
        <v>6</v>
      </c>
      <c r="H18" s="26" t="s">
        <v>2428</v>
      </c>
      <c r="I18" s="28">
        <v>11.741</v>
      </c>
      <c r="J18" s="28">
        <f t="shared" si="0"/>
        <v>11.741</v>
      </c>
      <c r="K18" s="26">
        <v>1</v>
      </c>
    </row>
    <row r="19" spans="1:11" ht="21" x14ac:dyDescent="0.35">
      <c r="A19" s="25">
        <v>43245.465937499997</v>
      </c>
      <c r="B19" s="25">
        <v>43245</v>
      </c>
      <c r="C19" s="26" t="s">
        <v>135</v>
      </c>
      <c r="D19" s="26" t="s">
        <v>1560</v>
      </c>
      <c r="E19" s="26" t="s">
        <v>966</v>
      </c>
      <c r="F19" s="27" t="s">
        <v>967</v>
      </c>
      <c r="G19" s="26">
        <v>500</v>
      </c>
      <c r="H19" s="26" t="s">
        <v>2426</v>
      </c>
      <c r="I19" s="28">
        <v>143.84</v>
      </c>
      <c r="J19" s="28">
        <f t="shared" si="0"/>
        <v>30494.080000000002</v>
      </c>
      <c r="K19" s="26">
        <v>212</v>
      </c>
    </row>
    <row r="20" spans="1:11" ht="21" x14ac:dyDescent="0.35">
      <c r="A20" s="25">
        <v>43503.345057870371</v>
      </c>
      <c r="B20" s="25">
        <v>43503</v>
      </c>
      <c r="C20" s="26" t="s">
        <v>135</v>
      </c>
      <c r="D20" s="26" t="s">
        <v>2309</v>
      </c>
      <c r="E20" s="26" t="s">
        <v>350</v>
      </c>
      <c r="F20" s="27" t="s">
        <v>351</v>
      </c>
      <c r="G20" s="26">
        <v>500</v>
      </c>
      <c r="H20" s="26" t="s">
        <v>2438</v>
      </c>
      <c r="I20" s="28">
        <v>237.8</v>
      </c>
      <c r="J20" s="28">
        <f t="shared" si="0"/>
        <v>92028.6</v>
      </c>
      <c r="K20" s="26">
        <v>387</v>
      </c>
    </row>
    <row r="21" spans="1:11" ht="21" x14ac:dyDescent="0.35">
      <c r="A21" s="25">
        <v>43228.648865740739</v>
      </c>
      <c r="B21" s="25">
        <v>43228</v>
      </c>
      <c r="C21" s="26" t="s">
        <v>135</v>
      </c>
      <c r="D21" s="26" t="s">
        <v>1502</v>
      </c>
      <c r="E21" s="26" t="s">
        <v>357</v>
      </c>
      <c r="F21" s="27" t="s">
        <v>358</v>
      </c>
      <c r="G21" s="26">
        <v>30</v>
      </c>
      <c r="H21" s="26" t="s">
        <v>2434</v>
      </c>
      <c r="I21" s="28">
        <v>64.900000000000006</v>
      </c>
      <c r="J21" s="28">
        <f t="shared" si="0"/>
        <v>11227.7</v>
      </c>
      <c r="K21" s="26">
        <v>173</v>
      </c>
    </row>
    <row r="22" spans="1:11" ht="21" x14ac:dyDescent="0.35">
      <c r="A22" s="25">
        <v>42842.411874999998</v>
      </c>
      <c r="B22" s="25">
        <v>42842</v>
      </c>
      <c r="C22" s="26" t="s">
        <v>135</v>
      </c>
      <c r="D22" s="26" t="s">
        <v>925</v>
      </c>
      <c r="E22" s="26" t="s">
        <v>361</v>
      </c>
      <c r="F22" s="27" t="s">
        <v>362</v>
      </c>
      <c r="G22" s="26">
        <v>70</v>
      </c>
      <c r="H22" s="26" t="s">
        <v>2435</v>
      </c>
      <c r="I22" s="28">
        <v>109.9996</v>
      </c>
      <c r="J22" s="28">
        <f t="shared" si="0"/>
        <v>147839.46239999999</v>
      </c>
      <c r="K22" s="26">
        <v>1344</v>
      </c>
    </row>
    <row r="23" spans="1:11" ht="21" x14ac:dyDescent="0.35">
      <c r="A23" s="25">
        <v>43213.366898148146</v>
      </c>
      <c r="B23" s="25">
        <v>43210</v>
      </c>
      <c r="C23" s="26" t="s">
        <v>135</v>
      </c>
      <c r="D23" s="26" t="s">
        <v>1433</v>
      </c>
      <c r="E23" s="26" t="s">
        <v>363</v>
      </c>
      <c r="F23" s="27" t="s">
        <v>364</v>
      </c>
      <c r="G23" s="26">
        <v>50</v>
      </c>
      <c r="H23" s="26" t="s">
        <v>2426</v>
      </c>
      <c r="I23" s="28">
        <v>63.72</v>
      </c>
      <c r="J23" s="28">
        <f t="shared" si="0"/>
        <v>1210.68</v>
      </c>
      <c r="K23" s="26">
        <v>19</v>
      </c>
    </row>
    <row r="24" spans="1:11" ht="21" x14ac:dyDescent="0.35">
      <c r="A24" s="25">
        <v>43238.389837962961</v>
      </c>
      <c r="B24" s="25">
        <v>43238</v>
      </c>
      <c r="C24" s="26" t="s">
        <v>135</v>
      </c>
      <c r="D24" s="26" t="s">
        <v>1540</v>
      </c>
      <c r="E24" s="26" t="s">
        <v>926</v>
      </c>
      <c r="F24" s="27" t="s">
        <v>927</v>
      </c>
      <c r="G24" s="26">
        <v>300</v>
      </c>
      <c r="H24" s="26" t="s">
        <v>2428</v>
      </c>
      <c r="I24" s="28">
        <v>165.2</v>
      </c>
      <c r="J24" s="28">
        <f t="shared" si="0"/>
        <v>29240.399999999998</v>
      </c>
      <c r="K24" s="26">
        <v>177</v>
      </c>
    </row>
    <row r="25" spans="1:11" ht="19.5" customHeight="1" x14ac:dyDescent="0.35">
      <c r="A25" s="25">
        <v>43236.366446759261</v>
      </c>
      <c r="B25" s="25">
        <v>43235</v>
      </c>
      <c r="C25" s="26" t="s">
        <v>135</v>
      </c>
      <c r="D25" s="26" t="s">
        <v>1524</v>
      </c>
      <c r="E25" s="26" t="s">
        <v>963</v>
      </c>
      <c r="F25" s="27" t="s">
        <v>964</v>
      </c>
      <c r="G25" s="26">
        <v>200</v>
      </c>
      <c r="H25" s="26" t="s">
        <v>2437</v>
      </c>
      <c r="I25" s="28">
        <v>450.76</v>
      </c>
      <c r="J25" s="28">
        <f t="shared" si="0"/>
        <v>54541.96</v>
      </c>
      <c r="K25" s="26">
        <v>121</v>
      </c>
    </row>
    <row r="26" spans="1:11" ht="21" x14ac:dyDescent="0.35">
      <c r="A26" s="25">
        <v>43228.648865740739</v>
      </c>
      <c r="B26" s="25">
        <v>43228</v>
      </c>
      <c r="C26" s="26" t="s">
        <v>135</v>
      </c>
      <c r="D26" s="26" t="s">
        <v>1502</v>
      </c>
      <c r="E26" s="26" t="s">
        <v>394</v>
      </c>
      <c r="F26" s="27" t="s">
        <v>395</v>
      </c>
      <c r="G26" s="26">
        <v>332</v>
      </c>
      <c r="H26" s="26" t="s">
        <v>2428</v>
      </c>
      <c r="I26" s="28">
        <v>34.22</v>
      </c>
      <c r="J26" s="28">
        <f t="shared" si="0"/>
        <v>1574.12</v>
      </c>
      <c r="K26" s="26">
        <v>46</v>
      </c>
    </row>
    <row r="27" spans="1:11" s="44" customFormat="1" ht="21" x14ac:dyDescent="0.35">
      <c r="A27" s="87">
        <v>43213.361122685186</v>
      </c>
      <c r="B27" s="87">
        <v>43210</v>
      </c>
      <c r="C27" s="88" t="s">
        <v>135</v>
      </c>
      <c r="D27" s="88" t="s">
        <v>1426</v>
      </c>
      <c r="E27" s="88" t="s">
        <v>386</v>
      </c>
      <c r="F27" s="89" t="s">
        <v>387</v>
      </c>
      <c r="G27" s="88">
        <v>42</v>
      </c>
      <c r="H27" s="88" t="s">
        <v>2428</v>
      </c>
      <c r="I27" s="90">
        <v>8.0004000000000008</v>
      </c>
      <c r="J27" s="28">
        <f t="shared" si="0"/>
        <v>80.004000000000005</v>
      </c>
      <c r="K27" s="88">
        <v>10</v>
      </c>
    </row>
    <row r="28" spans="1:11" ht="21" x14ac:dyDescent="0.35">
      <c r="A28" s="25">
        <v>43209.391736111109</v>
      </c>
      <c r="B28" s="25">
        <v>43209</v>
      </c>
      <c r="C28" s="26" t="s">
        <v>135</v>
      </c>
      <c r="D28" s="26" t="s">
        <v>1412</v>
      </c>
      <c r="E28" s="26" t="s">
        <v>384</v>
      </c>
      <c r="F28" s="27" t="s">
        <v>385</v>
      </c>
      <c r="G28" s="26">
        <v>75</v>
      </c>
      <c r="H28" s="26" t="s">
        <v>2426</v>
      </c>
      <c r="I28" s="29">
        <v>46.61</v>
      </c>
      <c r="J28" s="28">
        <f t="shared" si="0"/>
        <v>466.1</v>
      </c>
      <c r="K28" s="26">
        <v>10</v>
      </c>
    </row>
    <row r="29" spans="1:11" ht="21" x14ac:dyDescent="0.35">
      <c r="A29" s="25">
        <v>43237.611458333333</v>
      </c>
      <c r="B29" s="25">
        <v>43237</v>
      </c>
      <c r="C29" s="26" t="s">
        <v>40</v>
      </c>
      <c r="D29" s="26" t="s">
        <v>1531</v>
      </c>
      <c r="E29" s="26" t="s">
        <v>1532</v>
      </c>
      <c r="F29" s="27" t="s">
        <v>1533</v>
      </c>
      <c r="G29" s="26">
        <v>50</v>
      </c>
      <c r="H29" s="26" t="s">
        <v>2426</v>
      </c>
      <c r="I29" s="28">
        <v>128.18</v>
      </c>
      <c r="J29" s="28">
        <f t="shared" si="0"/>
        <v>769.08</v>
      </c>
      <c r="K29" s="26">
        <v>6</v>
      </c>
    </row>
    <row r="30" spans="1:11" ht="21" x14ac:dyDescent="0.35">
      <c r="A30" s="25">
        <v>42852.592187499999</v>
      </c>
      <c r="B30" s="25">
        <v>42852</v>
      </c>
      <c r="C30" s="26" t="s">
        <v>40</v>
      </c>
      <c r="D30" s="26" t="s">
        <v>990</v>
      </c>
      <c r="E30" s="26" t="s">
        <v>991</v>
      </c>
      <c r="F30" s="27" t="s">
        <v>992</v>
      </c>
      <c r="G30" s="26">
        <v>6</v>
      </c>
      <c r="H30" s="26" t="s">
        <v>2428</v>
      </c>
      <c r="I30" s="28">
        <v>13317.48</v>
      </c>
      <c r="J30" s="28">
        <f t="shared" si="0"/>
        <v>93222.36</v>
      </c>
      <c r="K30" s="26">
        <v>7</v>
      </c>
    </row>
    <row r="31" spans="1:11" ht="21" x14ac:dyDescent="0.35">
      <c r="A31" s="25">
        <v>43209.386655092596</v>
      </c>
      <c r="B31" s="25">
        <v>43209</v>
      </c>
      <c r="C31" s="26" t="s">
        <v>40</v>
      </c>
      <c r="D31" s="26" t="s">
        <v>1409</v>
      </c>
      <c r="E31" s="26" t="s">
        <v>367</v>
      </c>
      <c r="F31" s="27" t="s">
        <v>368</v>
      </c>
      <c r="G31" s="26">
        <v>150</v>
      </c>
      <c r="H31" s="26" t="s">
        <v>2426</v>
      </c>
      <c r="I31" s="28">
        <v>88.5</v>
      </c>
      <c r="J31" s="28">
        <f t="shared" si="0"/>
        <v>2655</v>
      </c>
      <c r="K31" s="26">
        <v>30</v>
      </c>
    </row>
    <row r="32" spans="1:11" ht="21" x14ac:dyDescent="0.35">
      <c r="A32" s="25">
        <v>43522.572997685187</v>
      </c>
      <c r="B32" s="25">
        <v>43522</v>
      </c>
      <c r="C32" s="26" t="s">
        <v>40</v>
      </c>
      <c r="D32" s="26" t="s">
        <v>2379</v>
      </c>
      <c r="E32" s="26" t="s">
        <v>2356</v>
      </c>
      <c r="F32" s="27" t="s">
        <v>2357</v>
      </c>
      <c r="G32" s="26">
        <v>300</v>
      </c>
      <c r="H32" s="26" t="s">
        <v>2435</v>
      </c>
      <c r="I32" s="28">
        <v>100.3</v>
      </c>
      <c r="J32" s="28">
        <f t="shared" si="0"/>
        <v>100.3</v>
      </c>
      <c r="K32" s="26">
        <v>1</v>
      </c>
    </row>
    <row r="33" spans="1:11" ht="21" x14ac:dyDescent="0.35">
      <c r="A33" s="25">
        <v>43712</v>
      </c>
      <c r="B33" s="25">
        <v>43712</v>
      </c>
      <c r="C33" s="26" t="s">
        <v>2398</v>
      </c>
      <c r="D33" s="26" t="s">
        <v>135</v>
      </c>
      <c r="E33" s="26" t="s">
        <v>28</v>
      </c>
      <c r="F33" s="27" t="s">
        <v>29</v>
      </c>
      <c r="G33" s="26">
        <v>50</v>
      </c>
      <c r="H33" s="26" t="s">
        <v>2426</v>
      </c>
      <c r="I33" s="28">
        <v>125</v>
      </c>
      <c r="J33" s="28">
        <f t="shared" si="0"/>
        <v>3625</v>
      </c>
      <c r="K33" s="26">
        <v>29</v>
      </c>
    </row>
    <row r="34" spans="1:11" ht="21" x14ac:dyDescent="0.35">
      <c r="A34" s="121">
        <v>43734</v>
      </c>
      <c r="B34" s="121">
        <v>43734</v>
      </c>
      <c r="C34" s="85" t="s">
        <v>2401</v>
      </c>
      <c r="D34" s="85" t="s">
        <v>135</v>
      </c>
      <c r="E34" s="85" t="s">
        <v>11</v>
      </c>
      <c r="F34" s="122" t="s">
        <v>12</v>
      </c>
      <c r="G34" s="85">
        <v>48</v>
      </c>
      <c r="H34" s="85" t="s">
        <v>2428</v>
      </c>
      <c r="I34" s="123">
        <v>46</v>
      </c>
      <c r="J34" s="123">
        <f t="shared" si="0"/>
        <v>276</v>
      </c>
      <c r="K34" s="85">
        <v>6</v>
      </c>
    </row>
    <row r="35" spans="1:11" ht="21" x14ac:dyDescent="0.35">
      <c r="A35" s="30"/>
      <c r="B35" s="30"/>
      <c r="C35" s="22"/>
      <c r="D35" s="22"/>
      <c r="E35" s="22"/>
      <c r="F35" s="23"/>
      <c r="G35" s="22"/>
      <c r="H35" s="22"/>
      <c r="I35" s="24"/>
      <c r="J35" s="24"/>
      <c r="K35" s="22"/>
    </row>
    <row r="36" spans="1:11" ht="21.75" thickBot="1" x14ac:dyDescent="0.4">
      <c r="A36" s="30"/>
      <c r="B36" s="30"/>
      <c r="C36" s="22"/>
      <c r="D36" s="22"/>
      <c r="E36" s="22"/>
      <c r="F36" s="23"/>
      <c r="G36" s="22"/>
      <c r="H36" s="22"/>
      <c r="I36" s="24"/>
      <c r="J36" s="31">
        <f>SUM(J16:J35)</f>
        <v>472621.45240000001</v>
      </c>
      <c r="K36" s="22"/>
    </row>
    <row r="37" spans="1:11" ht="15.75" thickTop="1" x14ac:dyDescent="0.25">
      <c r="A37" s="9"/>
      <c r="B37" s="9"/>
    </row>
    <row r="38" spans="1:11" x14ac:dyDescent="0.25">
      <c r="A38" s="9"/>
      <c r="B38" s="9"/>
    </row>
    <row r="39" spans="1:11" ht="26.25" x14ac:dyDescent="0.4">
      <c r="A39" s="34" t="s">
        <v>2450</v>
      </c>
      <c r="B39" s="35"/>
      <c r="C39" s="35"/>
      <c r="D39" s="35"/>
      <c r="E39" s="35"/>
      <c r="F39" s="36"/>
      <c r="G39" s="35"/>
      <c r="H39" s="35"/>
      <c r="I39" s="37"/>
      <c r="J39" s="37"/>
      <c r="K39" s="35"/>
    </row>
    <row r="40" spans="1:11" ht="69.75" x14ac:dyDescent="0.25">
      <c r="A40" s="40" t="s">
        <v>2441</v>
      </c>
      <c r="B40" s="40" t="s">
        <v>2442</v>
      </c>
      <c r="C40" s="40" t="s">
        <v>2419</v>
      </c>
      <c r="D40" s="40"/>
      <c r="E40" s="41" t="s">
        <v>2443</v>
      </c>
      <c r="F40" s="42" t="s">
        <v>2444</v>
      </c>
      <c r="G40" s="42" t="s">
        <v>2463</v>
      </c>
      <c r="H40" s="40" t="s">
        <v>2428</v>
      </c>
      <c r="I40" s="40" t="s">
        <v>2446</v>
      </c>
      <c r="J40" s="40" t="s">
        <v>2447</v>
      </c>
      <c r="K40" s="40" t="s">
        <v>2448</v>
      </c>
    </row>
    <row r="41" spans="1:11" ht="21" x14ac:dyDescent="0.35">
      <c r="A41" s="25">
        <v>43474.409560185188</v>
      </c>
      <c r="B41" s="25">
        <v>43472</v>
      </c>
      <c r="C41" s="22" t="s">
        <v>2266</v>
      </c>
      <c r="D41" s="22" t="s">
        <v>2265</v>
      </c>
      <c r="E41" s="22" t="s">
        <v>239</v>
      </c>
      <c r="F41" s="26" t="s">
        <v>240</v>
      </c>
      <c r="G41" s="22">
        <v>10</v>
      </c>
      <c r="H41" s="22" t="s">
        <v>2428</v>
      </c>
      <c r="I41" s="28">
        <v>1156.4000000000001</v>
      </c>
      <c r="J41" s="28">
        <f>+K41*I41</f>
        <v>23128</v>
      </c>
      <c r="K41" s="26">
        <v>20</v>
      </c>
    </row>
    <row r="42" spans="1:11" ht="21" x14ac:dyDescent="0.35">
      <c r="A42" s="25">
        <v>43227.586655092593</v>
      </c>
      <c r="B42" s="25">
        <v>43227</v>
      </c>
      <c r="C42" s="26" t="s">
        <v>40</v>
      </c>
      <c r="D42" s="26" t="s">
        <v>1491</v>
      </c>
      <c r="E42" s="26" t="s">
        <v>1494</v>
      </c>
      <c r="F42" s="27" t="s">
        <v>1495</v>
      </c>
      <c r="G42" s="26">
        <v>20</v>
      </c>
      <c r="H42" s="26" t="s">
        <v>2428</v>
      </c>
      <c r="I42" s="28">
        <v>4124.1000000000004</v>
      </c>
      <c r="J42" s="28">
        <f t="shared" ref="J42" si="1">+K42*I42</f>
        <v>82482</v>
      </c>
      <c r="K42" s="26">
        <v>20</v>
      </c>
    </row>
    <row r="43" spans="1:11" ht="21" x14ac:dyDescent="0.35">
      <c r="A43" s="30"/>
      <c r="B43" s="30"/>
      <c r="C43" s="22"/>
      <c r="D43" s="22"/>
      <c r="E43" s="22"/>
      <c r="F43" s="23"/>
      <c r="G43" s="22"/>
      <c r="H43" s="22"/>
      <c r="I43" s="24"/>
      <c r="J43" s="24"/>
      <c r="K43" s="22"/>
    </row>
    <row r="44" spans="1:11" ht="21.75" thickBot="1" x14ac:dyDescent="0.4">
      <c r="A44" s="30"/>
      <c r="B44" s="30"/>
      <c r="C44" s="22"/>
      <c r="D44" s="22"/>
      <c r="E44" s="22"/>
      <c r="F44" s="23"/>
      <c r="G44" s="22"/>
      <c r="H44" s="22"/>
      <c r="I44" s="24"/>
      <c r="J44" s="31">
        <f>SUM(J41:J43)</f>
        <v>105610</v>
      </c>
      <c r="K44" s="22"/>
    </row>
    <row r="45" spans="1:11" ht="21.75" thickTop="1" x14ac:dyDescent="0.35">
      <c r="A45" s="30"/>
      <c r="B45" s="30"/>
      <c r="C45" s="22"/>
      <c r="D45" s="22"/>
      <c r="E45" s="22"/>
      <c r="F45" s="23"/>
      <c r="G45" s="22"/>
      <c r="H45" s="22"/>
      <c r="I45" s="24"/>
      <c r="J45" s="24"/>
      <c r="K45" s="22"/>
    </row>
    <row r="46" spans="1:11" x14ac:dyDescent="0.25">
      <c r="F46"/>
      <c r="I46"/>
      <c r="J46"/>
    </row>
    <row r="47" spans="1:11" x14ac:dyDescent="0.25">
      <c r="A47" s="19"/>
      <c r="B47" s="9"/>
    </row>
    <row r="48" spans="1:11" ht="26.25" x14ac:dyDescent="0.4">
      <c r="A48" s="34" t="s">
        <v>2451</v>
      </c>
      <c r="B48" s="35"/>
      <c r="C48" s="35"/>
      <c r="D48" s="35"/>
      <c r="E48" s="35"/>
      <c r="F48" s="36"/>
      <c r="G48" s="35"/>
      <c r="H48" s="35"/>
      <c r="I48" s="37"/>
      <c r="J48" s="37"/>
      <c r="K48" s="35"/>
    </row>
    <row r="49" spans="1:11" ht="69.75" x14ac:dyDescent="0.25">
      <c r="A49" s="40" t="s">
        <v>2441</v>
      </c>
      <c r="B49" s="40" t="s">
        <v>2442</v>
      </c>
      <c r="C49" s="40" t="s">
        <v>2419</v>
      </c>
      <c r="D49" s="40"/>
      <c r="E49" s="41" t="s">
        <v>2443</v>
      </c>
      <c r="F49" s="42" t="s">
        <v>2444</v>
      </c>
      <c r="G49" s="42" t="s">
        <v>2463</v>
      </c>
      <c r="H49" s="40" t="s">
        <v>2428</v>
      </c>
      <c r="I49" s="40" t="s">
        <v>2446</v>
      </c>
      <c r="J49" s="40" t="s">
        <v>2447</v>
      </c>
      <c r="K49" s="40" t="s">
        <v>2448</v>
      </c>
    </row>
    <row r="50" spans="1:11" s="44" customFormat="1" ht="21" x14ac:dyDescent="0.35">
      <c r="A50" s="87">
        <v>42599.60833333333</v>
      </c>
      <c r="B50" s="87">
        <v>42564</v>
      </c>
      <c r="C50" s="88" t="s">
        <v>40</v>
      </c>
      <c r="D50" s="88" t="s">
        <v>712</v>
      </c>
      <c r="E50" s="88" t="s">
        <v>727</v>
      </c>
      <c r="F50" s="89" t="s">
        <v>728</v>
      </c>
      <c r="G50" s="88">
        <v>30</v>
      </c>
      <c r="H50" s="88" t="s">
        <v>2428</v>
      </c>
      <c r="I50" s="90">
        <v>752.99339999999995</v>
      </c>
      <c r="J50" s="90">
        <f>+K50*I50</f>
        <v>10541.907599999999</v>
      </c>
      <c r="K50" s="88">
        <v>14</v>
      </c>
    </row>
    <row r="51" spans="1:11" s="44" customFormat="1" ht="21" x14ac:dyDescent="0.35">
      <c r="A51" s="87">
        <v>42599.60833333333</v>
      </c>
      <c r="B51" s="87">
        <v>42564</v>
      </c>
      <c r="C51" s="88" t="s">
        <v>40</v>
      </c>
      <c r="D51" s="88" t="s">
        <v>712</v>
      </c>
      <c r="E51" s="88" t="s">
        <v>729</v>
      </c>
      <c r="F51" s="89" t="s">
        <v>730</v>
      </c>
      <c r="G51" s="88">
        <v>30</v>
      </c>
      <c r="H51" s="88" t="s">
        <v>2428</v>
      </c>
      <c r="I51" s="90">
        <v>972.99260000000004</v>
      </c>
      <c r="J51" s="90">
        <f t="shared" ref="J51:J75" si="2">+K51*I51</f>
        <v>17513.8668</v>
      </c>
      <c r="K51" s="88">
        <v>18</v>
      </c>
    </row>
    <row r="52" spans="1:11" s="44" customFormat="1" ht="21" x14ac:dyDescent="0.35">
      <c r="A52" s="87">
        <v>43705</v>
      </c>
      <c r="B52" s="87">
        <v>43703</v>
      </c>
      <c r="C52" s="88" t="s">
        <v>40</v>
      </c>
      <c r="D52" s="88" t="s">
        <v>712</v>
      </c>
      <c r="E52" s="88" t="s">
        <v>731</v>
      </c>
      <c r="F52" s="89" t="s">
        <v>732</v>
      </c>
      <c r="G52" s="88">
        <v>3</v>
      </c>
      <c r="H52" s="88" t="s">
        <v>2428</v>
      </c>
      <c r="I52" s="90">
        <v>5549.02</v>
      </c>
      <c r="J52" s="90">
        <f t="shared" si="2"/>
        <v>33294.120000000003</v>
      </c>
      <c r="K52" s="88">
        <f>2+4</f>
        <v>6</v>
      </c>
    </row>
    <row r="53" spans="1:11" s="44" customFormat="1" ht="21" x14ac:dyDescent="0.35">
      <c r="A53" s="87">
        <v>42912.370787037034</v>
      </c>
      <c r="B53" s="87">
        <v>42912</v>
      </c>
      <c r="C53" s="88" t="s">
        <v>40</v>
      </c>
      <c r="D53" s="88" t="s">
        <v>1098</v>
      </c>
      <c r="E53" s="88" t="s">
        <v>1099</v>
      </c>
      <c r="F53" s="89" t="s">
        <v>1100</v>
      </c>
      <c r="G53" s="88">
        <v>4</v>
      </c>
      <c r="H53" s="88" t="s">
        <v>2428</v>
      </c>
      <c r="I53" s="90">
        <v>2584.1999999999998</v>
      </c>
      <c r="J53" s="90">
        <f t="shared" si="2"/>
        <v>10336.799999999999</v>
      </c>
      <c r="K53" s="88">
        <v>4</v>
      </c>
    </row>
    <row r="54" spans="1:11" s="44" customFormat="1" ht="21" x14ac:dyDescent="0.35">
      <c r="A54" s="87">
        <v>42912.370787037034</v>
      </c>
      <c r="B54" s="87">
        <v>42912</v>
      </c>
      <c r="C54" s="88" t="s">
        <v>40</v>
      </c>
      <c r="D54" s="88" t="s">
        <v>1098</v>
      </c>
      <c r="E54" s="88" t="s">
        <v>1102</v>
      </c>
      <c r="F54" s="89" t="s">
        <v>1103</v>
      </c>
      <c r="G54" s="88">
        <v>4</v>
      </c>
      <c r="H54" s="88" t="s">
        <v>2428</v>
      </c>
      <c r="I54" s="90">
        <v>2584.1999999999998</v>
      </c>
      <c r="J54" s="90">
        <f t="shared" si="2"/>
        <v>10336.799999999999</v>
      </c>
      <c r="K54" s="88">
        <v>4</v>
      </c>
    </row>
    <row r="55" spans="1:11" s="44" customFormat="1" ht="21" x14ac:dyDescent="0.35">
      <c r="A55" s="87">
        <v>42912.370787037034</v>
      </c>
      <c r="B55" s="87">
        <v>42912</v>
      </c>
      <c r="C55" s="88" t="s">
        <v>40</v>
      </c>
      <c r="D55" s="88" t="s">
        <v>1098</v>
      </c>
      <c r="E55" s="88" t="s">
        <v>1105</v>
      </c>
      <c r="F55" s="89" t="s">
        <v>1106</v>
      </c>
      <c r="G55" s="88">
        <v>4</v>
      </c>
      <c r="H55" s="88" t="s">
        <v>2428</v>
      </c>
      <c r="I55" s="90">
        <v>2584.1999999999998</v>
      </c>
      <c r="J55" s="90">
        <f t="shared" si="2"/>
        <v>12921</v>
      </c>
      <c r="K55" s="88">
        <v>5</v>
      </c>
    </row>
    <row r="56" spans="1:11" s="44" customFormat="1" ht="21" x14ac:dyDescent="0.35">
      <c r="A56" s="87">
        <v>42599.60833333333</v>
      </c>
      <c r="B56" s="87">
        <v>42564</v>
      </c>
      <c r="C56" s="88" t="s">
        <v>40</v>
      </c>
      <c r="D56" s="88" t="s">
        <v>712</v>
      </c>
      <c r="E56" s="88" t="s">
        <v>452</v>
      </c>
      <c r="F56" s="89" t="s">
        <v>453</v>
      </c>
      <c r="G56" s="88">
        <v>30</v>
      </c>
      <c r="H56" s="88" t="s">
        <v>2428</v>
      </c>
      <c r="I56" s="90">
        <v>6299.9964</v>
      </c>
      <c r="J56" s="90">
        <f t="shared" si="2"/>
        <v>384299.78039999999</v>
      </c>
      <c r="K56" s="88">
        <v>61</v>
      </c>
    </row>
    <row r="57" spans="1:11" s="44" customFormat="1" ht="21" x14ac:dyDescent="0.35">
      <c r="A57" s="87">
        <v>42599.60833333333</v>
      </c>
      <c r="B57" s="87">
        <v>42564</v>
      </c>
      <c r="C57" s="88" t="s">
        <v>40</v>
      </c>
      <c r="D57" s="88" t="s">
        <v>712</v>
      </c>
      <c r="E57" s="88" t="s">
        <v>680</v>
      </c>
      <c r="F57" s="89" t="s">
        <v>681</v>
      </c>
      <c r="G57" s="88">
        <v>10</v>
      </c>
      <c r="H57" s="88" t="s">
        <v>2428</v>
      </c>
      <c r="I57" s="90">
        <v>9469.5</v>
      </c>
      <c r="J57" s="90">
        <f t="shared" si="2"/>
        <v>227268</v>
      </c>
      <c r="K57" s="88">
        <v>24</v>
      </c>
    </row>
    <row r="58" spans="1:11" s="44" customFormat="1" ht="21" x14ac:dyDescent="0.35">
      <c r="A58" s="87">
        <v>43599</v>
      </c>
      <c r="B58" s="87">
        <v>43598</v>
      </c>
      <c r="C58" s="88" t="s">
        <v>40</v>
      </c>
      <c r="D58" s="88" t="s">
        <v>1098</v>
      </c>
      <c r="E58" s="88" t="s">
        <v>713</v>
      </c>
      <c r="F58" s="89" t="s">
        <v>714</v>
      </c>
      <c r="G58" s="88">
        <v>7</v>
      </c>
      <c r="H58" s="88" t="s">
        <v>2428</v>
      </c>
      <c r="I58" s="90">
        <v>2228.48</v>
      </c>
      <c r="J58" s="90">
        <f t="shared" si="2"/>
        <v>8913.92</v>
      </c>
      <c r="K58" s="88">
        <v>4</v>
      </c>
    </row>
    <row r="59" spans="1:11" s="44" customFormat="1" ht="21" x14ac:dyDescent="0.35">
      <c r="A59" s="87">
        <v>43599</v>
      </c>
      <c r="B59" s="87">
        <v>43598</v>
      </c>
      <c r="C59" s="88" t="s">
        <v>40</v>
      </c>
      <c r="D59" s="88" t="s">
        <v>1098</v>
      </c>
      <c r="E59" s="88" t="s">
        <v>715</v>
      </c>
      <c r="F59" s="89" t="s">
        <v>716</v>
      </c>
      <c r="G59" s="88">
        <v>6</v>
      </c>
      <c r="H59" s="88" t="s">
        <v>2428</v>
      </c>
      <c r="I59" s="90">
        <v>2543</v>
      </c>
      <c r="J59" s="90">
        <f t="shared" si="2"/>
        <v>10172</v>
      </c>
      <c r="K59" s="88">
        <v>4</v>
      </c>
    </row>
    <row r="60" spans="1:11" s="44" customFormat="1" ht="21" x14ac:dyDescent="0.35">
      <c r="A60" s="87">
        <v>42912.370787037034</v>
      </c>
      <c r="B60" s="87">
        <v>42912</v>
      </c>
      <c r="C60" s="88" t="s">
        <v>40</v>
      </c>
      <c r="D60" s="88" t="s">
        <v>1098</v>
      </c>
      <c r="E60" s="88" t="s">
        <v>456</v>
      </c>
      <c r="F60" s="89" t="s">
        <v>457</v>
      </c>
      <c r="G60" s="88">
        <v>50</v>
      </c>
      <c r="H60" s="88" t="s">
        <v>2428</v>
      </c>
      <c r="I60" s="90">
        <v>3292.2</v>
      </c>
      <c r="J60" s="90">
        <f t="shared" si="2"/>
        <v>59259.6</v>
      </c>
      <c r="K60" s="88">
        <v>18</v>
      </c>
    </row>
    <row r="61" spans="1:11" s="44" customFormat="1" ht="21" x14ac:dyDescent="0.35">
      <c r="A61" s="87">
        <v>42912.370787037034</v>
      </c>
      <c r="B61" s="87">
        <v>42912</v>
      </c>
      <c r="C61" s="88" t="s">
        <v>40</v>
      </c>
      <c r="D61" s="88" t="s">
        <v>1098</v>
      </c>
      <c r="E61" s="88" t="s">
        <v>448</v>
      </c>
      <c r="F61" s="89" t="s">
        <v>449</v>
      </c>
      <c r="G61" s="88">
        <v>40</v>
      </c>
      <c r="H61" s="88" t="s">
        <v>2428</v>
      </c>
      <c r="I61" s="90">
        <v>1168.2</v>
      </c>
      <c r="J61" s="90">
        <f t="shared" si="2"/>
        <v>28036.800000000003</v>
      </c>
      <c r="K61" s="88">
        <v>24</v>
      </c>
    </row>
    <row r="62" spans="1:11" s="44" customFormat="1" ht="21" x14ac:dyDescent="0.35">
      <c r="A62" s="87">
        <v>42912.370787037034</v>
      </c>
      <c r="B62" s="87">
        <v>42912</v>
      </c>
      <c r="C62" s="88" t="s">
        <v>40</v>
      </c>
      <c r="D62" s="88" t="s">
        <v>1098</v>
      </c>
      <c r="E62" s="88" t="s">
        <v>1109</v>
      </c>
      <c r="F62" s="89" t="s">
        <v>1110</v>
      </c>
      <c r="G62" s="88">
        <v>50</v>
      </c>
      <c r="H62" s="88" t="s">
        <v>2428</v>
      </c>
      <c r="I62" s="90">
        <v>1298</v>
      </c>
      <c r="J62" s="90">
        <f t="shared" si="2"/>
        <v>3894</v>
      </c>
      <c r="K62" s="88">
        <v>3</v>
      </c>
    </row>
    <row r="63" spans="1:11" s="44" customFormat="1" ht="21" x14ac:dyDescent="0.35">
      <c r="A63" s="87">
        <v>42912.370787037034</v>
      </c>
      <c r="B63" s="87">
        <v>42912</v>
      </c>
      <c r="C63" s="88" t="s">
        <v>40</v>
      </c>
      <c r="D63" s="88" t="s">
        <v>1098</v>
      </c>
      <c r="E63" s="88" t="s">
        <v>1111</v>
      </c>
      <c r="F63" s="89" t="s">
        <v>1112</v>
      </c>
      <c r="G63" s="88">
        <v>4</v>
      </c>
      <c r="H63" s="88" t="s">
        <v>2428</v>
      </c>
      <c r="I63" s="90">
        <v>2584.1999999999998</v>
      </c>
      <c r="J63" s="90">
        <f t="shared" si="2"/>
        <v>7752.5999999999995</v>
      </c>
      <c r="K63" s="88">
        <v>3</v>
      </c>
    </row>
    <row r="64" spans="1:11" s="44" customFormat="1" ht="21" x14ac:dyDescent="0.35">
      <c r="A64" s="87">
        <v>43705</v>
      </c>
      <c r="B64" s="87">
        <v>43703</v>
      </c>
      <c r="C64" s="88" t="s">
        <v>40</v>
      </c>
      <c r="D64" s="88" t="s">
        <v>1098</v>
      </c>
      <c r="E64" s="88" t="s">
        <v>717</v>
      </c>
      <c r="F64" s="89" t="s">
        <v>2507</v>
      </c>
      <c r="G64" s="88">
        <v>3</v>
      </c>
      <c r="H64" s="88" t="s">
        <v>2428</v>
      </c>
      <c r="I64" s="90">
        <v>4284.3433333333296</v>
      </c>
      <c r="J64" s="90">
        <f t="shared" si="2"/>
        <v>12853.029999999988</v>
      </c>
      <c r="K64" s="88">
        <v>3</v>
      </c>
    </row>
    <row r="65" spans="1:11" s="44" customFormat="1" ht="21" x14ac:dyDescent="0.35">
      <c r="A65" s="87">
        <v>43705</v>
      </c>
      <c r="B65" s="87">
        <v>43703</v>
      </c>
      <c r="C65" s="88" t="s">
        <v>40</v>
      </c>
      <c r="D65" s="88" t="s">
        <v>712</v>
      </c>
      <c r="E65" s="88" t="s">
        <v>723</v>
      </c>
      <c r="F65" s="89" t="s">
        <v>724</v>
      </c>
      <c r="G65" s="88">
        <v>3</v>
      </c>
      <c r="H65" s="88" t="s">
        <v>2428</v>
      </c>
      <c r="I65" s="90">
        <v>5549.02</v>
      </c>
      <c r="J65" s="90">
        <f t="shared" si="2"/>
        <v>27745.100000000002</v>
      </c>
      <c r="K65" s="88">
        <f>2+3</f>
        <v>5</v>
      </c>
    </row>
    <row r="66" spans="1:11" s="44" customFormat="1" ht="19.5" customHeight="1" x14ac:dyDescent="0.35">
      <c r="A66" s="87">
        <v>43705</v>
      </c>
      <c r="B66" s="87">
        <v>43703</v>
      </c>
      <c r="C66" s="88" t="s">
        <v>40</v>
      </c>
      <c r="D66" s="88" t="s">
        <v>712</v>
      </c>
      <c r="E66" s="88" t="s">
        <v>725</v>
      </c>
      <c r="F66" s="89" t="s">
        <v>726</v>
      </c>
      <c r="G66" s="88">
        <v>3</v>
      </c>
      <c r="H66" s="88" t="s">
        <v>2428</v>
      </c>
      <c r="I66" s="90">
        <v>5549.02</v>
      </c>
      <c r="J66" s="90">
        <f t="shared" si="2"/>
        <v>27745.100000000002</v>
      </c>
      <c r="K66" s="88">
        <f>2+3</f>
        <v>5</v>
      </c>
    </row>
    <row r="67" spans="1:11" s="44" customFormat="1" ht="21" x14ac:dyDescent="0.35">
      <c r="A67" s="87">
        <v>42599.60833333333</v>
      </c>
      <c r="B67" s="87">
        <v>42564</v>
      </c>
      <c r="C67" s="88" t="s">
        <v>40</v>
      </c>
      <c r="D67" s="88" t="s">
        <v>712</v>
      </c>
      <c r="E67" s="88" t="s">
        <v>719</v>
      </c>
      <c r="F67" s="89" t="s">
        <v>720</v>
      </c>
      <c r="G67" s="88">
        <v>10</v>
      </c>
      <c r="H67" s="88" t="s">
        <v>2428</v>
      </c>
      <c r="I67" s="90">
        <v>13511</v>
      </c>
      <c r="J67" s="90">
        <f t="shared" si="2"/>
        <v>148621</v>
      </c>
      <c r="K67" s="88">
        <v>11</v>
      </c>
    </row>
    <row r="68" spans="1:11" s="44" customFormat="1" ht="42" x14ac:dyDescent="0.35">
      <c r="A68" s="87">
        <v>42136.541898148149</v>
      </c>
      <c r="B68" s="87">
        <v>42117</v>
      </c>
      <c r="C68" s="88" t="s">
        <v>135</v>
      </c>
      <c r="D68" s="88" t="s">
        <v>1956</v>
      </c>
      <c r="E68" s="88" t="s">
        <v>1963</v>
      </c>
      <c r="F68" s="89" t="s">
        <v>1964</v>
      </c>
      <c r="G68" s="88">
        <v>15</v>
      </c>
      <c r="H68" s="88" t="s">
        <v>2428</v>
      </c>
      <c r="I68" s="90">
        <v>1584.6102000000001</v>
      </c>
      <c r="J68" s="90">
        <f t="shared" si="2"/>
        <v>9507.6612000000005</v>
      </c>
      <c r="K68" s="88">
        <v>6</v>
      </c>
    </row>
    <row r="69" spans="1:11" s="44" customFormat="1" ht="21" x14ac:dyDescent="0.35">
      <c r="A69" s="87">
        <v>42912.370787037034</v>
      </c>
      <c r="B69" s="87">
        <v>42912</v>
      </c>
      <c r="C69" s="88" t="s">
        <v>40</v>
      </c>
      <c r="D69" s="88" t="s">
        <v>1098</v>
      </c>
      <c r="E69" s="88" t="s">
        <v>51</v>
      </c>
      <c r="F69" s="89" t="s">
        <v>718</v>
      </c>
      <c r="G69" s="88">
        <v>15</v>
      </c>
      <c r="H69" s="88" t="s">
        <v>2428</v>
      </c>
      <c r="I69" s="90">
        <v>2112.1999999999998</v>
      </c>
      <c r="J69" s="90">
        <f t="shared" si="2"/>
        <v>6336.5999999999995</v>
      </c>
      <c r="K69" s="88">
        <v>3</v>
      </c>
    </row>
    <row r="70" spans="1:11" ht="21" x14ac:dyDescent="0.35">
      <c r="A70" s="87">
        <v>42447</v>
      </c>
      <c r="B70" s="87">
        <v>42447.62400462963</v>
      </c>
      <c r="C70" s="85"/>
      <c r="D70" s="85"/>
      <c r="E70" s="88" t="s">
        <v>100</v>
      </c>
      <c r="F70" s="89" t="s">
        <v>101</v>
      </c>
      <c r="G70" s="88">
        <v>25</v>
      </c>
      <c r="H70" s="88" t="s">
        <v>2428</v>
      </c>
      <c r="I70" s="90">
        <v>4389.6000000000004</v>
      </c>
      <c r="J70" s="90">
        <f t="shared" si="2"/>
        <v>35116.800000000003</v>
      </c>
      <c r="K70" s="88">
        <v>8</v>
      </c>
    </row>
    <row r="71" spans="1:11" s="44" customFormat="1" ht="21" x14ac:dyDescent="0.35">
      <c r="A71" s="87">
        <v>43353</v>
      </c>
      <c r="B71" s="87">
        <v>43353.485219907408</v>
      </c>
      <c r="C71" s="88"/>
      <c r="D71" s="88"/>
      <c r="E71" s="88" t="s">
        <v>454</v>
      </c>
      <c r="F71" s="89" t="s">
        <v>455</v>
      </c>
      <c r="G71" s="88">
        <v>5</v>
      </c>
      <c r="H71" s="88" t="s">
        <v>2428</v>
      </c>
      <c r="I71" s="90">
        <v>8119.5583333333298</v>
      </c>
      <c r="J71" s="90">
        <f t="shared" si="2"/>
        <v>64956.466666666638</v>
      </c>
      <c r="K71" s="88">
        <v>8</v>
      </c>
    </row>
    <row r="72" spans="1:11" s="44" customFormat="1" ht="21" x14ac:dyDescent="0.35">
      <c r="A72" s="87">
        <v>43705</v>
      </c>
      <c r="B72" s="87">
        <v>43703</v>
      </c>
      <c r="C72" s="95"/>
      <c r="D72" s="95"/>
      <c r="E72" s="88" t="s">
        <v>1173</v>
      </c>
      <c r="F72" s="89" t="s">
        <v>2511</v>
      </c>
      <c r="G72" s="88">
        <v>12</v>
      </c>
      <c r="H72" s="88" t="s">
        <v>2428</v>
      </c>
      <c r="I72" s="90">
        <v>8564.24</v>
      </c>
      <c r="J72" s="90">
        <f t="shared" si="2"/>
        <v>68513.919999999998</v>
      </c>
      <c r="K72" s="88">
        <v>8</v>
      </c>
    </row>
    <row r="73" spans="1:11" s="44" customFormat="1" ht="21" x14ac:dyDescent="0.35">
      <c r="A73" s="87">
        <v>43705</v>
      </c>
      <c r="B73" s="87">
        <v>43703</v>
      </c>
      <c r="C73" s="95"/>
      <c r="D73" s="95"/>
      <c r="E73" s="88" t="s">
        <v>2508</v>
      </c>
      <c r="F73" s="89" t="s">
        <v>2512</v>
      </c>
      <c r="G73" s="88">
        <v>12</v>
      </c>
      <c r="H73" s="88" t="s">
        <v>2428</v>
      </c>
      <c r="I73" s="90">
        <v>8564.24</v>
      </c>
      <c r="J73" s="90">
        <f t="shared" si="2"/>
        <v>59949.68</v>
      </c>
      <c r="K73" s="88">
        <v>7</v>
      </c>
    </row>
    <row r="74" spans="1:11" s="44" customFormat="1" ht="21" x14ac:dyDescent="0.35">
      <c r="A74" s="87">
        <v>43705</v>
      </c>
      <c r="B74" s="87">
        <v>43703</v>
      </c>
      <c r="C74" s="95"/>
      <c r="D74" s="95"/>
      <c r="E74" s="88" t="s">
        <v>2509</v>
      </c>
      <c r="F74" s="89" t="s">
        <v>2513</v>
      </c>
      <c r="G74" s="88">
        <v>20</v>
      </c>
      <c r="H74" s="88" t="s">
        <v>2428</v>
      </c>
      <c r="I74" s="90">
        <v>6005.1023529411696</v>
      </c>
      <c r="J74" s="90">
        <f t="shared" si="2"/>
        <v>78066.3305882352</v>
      </c>
      <c r="K74" s="88">
        <v>13</v>
      </c>
    </row>
    <row r="75" spans="1:11" s="44" customFormat="1" ht="21.75" customHeight="1" x14ac:dyDescent="0.35">
      <c r="A75" s="102">
        <v>43705</v>
      </c>
      <c r="B75" s="102">
        <v>43703</v>
      </c>
      <c r="C75" s="95"/>
      <c r="D75" s="95"/>
      <c r="E75" s="103" t="s">
        <v>2510</v>
      </c>
      <c r="F75" s="104" t="s">
        <v>2514</v>
      </c>
      <c r="G75" s="103">
        <v>12</v>
      </c>
      <c r="H75" s="103" t="s">
        <v>2428</v>
      </c>
      <c r="I75" s="105">
        <v>8564.2391666666608</v>
      </c>
      <c r="J75" s="105">
        <f t="shared" si="2"/>
        <v>77078.152499999953</v>
      </c>
      <c r="K75" s="103">
        <v>9</v>
      </c>
    </row>
    <row r="76" spans="1:11" s="44" customFormat="1" ht="21.75" customHeight="1" x14ac:dyDescent="0.35">
      <c r="A76" s="87">
        <v>42306</v>
      </c>
      <c r="B76" s="87">
        <v>42306.647175925929</v>
      </c>
      <c r="C76" s="88"/>
      <c r="D76" s="88"/>
      <c r="E76" s="88" t="s">
        <v>2203</v>
      </c>
      <c r="F76" s="89" t="s">
        <v>2204</v>
      </c>
      <c r="G76" s="88">
        <v>20</v>
      </c>
      <c r="H76" s="88" t="s">
        <v>2428</v>
      </c>
      <c r="I76" s="90">
        <v>4693.5680000000002</v>
      </c>
      <c r="J76" s="90">
        <v>93871.360000000001</v>
      </c>
      <c r="K76" s="88">
        <v>16</v>
      </c>
    </row>
    <row r="77" spans="1:11" s="44" customFormat="1" ht="21" x14ac:dyDescent="0.35">
      <c r="A77" s="99"/>
      <c r="B77" s="99"/>
      <c r="C77" s="95"/>
      <c r="D77" s="95"/>
      <c r="E77" s="95"/>
      <c r="F77" s="100"/>
      <c r="G77" s="95"/>
      <c r="H77" s="95"/>
      <c r="I77" s="101"/>
      <c r="J77" s="101"/>
      <c r="K77" s="95"/>
    </row>
    <row r="78" spans="1:11" ht="21.75" thickBot="1" x14ac:dyDescent="0.4">
      <c r="A78" s="30"/>
      <c r="B78" s="30"/>
      <c r="C78" s="22"/>
      <c r="D78" s="22"/>
      <c r="E78" s="22"/>
      <c r="F78" s="23"/>
      <c r="G78" s="22"/>
      <c r="H78" s="22"/>
      <c r="I78" s="39"/>
      <c r="J78" s="31">
        <f>SUM(J50:J76)</f>
        <v>1534902.3957549019</v>
      </c>
      <c r="K78" s="22"/>
    </row>
    <row r="79" spans="1:11" ht="21.75" thickTop="1" x14ac:dyDescent="0.35">
      <c r="A79" s="30"/>
      <c r="B79" s="30"/>
      <c r="C79" s="22"/>
      <c r="D79" s="22"/>
      <c r="E79" s="22"/>
      <c r="F79" s="23"/>
      <c r="G79" s="22"/>
      <c r="H79" s="22"/>
      <c r="I79" s="39"/>
      <c r="J79" s="39"/>
      <c r="K79" s="22"/>
    </row>
    <row r="80" spans="1:11" x14ac:dyDescent="0.25">
      <c r="A80" s="9"/>
      <c r="B80" s="9"/>
      <c r="I80" s="6"/>
      <c r="J80" s="6"/>
    </row>
    <row r="81" spans="1:11" x14ac:dyDescent="0.25">
      <c r="A81" s="9"/>
      <c r="B81" s="9"/>
      <c r="I81" s="6"/>
      <c r="J81" s="6"/>
    </row>
    <row r="82" spans="1:11" ht="26.25" x14ac:dyDescent="0.4">
      <c r="A82" s="34" t="s">
        <v>2452</v>
      </c>
      <c r="B82" s="35"/>
      <c r="C82" s="35"/>
      <c r="D82" s="35"/>
      <c r="E82" s="35"/>
      <c r="F82" s="36"/>
      <c r="G82" s="35"/>
      <c r="H82" s="35"/>
      <c r="I82" s="37"/>
      <c r="J82" s="37"/>
      <c r="K82" s="35"/>
    </row>
    <row r="83" spans="1:11" ht="69.75" x14ac:dyDescent="0.25">
      <c r="A83" s="40" t="s">
        <v>2441</v>
      </c>
      <c r="B83" s="40" t="s">
        <v>2442</v>
      </c>
      <c r="C83" s="40" t="s">
        <v>2419</v>
      </c>
      <c r="D83" s="40"/>
      <c r="E83" s="41" t="s">
        <v>2443</v>
      </c>
      <c r="F83" s="42" t="s">
        <v>2444</v>
      </c>
      <c r="G83" s="42" t="s">
        <v>2463</v>
      </c>
      <c r="H83" s="40" t="s">
        <v>2428</v>
      </c>
      <c r="I83" s="40" t="s">
        <v>2446</v>
      </c>
      <c r="J83" s="40" t="s">
        <v>2447</v>
      </c>
      <c r="K83" s="40" t="s">
        <v>2448</v>
      </c>
    </row>
    <row r="84" spans="1:11" ht="21" x14ac:dyDescent="0.35">
      <c r="A84" s="25">
        <v>43213.366898148146</v>
      </c>
      <c r="B84" s="25">
        <v>43210</v>
      </c>
      <c r="C84" s="26" t="s">
        <v>135</v>
      </c>
      <c r="D84" s="26" t="s">
        <v>1433</v>
      </c>
      <c r="E84" s="26" t="s">
        <v>1449</v>
      </c>
      <c r="F84" s="27" t="s">
        <v>1450</v>
      </c>
      <c r="G84" s="26">
        <v>2</v>
      </c>
      <c r="H84" s="26" t="s">
        <v>2426</v>
      </c>
      <c r="I84" s="28">
        <v>16.460999999999999</v>
      </c>
      <c r="J84" s="28">
        <f>+K84*I84</f>
        <v>32.921999999999997</v>
      </c>
      <c r="K84" s="26">
        <v>2</v>
      </c>
    </row>
    <row r="85" spans="1:11" ht="42" x14ac:dyDescent="0.35">
      <c r="A85" s="25">
        <v>43213.361122685186</v>
      </c>
      <c r="B85" s="25">
        <v>43210</v>
      </c>
      <c r="C85" s="26" t="s">
        <v>135</v>
      </c>
      <c r="D85" s="26" t="s">
        <v>1426</v>
      </c>
      <c r="E85" s="26" t="s">
        <v>392</v>
      </c>
      <c r="F85" s="27" t="s">
        <v>393</v>
      </c>
      <c r="G85" s="26">
        <v>32</v>
      </c>
      <c r="H85" s="26" t="s">
        <v>2428</v>
      </c>
      <c r="I85" s="28">
        <v>65.997399999999999</v>
      </c>
      <c r="J85" s="28">
        <f t="shared" ref="J85:J106" si="3">+K85*I85</f>
        <v>3101.8777999999998</v>
      </c>
      <c r="K85" s="26">
        <v>47</v>
      </c>
    </row>
    <row r="86" spans="1:11" ht="21" x14ac:dyDescent="0.35">
      <c r="A86" s="25">
        <v>43213.361122685186</v>
      </c>
      <c r="B86" s="25">
        <v>43210</v>
      </c>
      <c r="C86" s="26" t="s">
        <v>135</v>
      </c>
      <c r="D86" s="26" t="s">
        <v>1426</v>
      </c>
      <c r="E86" s="26" t="s">
        <v>388</v>
      </c>
      <c r="F86" s="27" t="s">
        <v>389</v>
      </c>
      <c r="G86" s="26">
        <v>96</v>
      </c>
      <c r="H86" s="26" t="s">
        <v>2430</v>
      </c>
      <c r="I86" s="28">
        <v>79.001000000000005</v>
      </c>
      <c r="J86" s="28">
        <f t="shared" si="3"/>
        <v>79.001000000000005</v>
      </c>
      <c r="K86" s="26">
        <v>1</v>
      </c>
    </row>
    <row r="87" spans="1:11" ht="21" x14ac:dyDescent="0.35">
      <c r="A87" s="25">
        <v>43228.648865740739</v>
      </c>
      <c r="B87" s="25">
        <v>43228</v>
      </c>
      <c r="C87" s="26" t="s">
        <v>135</v>
      </c>
      <c r="D87" s="26" t="s">
        <v>1502</v>
      </c>
      <c r="E87" s="26" t="s">
        <v>1503</v>
      </c>
      <c r="F87" s="27" t="s">
        <v>1504</v>
      </c>
      <c r="G87" s="26">
        <v>15</v>
      </c>
      <c r="H87" s="26" t="s">
        <v>2428</v>
      </c>
      <c r="I87" s="28">
        <v>1711</v>
      </c>
      <c r="J87" s="28">
        <f t="shared" si="3"/>
        <v>25665</v>
      </c>
      <c r="K87" s="26">
        <v>15</v>
      </c>
    </row>
    <row r="88" spans="1:11" ht="42" x14ac:dyDescent="0.35">
      <c r="A88" s="25">
        <v>43228.648865740739</v>
      </c>
      <c r="B88" s="25">
        <v>43228</v>
      </c>
      <c r="C88" s="26" t="s">
        <v>135</v>
      </c>
      <c r="D88" s="26" t="s">
        <v>1502</v>
      </c>
      <c r="E88" s="26" t="s">
        <v>1441</v>
      </c>
      <c r="F88" s="27" t="s">
        <v>1442</v>
      </c>
      <c r="G88" s="26">
        <v>5</v>
      </c>
      <c r="H88" s="26" t="s">
        <v>2428</v>
      </c>
      <c r="I88" s="28">
        <v>737.5</v>
      </c>
      <c r="J88" s="28">
        <f t="shared" si="3"/>
        <v>7375</v>
      </c>
      <c r="K88" s="26">
        <v>10</v>
      </c>
    </row>
    <row r="89" spans="1:11" ht="21" x14ac:dyDescent="0.35">
      <c r="A89" s="25">
        <v>42300</v>
      </c>
      <c r="B89" s="25">
        <v>42300</v>
      </c>
      <c r="C89" s="26" t="s">
        <v>40</v>
      </c>
      <c r="D89" s="26" t="s">
        <v>2188</v>
      </c>
      <c r="E89" s="26" t="s">
        <v>335</v>
      </c>
      <c r="F89" s="26" t="s">
        <v>336</v>
      </c>
      <c r="G89" s="26">
        <v>15</v>
      </c>
      <c r="H89" s="26" t="s">
        <v>2430</v>
      </c>
      <c r="I89" s="28">
        <v>113.575</v>
      </c>
      <c r="J89" s="28">
        <f t="shared" si="3"/>
        <v>1817.2</v>
      </c>
      <c r="K89" s="26">
        <v>16</v>
      </c>
    </row>
    <row r="90" spans="1:11" ht="21" x14ac:dyDescent="0.35">
      <c r="A90" s="25">
        <v>42277.636099537034</v>
      </c>
      <c r="B90" s="25">
        <v>42277</v>
      </c>
      <c r="C90" s="26" t="s">
        <v>135</v>
      </c>
      <c r="D90" s="26" t="s">
        <v>1627</v>
      </c>
      <c r="E90" s="26" t="s">
        <v>2140</v>
      </c>
      <c r="F90" s="27" t="s">
        <v>2141</v>
      </c>
      <c r="G90" s="26">
        <v>100</v>
      </c>
      <c r="H90" s="26" t="s">
        <v>2432</v>
      </c>
      <c r="I90" s="28">
        <v>54.87</v>
      </c>
      <c r="J90" s="28">
        <f t="shared" si="3"/>
        <v>274.34999999999997</v>
      </c>
      <c r="K90" s="26">
        <v>5</v>
      </c>
    </row>
    <row r="91" spans="1:11" ht="21" x14ac:dyDescent="0.35">
      <c r="A91" s="25">
        <v>43213.366898148146</v>
      </c>
      <c r="B91" s="25">
        <v>43210</v>
      </c>
      <c r="C91" s="26" t="s">
        <v>135</v>
      </c>
      <c r="D91" s="26" t="s">
        <v>1433</v>
      </c>
      <c r="E91" s="26" t="s">
        <v>1445</v>
      </c>
      <c r="F91" s="26" t="s">
        <v>1446</v>
      </c>
      <c r="G91" s="26">
        <v>25</v>
      </c>
      <c r="H91" s="26" t="s">
        <v>2430</v>
      </c>
      <c r="I91" s="28">
        <v>159.30000000000001</v>
      </c>
      <c r="J91" s="28">
        <f t="shared" si="3"/>
        <v>2867.4</v>
      </c>
      <c r="K91" s="26">
        <v>18</v>
      </c>
    </row>
    <row r="92" spans="1:11" ht="21" x14ac:dyDescent="0.35">
      <c r="A92" s="25">
        <v>43228</v>
      </c>
      <c r="B92" s="25">
        <v>43229</v>
      </c>
      <c r="C92" s="26" t="s">
        <v>135</v>
      </c>
      <c r="D92" s="26" t="s">
        <v>1502</v>
      </c>
      <c r="E92" s="26" t="s">
        <v>1447</v>
      </c>
      <c r="F92" s="26" t="s">
        <v>1448</v>
      </c>
      <c r="G92" s="26">
        <v>20</v>
      </c>
      <c r="H92" s="26" t="s">
        <v>2430</v>
      </c>
      <c r="I92" s="28">
        <v>127.44</v>
      </c>
      <c r="J92" s="28">
        <f t="shared" si="3"/>
        <v>3823.2</v>
      </c>
      <c r="K92" s="26">
        <v>30</v>
      </c>
    </row>
    <row r="93" spans="1:11" ht="21" x14ac:dyDescent="0.35">
      <c r="A93" s="25">
        <v>43209.391736111109</v>
      </c>
      <c r="B93" s="25">
        <v>43209</v>
      </c>
      <c r="C93" s="26" t="s">
        <v>135</v>
      </c>
      <c r="D93" s="26" t="s">
        <v>1412</v>
      </c>
      <c r="E93" s="26" t="s">
        <v>319</v>
      </c>
      <c r="F93" s="27" t="s">
        <v>320</v>
      </c>
      <c r="G93" s="26">
        <v>25</v>
      </c>
      <c r="H93" s="26" t="s">
        <v>2428</v>
      </c>
      <c r="I93" s="28">
        <v>123.9</v>
      </c>
      <c r="J93" s="28">
        <f t="shared" si="3"/>
        <v>4336.5</v>
      </c>
      <c r="K93" s="26">
        <v>35</v>
      </c>
    </row>
    <row r="94" spans="1:11" ht="21" x14ac:dyDescent="0.35">
      <c r="A94" s="25">
        <v>43221.629814814813</v>
      </c>
      <c r="B94" s="25">
        <v>43221</v>
      </c>
      <c r="C94" s="26" t="s">
        <v>135</v>
      </c>
      <c r="D94" s="26" t="s">
        <v>1474</v>
      </c>
      <c r="E94" s="26" t="s">
        <v>406</v>
      </c>
      <c r="F94" s="27" t="s">
        <v>407</v>
      </c>
      <c r="G94" s="26">
        <v>58</v>
      </c>
      <c r="H94" s="26" t="s">
        <v>2433</v>
      </c>
      <c r="I94" s="28">
        <v>470.00580000000002</v>
      </c>
      <c r="J94" s="28">
        <f t="shared" si="3"/>
        <v>36660.452400000002</v>
      </c>
      <c r="K94" s="26">
        <v>78</v>
      </c>
    </row>
    <row r="95" spans="1:11" ht="21" x14ac:dyDescent="0.35">
      <c r="A95" s="25">
        <v>43213.366898148146</v>
      </c>
      <c r="B95" s="25">
        <v>43210</v>
      </c>
      <c r="C95" s="26" t="s">
        <v>135</v>
      </c>
      <c r="D95" s="26" t="s">
        <v>1433</v>
      </c>
      <c r="E95" s="26" t="s">
        <v>412</v>
      </c>
      <c r="F95" s="27" t="s">
        <v>413</v>
      </c>
      <c r="G95" s="26">
        <v>100</v>
      </c>
      <c r="H95" s="26" t="s">
        <v>2430</v>
      </c>
      <c r="I95" s="28">
        <v>55.46</v>
      </c>
      <c r="J95" s="28">
        <f t="shared" si="3"/>
        <v>2052.02</v>
      </c>
      <c r="K95" s="26">
        <v>37</v>
      </c>
    </row>
    <row r="96" spans="1:11" ht="21" x14ac:dyDescent="0.35">
      <c r="A96" s="25">
        <v>43213.366898148146</v>
      </c>
      <c r="B96" s="25">
        <v>43210</v>
      </c>
      <c r="C96" s="26" t="s">
        <v>135</v>
      </c>
      <c r="D96" s="26" t="s">
        <v>1433</v>
      </c>
      <c r="E96" s="26" t="s">
        <v>416</v>
      </c>
      <c r="F96" s="27" t="s">
        <v>417</v>
      </c>
      <c r="G96" s="26">
        <v>16</v>
      </c>
      <c r="H96" s="26" t="s">
        <v>2431</v>
      </c>
      <c r="I96" s="28">
        <v>495.6</v>
      </c>
      <c r="J96" s="28">
        <f t="shared" si="3"/>
        <v>15363.6</v>
      </c>
      <c r="K96" s="26">
        <v>31</v>
      </c>
    </row>
    <row r="97" spans="1:12" ht="21" x14ac:dyDescent="0.35">
      <c r="A97" s="25">
        <v>43209</v>
      </c>
      <c r="B97" s="25">
        <v>43209.592581018522</v>
      </c>
      <c r="C97" s="26" t="s">
        <v>40</v>
      </c>
      <c r="D97" s="26" t="s">
        <v>1409</v>
      </c>
      <c r="E97" s="26" t="s">
        <v>889</v>
      </c>
      <c r="F97" s="26" t="s">
        <v>890</v>
      </c>
      <c r="G97" s="26">
        <v>10</v>
      </c>
      <c r="H97" s="26" t="s">
        <v>2428</v>
      </c>
      <c r="I97" s="28">
        <v>3422</v>
      </c>
      <c r="J97" s="28">
        <f t="shared" si="3"/>
        <v>17110</v>
      </c>
      <c r="K97" s="26">
        <v>5</v>
      </c>
    </row>
    <row r="98" spans="1:12" ht="21" x14ac:dyDescent="0.35">
      <c r="A98" s="25">
        <v>43221.629814814813</v>
      </c>
      <c r="B98" s="25">
        <v>43221</v>
      </c>
      <c r="C98" s="26" t="s">
        <v>135</v>
      </c>
      <c r="D98" s="26" t="s">
        <v>1474</v>
      </c>
      <c r="E98" s="26" t="s">
        <v>1413</v>
      </c>
      <c r="F98" s="27" t="s">
        <v>1414</v>
      </c>
      <c r="G98" s="26">
        <v>10</v>
      </c>
      <c r="H98" s="26" t="s">
        <v>2428</v>
      </c>
      <c r="I98" s="28">
        <v>615.00419999999997</v>
      </c>
      <c r="J98" s="28">
        <f t="shared" si="3"/>
        <v>6150.0419999999995</v>
      </c>
      <c r="K98" s="26">
        <v>10</v>
      </c>
      <c r="L98" s="2"/>
    </row>
    <row r="99" spans="1:12" ht="21" x14ac:dyDescent="0.35">
      <c r="A99" s="25">
        <v>43221.629814814813</v>
      </c>
      <c r="B99" s="25">
        <v>43221</v>
      </c>
      <c r="C99" s="26" t="s">
        <v>135</v>
      </c>
      <c r="D99" s="26" t="s">
        <v>1474</v>
      </c>
      <c r="E99" s="26" t="s">
        <v>1475</v>
      </c>
      <c r="F99" s="27" t="s">
        <v>1476</v>
      </c>
      <c r="G99" s="26">
        <v>10</v>
      </c>
      <c r="H99" s="26" t="s">
        <v>2428</v>
      </c>
      <c r="I99" s="28">
        <v>419.99740000000003</v>
      </c>
      <c r="J99" s="28">
        <f t="shared" si="3"/>
        <v>2519.9844000000003</v>
      </c>
      <c r="K99" s="26">
        <v>6</v>
      </c>
    </row>
    <row r="100" spans="1:12" ht="21" x14ac:dyDescent="0.35">
      <c r="A100" s="25">
        <v>43213.366898148146</v>
      </c>
      <c r="B100" s="25">
        <v>43213.366898148146</v>
      </c>
      <c r="C100" s="26" t="s">
        <v>1421</v>
      </c>
      <c r="D100" s="26" t="s">
        <v>1432</v>
      </c>
      <c r="E100" s="26" t="s">
        <v>396</v>
      </c>
      <c r="F100" s="26" t="s">
        <v>397</v>
      </c>
      <c r="G100" s="26">
        <v>10</v>
      </c>
      <c r="H100" s="26" t="s">
        <v>2425</v>
      </c>
      <c r="I100" s="28">
        <v>115.64</v>
      </c>
      <c r="J100" s="28">
        <f t="shared" si="3"/>
        <v>2197.16</v>
      </c>
      <c r="K100" s="26">
        <v>19</v>
      </c>
    </row>
    <row r="101" spans="1:12" ht="21" x14ac:dyDescent="0.35">
      <c r="A101" s="25">
        <v>43235.60050925926</v>
      </c>
      <c r="B101" s="25">
        <v>43235</v>
      </c>
      <c r="C101" s="26" t="s">
        <v>1519</v>
      </c>
      <c r="D101" s="26" t="s">
        <v>1520</v>
      </c>
      <c r="E101" s="26" t="s">
        <v>398</v>
      </c>
      <c r="F101" s="26" t="s">
        <v>399</v>
      </c>
      <c r="G101" s="26">
        <v>30</v>
      </c>
      <c r="H101" s="26" t="s">
        <v>2425</v>
      </c>
      <c r="I101" s="28">
        <v>224.2</v>
      </c>
      <c r="J101" s="28">
        <f t="shared" si="3"/>
        <v>5829.2</v>
      </c>
      <c r="K101" s="26">
        <v>26</v>
      </c>
    </row>
    <row r="102" spans="1:12" ht="21" x14ac:dyDescent="0.35">
      <c r="A102" s="25">
        <v>43228.648865740739</v>
      </c>
      <c r="B102" s="25">
        <v>43228</v>
      </c>
      <c r="C102" s="26" t="s">
        <v>135</v>
      </c>
      <c r="D102" s="26" t="s">
        <v>1502</v>
      </c>
      <c r="E102" s="26" t="s">
        <v>1505</v>
      </c>
      <c r="F102" s="27" t="s">
        <v>1506</v>
      </c>
      <c r="G102" s="26">
        <v>10</v>
      </c>
      <c r="H102" s="26" t="s">
        <v>2428</v>
      </c>
      <c r="I102" s="28">
        <v>914.5</v>
      </c>
      <c r="J102" s="28">
        <f t="shared" si="3"/>
        <v>9145</v>
      </c>
      <c r="K102" s="26">
        <v>10</v>
      </c>
    </row>
    <row r="103" spans="1:12" ht="21" x14ac:dyDescent="0.35">
      <c r="A103" s="25">
        <v>43213.378912037035</v>
      </c>
      <c r="B103" s="25">
        <v>43210</v>
      </c>
      <c r="C103" t="s">
        <v>1431</v>
      </c>
      <c r="D103" t="s">
        <v>1421</v>
      </c>
      <c r="E103" s="26" t="s">
        <v>1439</v>
      </c>
      <c r="F103" s="27" t="s">
        <v>1440</v>
      </c>
      <c r="G103" s="26">
        <v>110</v>
      </c>
      <c r="H103" s="26" t="s">
        <v>2428</v>
      </c>
      <c r="I103" s="28">
        <v>23.6</v>
      </c>
      <c r="J103" s="28">
        <f t="shared" si="3"/>
        <v>1132.8000000000002</v>
      </c>
      <c r="K103" s="26">
        <v>48</v>
      </c>
    </row>
    <row r="104" spans="1:12" ht="21" x14ac:dyDescent="0.35">
      <c r="A104" s="25">
        <v>43221.637395833335</v>
      </c>
      <c r="B104" s="25">
        <v>43221</v>
      </c>
      <c r="C104" t="s">
        <v>1472</v>
      </c>
      <c r="D104" t="s">
        <v>1467</v>
      </c>
      <c r="E104" s="26" t="s">
        <v>406</v>
      </c>
      <c r="F104" s="27" t="s">
        <v>407</v>
      </c>
      <c r="G104" s="26">
        <v>58</v>
      </c>
      <c r="H104" s="26" t="s">
        <v>2433</v>
      </c>
      <c r="I104" s="28">
        <v>470.00580000000002</v>
      </c>
      <c r="J104" s="28">
        <f t="shared" si="3"/>
        <v>62510.771400000005</v>
      </c>
      <c r="K104" s="26">
        <v>133</v>
      </c>
    </row>
    <row r="105" spans="1:12" ht="21" x14ac:dyDescent="0.35">
      <c r="A105" s="87">
        <v>43221.637395833335</v>
      </c>
      <c r="B105" s="87">
        <v>43221</v>
      </c>
      <c r="C105" s="44" t="s">
        <v>1472</v>
      </c>
      <c r="D105" s="44" t="s">
        <v>1467</v>
      </c>
      <c r="E105" s="88" t="s">
        <v>471</v>
      </c>
      <c r="F105" s="89" t="s">
        <v>472</v>
      </c>
      <c r="G105" s="88">
        <v>80</v>
      </c>
      <c r="H105" s="88" t="s">
        <v>2433</v>
      </c>
      <c r="I105" s="90">
        <v>459.99939999999998</v>
      </c>
      <c r="J105" s="28">
        <f t="shared" si="3"/>
        <v>5519.9928</v>
      </c>
      <c r="K105" s="88">
        <v>12</v>
      </c>
    </row>
    <row r="106" spans="1:12" ht="42" x14ac:dyDescent="0.35">
      <c r="A106" s="25">
        <v>43504.400104166663</v>
      </c>
      <c r="B106" s="25">
        <v>43504.400104166663</v>
      </c>
      <c r="C106" t="s">
        <v>2328</v>
      </c>
      <c r="D106" t="s">
        <v>2307</v>
      </c>
      <c r="E106" s="26" t="s">
        <v>2335</v>
      </c>
      <c r="F106" s="27" t="s">
        <v>2336</v>
      </c>
      <c r="G106" s="26">
        <v>25</v>
      </c>
      <c r="H106" s="26" t="s">
        <v>2426</v>
      </c>
      <c r="I106" s="28">
        <v>359.9</v>
      </c>
      <c r="J106" s="28">
        <f t="shared" si="3"/>
        <v>11516.8</v>
      </c>
      <c r="K106" s="26">
        <v>32</v>
      </c>
    </row>
    <row r="107" spans="1:12" ht="21" x14ac:dyDescent="0.35">
      <c r="F107"/>
      <c r="H107" s="22"/>
      <c r="I107"/>
      <c r="J107"/>
    </row>
    <row r="108" spans="1:12" ht="21" x14ac:dyDescent="0.35">
      <c r="F108"/>
      <c r="H108" s="22"/>
      <c r="I108"/>
      <c r="J108"/>
    </row>
    <row r="109" spans="1:12" ht="21.75" thickBot="1" x14ac:dyDescent="0.4">
      <c r="A109" s="30"/>
      <c r="B109" s="30"/>
      <c r="C109" s="22"/>
      <c r="D109" s="22"/>
      <c r="E109" s="22"/>
      <c r="G109" s="22"/>
      <c r="H109" s="22"/>
      <c r="I109" s="39"/>
      <c r="J109" s="31">
        <f>SUM(J84:J105)</f>
        <v>215563.47380000001</v>
      </c>
      <c r="K109" s="22"/>
    </row>
    <row r="110" spans="1:12" ht="21.75" thickTop="1" x14ac:dyDescent="0.35">
      <c r="A110" s="30"/>
      <c r="B110" s="30"/>
      <c r="C110" s="22"/>
      <c r="D110" s="22"/>
      <c r="E110" s="22"/>
      <c r="F110" s="23"/>
      <c r="G110" s="22"/>
      <c r="H110" s="22"/>
      <c r="I110" s="39"/>
      <c r="J110" s="39"/>
      <c r="K110" s="22"/>
    </row>
    <row r="111" spans="1:12" ht="21" x14ac:dyDescent="0.35">
      <c r="A111" s="30"/>
      <c r="B111" s="30"/>
      <c r="C111" s="22"/>
      <c r="D111" s="22"/>
      <c r="E111" s="22"/>
      <c r="F111" s="23"/>
      <c r="G111" s="22"/>
      <c r="H111" s="22"/>
      <c r="I111" s="39"/>
      <c r="J111" s="39"/>
      <c r="K111" s="22"/>
    </row>
    <row r="112" spans="1:12" ht="26.25" x14ac:dyDescent="0.4">
      <c r="A112" s="34" t="s">
        <v>2453</v>
      </c>
      <c r="B112" s="35"/>
      <c r="C112" s="35"/>
      <c r="D112" s="35"/>
      <c r="E112" s="35"/>
      <c r="F112" s="36"/>
      <c r="G112" s="35"/>
      <c r="H112" s="35"/>
      <c r="I112" s="37"/>
      <c r="J112" s="37"/>
      <c r="K112" s="35"/>
    </row>
    <row r="113" spans="1:11" ht="69.75" x14ac:dyDescent="0.25">
      <c r="A113" s="40" t="s">
        <v>2441</v>
      </c>
      <c r="B113" s="40" t="s">
        <v>2442</v>
      </c>
      <c r="C113" s="40" t="s">
        <v>2419</v>
      </c>
      <c r="D113" s="40"/>
      <c r="E113" s="41" t="s">
        <v>2443</v>
      </c>
      <c r="F113" s="42" t="s">
        <v>2444</v>
      </c>
      <c r="G113" s="42" t="s">
        <v>2463</v>
      </c>
      <c r="H113" s="40" t="s">
        <v>2428</v>
      </c>
      <c r="I113" s="40" t="s">
        <v>2446</v>
      </c>
      <c r="J113" s="40" t="s">
        <v>2447</v>
      </c>
      <c r="K113" s="40" t="s">
        <v>2448</v>
      </c>
    </row>
    <row r="114" spans="1:11" ht="21" x14ac:dyDescent="0.35">
      <c r="A114" s="25">
        <v>43474.414375</v>
      </c>
      <c r="B114" s="25">
        <v>43472</v>
      </c>
      <c r="C114" s="26" t="s">
        <v>40</v>
      </c>
      <c r="D114" s="26" t="s">
        <v>2278</v>
      </c>
      <c r="E114" s="26" t="s">
        <v>951</v>
      </c>
      <c r="F114" s="27" t="s">
        <v>952</v>
      </c>
      <c r="G114" s="26">
        <v>10</v>
      </c>
      <c r="H114" s="26" t="s">
        <v>2428</v>
      </c>
      <c r="I114" s="28">
        <v>13311.320400000001</v>
      </c>
      <c r="J114" s="28">
        <v>133113.204</v>
      </c>
      <c r="K114" s="26">
        <v>2</v>
      </c>
    </row>
    <row r="115" spans="1:11" ht="21" x14ac:dyDescent="0.35">
      <c r="A115" s="30"/>
      <c r="B115" s="30"/>
      <c r="C115" s="22"/>
      <c r="D115" s="22"/>
      <c r="E115" s="22"/>
      <c r="F115" s="23"/>
      <c r="G115" s="22"/>
      <c r="H115" s="22"/>
      <c r="I115" s="24"/>
      <c r="J115" s="24"/>
      <c r="K115" s="22"/>
    </row>
    <row r="116" spans="1:11" ht="21.75" thickBot="1" x14ac:dyDescent="0.4">
      <c r="A116" s="30"/>
      <c r="B116" s="30"/>
      <c r="C116" s="22"/>
      <c r="D116" s="22"/>
      <c r="E116" s="22"/>
      <c r="F116" s="23"/>
      <c r="G116" s="22"/>
      <c r="H116" s="22"/>
      <c r="I116" s="24"/>
      <c r="J116" s="31">
        <f>+K114*I114</f>
        <v>26622.640800000001</v>
      </c>
      <c r="K116" s="22"/>
    </row>
    <row r="117" spans="1:11" ht="21.75" thickTop="1" x14ac:dyDescent="0.35">
      <c r="A117" s="30"/>
      <c r="B117" s="30"/>
      <c r="C117" s="22"/>
      <c r="D117" s="22"/>
      <c r="E117" s="22"/>
      <c r="F117" s="23"/>
      <c r="G117" s="22"/>
      <c r="H117" s="22"/>
      <c r="I117" s="24"/>
      <c r="J117" s="38"/>
      <c r="K117" s="22"/>
    </row>
    <row r="118" spans="1:11" ht="21" x14ac:dyDescent="0.35">
      <c r="A118" s="30"/>
      <c r="B118" s="30"/>
      <c r="C118" s="22"/>
      <c r="D118" s="22"/>
      <c r="E118" s="22"/>
      <c r="F118" s="23"/>
      <c r="G118" s="22"/>
      <c r="H118" s="22"/>
      <c r="I118" s="24"/>
      <c r="J118" s="38"/>
      <c r="K118" s="22"/>
    </row>
    <row r="119" spans="1:11" x14ac:dyDescent="0.25">
      <c r="A119" s="9"/>
      <c r="B119" s="9"/>
    </row>
    <row r="120" spans="1:11" ht="26.25" x14ac:dyDescent="0.4">
      <c r="A120" s="34" t="s">
        <v>2454</v>
      </c>
      <c r="B120" s="35"/>
      <c r="C120" s="35"/>
      <c r="D120" s="35"/>
      <c r="E120" s="35"/>
      <c r="F120" s="36"/>
      <c r="G120" s="35"/>
      <c r="H120" s="35"/>
      <c r="I120" s="37"/>
      <c r="J120" s="37"/>
      <c r="K120" s="35"/>
    </row>
    <row r="121" spans="1:11" ht="69.75" x14ac:dyDescent="0.25">
      <c r="A121" s="40" t="s">
        <v>2441</v>
      </c>
      <c r="B121" s="40" t="s">
        <v>2442</v>
      </c>
      <c r="C121" s="40" t="s">
        <v>2419</v>
      </c>
      <c r="D121" s="40"/>
      <c r="E121" s="41" t="s">
        <v>2443</v>
      </c>
      <c r="F121" s="42" t="s">
        <v>2444</v>
      </c>
      <c r="G121" s="42" t="s">
        <v>2463</v>
      </c>
      <c r="H121" s="40" t="s">
        <v>2428</v>
      </c>
      <c r="I121" s="40" t="s">
        <v>2446</v>
      </c>
      <c r="J121" s="40" t="s">
        <v>2447</v>
      </c>
      <c r="K121" s="40" t="s">
        <v>2448</v>
      </c>
    </row>
    <row r="122" spans="1:11" ht="21" x14ac:dyDescent="0.35">
      <c r="A122" s="25">
        <v>43307.601689814815</v>
      </c>
      <c r="B122" s="25">
        <v>43307</v>
      </c>
      <c r="C122" s="26" t="s">
        <v>135</v>
      </c>
      <c r="D122" s="26" t="s">
        <v>1627</v>
      </c>
      <c r="E122" s="26" t="s">
        <v>1631</v>
      </c>
      <c r="F122" s="27" t="s">
        <v>1632</v>
      </c>
      <c r="G122" s="26">
        <v>36</v>
      </c>
      <c r="H122" s="26" t="s">
        <v>2428</v>
      </c>
      <c r="I122" s="28">
        <v>29.736000000000001</v>
      </c>
      <c r="J122" s="28">
        <f>+K122*I122</f>
        <v>654.19200000000001</v>
      </c>
      <c r="K122" s="26">
        <v>22</v>
      </c>
    </row>
    <row r="123" spans="1:11" ht="42" x14ac:dyDescent="0.35">
      <c r="A123" s="25">
        <v>43314.611585648148</v>
      </c>
      <c r="B123" s="25">
        <v>43314</v>
      </c>
      <c r="C123" s="26" t="s">
        <v>135</v>
      </c>
      <c r="D123" s="26" t="s">
        <v>1641</v>
      </c>
      <c r="E123" s="26" t="s">
        <v>1655</v>
      </c>
      <c r="F123" s="27" t="s">
        <v>1656</v>
      </c>
      <c r="G123" s="26">
        <v>25</v>
      </c>
      <c r="H123" s="26" t="s">
        <v>2425</v>
      </c>
      <c r="I123" s="28">
        <v>439.9984</v>
      </c>
      <c r="J123" s="28">
        <f t="shared" ref="J123:J186" si="4">+K123*I123</f>
        <v>439.9984</v>
      </c>
      <c r="K123" s="26">
        <v>1</v>
      </c>
    </row>
    <row r="124" spans="1:11" ht="42" x14ac:dyDescent="0.35">
      <c r="A124" s="25">
        <v>43315.436851851853</v>
      </c>
      <c r="B124" s="25">
        <v>43315</v>
      </c>
      <c r="C124" s="26" t="s">
        <v>135</v>
      </c>
      <c r="D124" s="26" t="s">
        <v>1687</v>
      </c>
      <c r="E124" s="26" t="s">
        <v>1657</v>
      </c>
      <c r="F124" s="27" t="s">
        <v>1658</v>
      </c>
      <c r="G124" s="26">
        <v>300</v>
      </c>
      <c r="H124" s="26" t="s">
        <v>2428</v>
      </c>
      <c r="I124" s="28">
        <v>188.56399999999999</v>
      </c>
      <c r="J124" s="28">
        <f t="shared" si="4"/>
        <v>56569.2</v>
      </c>
      <c r="K124" s="26">
        <v>300</v>
      </c>
    </row>
    <row r="125" spans="1:11" ht="21" x14ac:dyDescent="0.35">
      <c r="A125" s="25">
        <v>43315.436851851853</v>
      </c>
      <c r="B125" s="25">
        <v>43315</v>
      </c>
      <c r="C125" s="26" t="s">
        <v>135</v>
      </c>
      <c r="D125" s="26" t="s">
        <v>1687</v>
      </c>
      <c r="E125" s="26" t="s">
        <v>308</v>
      </c>
      <c r="F125" s="27" t="s">
        <v>309</v>
      </c>
      <c r="G125" s="26">
        <v>4300</v>
      </c>
      <c r="H125" s="26" t="s">
        <v>2428</v>
      </c>
      <c r="I125" s="28">
        <v>5</v>
      </c>
      <c r="J125" s="28">
        <f t="shared" si="4"/>
        <v>19595</v>
      </c>
      <c r="K125" s="26">
        <f>3059+568+292</f>
        <v>3919</v>
      </c>
    </row>
    <row r="126" spans="1:11" ht="21" x14ac:dyDescent="0.35">
      <c r="A126" s="25">
        <v>43314.611585648148</v>
      </c>
      <c r="B126" s="25">
        <v>43314</v>
      </c>
      <c r="C126" s="26" t="s">
        <v>135</v>
      </c>
      <c r="D126" s="26" t="s">
        <v>1641</v>
      </c>
      <c r="E126" s="26" t="s">
        <v>150</v>
      </c>
      <c r="F126" s="27" t="s">
        <v>151</v>
      </c>
      <c r="G126" s="26">
        <v>40</v>
      </c>
      <c r="H126" s="26" t="s">
        <v>2425</v>
      </c>
      <c r="I126" s="28">
        <v>101.893</v>
      </c>
      <c r="J126" s="28">
        <f t="shared" si="4"/>
        <v>9781.7279999999992</v>
      </c>
      <c r="K126" s="26">
        <v>96</v>
      </c>
    </row>
    <row r="127" spans="1:11" ht="21" x14ac:dyDescent="0.35">
      <c r="A127" s="25">
        <v>43314.611585648148</v>
      </c>
      <c r="B127" s="25">
        <v>43314</v>
      </c>
      <c r="C127" s="26" t="s">
        <v>135</v>
      </c>
      <c r="D127" s="26" t="s">
        <v>1641</v>
      </c>
      <c r="E127" s="26" t="s">
        <v>1647</v>
      </c>
      <c r="F127" s="27" t="s">
        <v>1648</v>
      </c>
      <c r="G127" s="26">
        <v>30</v>
      </c>
      <c r="H127" s="26" t="s">
        <v>2425</v>
      </c>
      <c r="I127" s="28">
        <v>80.995199999999997</v>
      </c>
      <c r="J127" s="28">
        <f t="shared" si="4"/>
        <v>2105.8751999999999</v>
      </c>
      <c r="K127" s="26">
        <v>26</v>
      </c>
    </row>
    <row r="128" spans="1:11" ht="42" x14ac:dyDescent="0.35">
      <c r="A128" s="25">
        <v>43314.611585648148</v>
      </c>
      <c r="B128" s="25">
        <v>43314</v>
      </c>
      <c r="C128" s="26" t="s">
        <v>135</v>
      </c>
      <c r="D128" s="26" t="s">
        <v>1641</v>
      </c>
      <c r="E128" s="26" t="s">
        <v>477</v>
      </c>
      <c r="F128" s="27" t="s">
        <v>478</v>
      </c>
      <c r="G128" s="26">
        <v>30</v>
      </c>
      <c r="H128" s="26" t="s">
        <v>2425</v>
      </c>
      <c r="I128" s="28">
        <v>24.9924</v>
      </c>
      <c r="J128" s="28">
        <f t="shared" si="4"/>
        <v>1324.5971999999999</v>
      </c>
      <c r="K128" s="26">
        <f>48+5</f>
        <v>53</v>
      </c>
    </row>
    <row r="129" spans="1:11" ht="21" x14ac:dyDescent="0.35">
      <c r="A129" s="25">
        <v>43314.611585648148</v>
      </c>
      <c r="B129" s="25">
        <v>43314</v>
      </c>
      <c r="C129" s="26" t="s">
        <v>135</v>
      </c>
      <c r="D129" s="26" t="s">
        <v>1641</v>
      </c>
      <c r="E129" s="26" t="s">
        <v>155</v>
      </c>
      <c r="F129" s="27" t="s">
        <v>156</v>
      </c>
      <c r="G129" s="26">
        <v>300</v>
      </c>
      <c r="H129" s="26" t="s">
        <v>2425</v>
      </c>
      <c r="I129" s="28">
        <v>8.9443999999999999</v>
      </c>
      <c r="J129" s="28">
        <f t="shared" si="4"/>
        <v>375.66480000000001</v>
      </c>
      <c r="K129" s="26">
        <v>42</v>
      </c>
    </row>
    <row r="130" spans="1:11" ht="21" x14ac:dyDescent="0.35">
      <c r="A130" s="25">
        <v>43314.611585648148</v>
      </c>
      <c r="B130" s="25">
        <v>43314</v>
      </c>
      <c r="C130" s="26" t="s">
        <v>135</v>
      </c>
      <c r="D130" s="26" t="s">
        <v>1641</v>
      </c>
      <c r="E130" s="26" t="s">
        <v>153</v>
      </c>
      <c r="F130" s="27" t="s">
        <v>154</v>
      </c>
      <c r="G130" s="26">
        <v>500</v>
      </c>
      <c r="H130" s="26" t="s">
        <v>2425</v>
      </c>
      <c r="I130" s="28">
        <v>16.873999999999999</v>
      </c>
      <c r="J130" s="28">
        <f t="shared" si="4"/>
        <v>2311.7379999999998</v>
      </c>
      <c r="K130" s="26">
        <v>137</v>
      </c>
    </row>
    <row r="131" spans="1:11" ht="21" x14ac:dyDescent="0.35">
      <c r="A131" s="25">
        <v>43314.611585648148</v>
      </c>
      <c r="B131" s="25">
        <v>43314</v>
      </c>
      <c r="C131" s="26" t="s">
        <v>135</v>
      </c>
      <c r="D131" s="26" t="s">
        <v>1641</v>
      </c>
      <c r="E131" s="26" t="s">
        <v>192</v>
      </c>
      <c r="F131" s="27" t="s">
        <v>193</v>
      </c>
      <c r="G131" s="26">
        <v>300</v>
      </c>
      <c r="H131" s="26" t="s">
        <v>2425</v>
      </c>
      <c r="I131" s="28">
        <v>27.789000000000001</v>
      </c>
      <c r="J131" s="28">
        <f t="shared" si="4"/>
        <v>2528.799</v>
      </c>
      <c r="K131" s="26">
        <v>91</v>
      </c>
    </row>
    <row r="132" spans="1:11" ht="21" x14ac:dyDescent="0.35">
      <c r="A132" s="25">
        <v>43504.361168981479</v>
      </c>
      <c r="B132" s="25">
        <v>43503</v>
      </c>
      <c r="C132" s="26" t="s">
        <v>40</v>
      </c>
      <c r="D132" s="26" t="s">
        <v>2341</v>
      </c>
      <c r="E132" s="26" t="s">
        <v>1653</v>
      </c>
      <c r="F132" s="27" t="s">
        <v>1654</v>
      </c>
      <c r="G132" s="26">
        <v>37</v>
      </c>
      <c r="H132" s="26" t="s">
        <v>2427</v>
      </c>
      <c r="I132" s="28">
        <v>47.2</v>
      </c>
      <c r="J132" s="28">
        <f t="shared" si="4"/>
        <v>3492.8</v>
      </c>
      <c r="K132" s="26">
        <v>74</v>
      </c>
    </row>
    <row r="133" spans="1:11" ht="21" x14ac:dyDescent="0.35">
      <c r="A133" s="25">
        <v>42136.609907407408</v>
      </c>
      <c r="B133" s="25">
        <v>42136</v>
      </c>
      <c r="C133" s="26" t="s">
        <v>40</v>
      </c>
      <c r="D133" s="26" t="s">
        <v>1970</v>
      </c>
      <c r="E133" s="26" t="s">
        <v>1927</v>
      </c>
      <c r="F133" s="27" t="s">
        <v>1928</v>
      </c>
      <c r="G133" s="26">
        <v>15</v>
      </c>
      <c r="H133" s="26" t="s">
        <v>2425</v>
      </c>
      <c r="I133" s="28">
        <v>38.94</v>
      </c>
      <c r="J133" s="28">
        <f t="shared" si="4"/>
        <v>584.09999999999991</v>
      </c>
      <c r="K133" s="26">
        <v>15</v>
      </c>
    </row>
    <row r="134" spans="1:11" ht="21" x14ac:dyDescent="0.35">
      <c r="A134" s="25">
        <v>43314.611585648148</v>
      </c>
      <c r="B134" s="25">
        <v>43314</v>
      </c>
      <c r="C134" s="26" t="s">
        <v>135</v>
      </c>
      <c r="D134" s="26" t="s">
        <v>1641</v>
      </c>
      <c r="E134" s="26" t="s">
        <v>212</v>
      </c>
      <c r="F134" s="27" t="s">
        <v>213</v>
      </c>
      <c r="G134" s="26">
        <v>50</v>
      </c>
      <c r="H134" s="26" t="s">
        <v>2428</v>
      </c>
      <c r="I134" s="28">
        <v>156.999</v>
      </c>
      <c r="J134" s="28">
        <f t="shared" si="4"/>
        <v>2040.9869999999999</v>
      </c>
      <c r="K134" s="26">
        <v>13</v>
      </c>
    </row>
    <row r="135" spans="1:11" ht="21" x14ac:dyDescent="0.35">
      <c r="A135" s="25">
        <v>42859.442789351851</v>
      </c>
      <c r="B135" s="25">
        <v>42858</v>
      </c>
      <c r="C135" s="26" t="s">
        <v>135</v>
      </c>
      <c r="D135" s="26" t="s">
        <v>1011</v>
      </c>
      <c r="E135" s="26" t="s">
        <v>1028</v>
      </c>
      <c r="F135" s="27" t="s">
        <v>1029</v>
      </c>
      <c r="G135" s="26">
        <v>1750</v>
      </c>
      <c r="H135" s="26" t="s">
        <v>2428</v>
      </c>
      <c r="I135" s="28">
        <v>6.5961999999999996</v>
      </c>
      <c r="J135" s="28">
        <f t="shared" si="4"/>
        <v>11873.16</v>
      </c>
      <c r="K135" s="26">
        <v>1800</v>
      </c>
    </row>
    <row r="136" spans="1:11" ht="21" x14ac:dyDescent="0.35">
      <c r="A136" s="25">
        <v>43314.611585648148</v>
      </c>
      <c r="B136" s="25">
        <v>43314</v>
      </c>
      <c r="C136" s="26" t="s">
        <v>135</v>
      </c>
      <c r="D136" s="26" t="s">
        <v>1641</v>
      </c>
      <c r="E136" s="26" t="s">
        <v>1030</v>
      </c>
      <c r="F136" s="27" t="s">
        <v>1031</v>
      </c>
      <c r="G136" s="26">
        <v>100</v>
      </c>
      <c r="H136" s="26" t="s">
        <v>2428</v>
      </c>
      <c r="I136" s="28">
        <v>22.738600000000002</v>
      </c>
      <c r="J136" s="28">
        <f t="shared" si="4"/>
        <v>2387.5530000000003</v>
      </c>
      <c r="K136" s="26">
        <v>105</v>
      </c>
    </row>
    <row r="137" spans="1:11" ht="42" x14ac:dyDescent="0.35">
      <c r="A137" s="25">
        <v>43314.611585648148</v>
      </c>
      <c r="B137" s="25">
        <v>43314</v>
      </c>
      <c r="C137" s="26" t="s">
        <v>135</v>
      </c>
      <c r="D137" s="26" t="s">
        <v>1641</v>
      </c>
      <c r="E137" s="26" t="s">
        <v>1651</v>
      </c>
      <c r="F137" s="27" t="s">
        <v>1652</v>
      </c>
      <c r="G137" s="26">
        <v>30</v>
      </c>
      <c r="H137" s="26" t="s">
        <v>2425</v>
      </c>
      <c r="I137" s="28">
        <v>13.9948</v>
      </c>
      <c r="J137" s="28">
        <f t="shared" si="4"/>
        <v>699.74</v>
      </c>
      <c r="K137" s="26">
        <v>50</v>
      </c>
    </row>
    <row r="138" spans="1:11" ht="42" x14ac:dyDescent="0.35">
      <c r="A138" s="25">
        <v>43314.611585648148</v>
      </c>
      <c r="B138" s="25">
        <v>43314</v>
      </c>
      <c r="C138" s="26" t="s">
        <v>135</v>
      </c>
      <c r="D138" s="26" t="s">
        <v>1641</v>
      </c>
      <c r="E138" s="26" t="s">
        <v>1024</v>
      </c>
      <c r="F138" s="27" t="s">
        <v>1025</v>
      </c>
      <c r="G138" s="26">
        <v>30</v>
      </c>
      <c r="H138" s="26" t="s">
        <v>2425</v>
      </c>
      <c r="I138" s="28">
        <v>54.799199999999999</v>
      </c>
      <c r="J138" s="28">
        <f t="shared" si="4"/>
        <v>2411.1648</v>
      </c>
      <c r="K138" s="26">
        <f>20+24</f>
        <v>44</v>
      </c>
    </row>
    <row r="139" spans="1:11" ht="21" x14ac:dyDescent="0.35">
      <c r="A139" s="25">
        <v>43314.611585648148</v>
      </c>
      <c r="B139" s="25">
        <v>43314</v>
      </c>
      <c r="C139" s="26" t="s">
        <v>135</v>
      </c>
      <c r="D139" s="26" t="s">
        <v>1641</v>
      </c>
      <c r="E139" s="26" t="s">
        <v>1026</v>
      </c>
      <c r="F139" s="27" t="s">
        <v>1027</v>
      </c>
      <c r="G139" s="26">
        <v>100</v>
      </c>
      <c r="H139" s="26" t="s">
        <v>2428</v>
      </c>
      <c r="I139" s="28">
        <v>20.744399999999999</v>
      </c>
      <c r="J139" s="28">
        <f t="shared" si="4"/>
        <v>311.166</v>
      </c>
      <c r="K139" s="26">
        <v>15</v>
      </c>
    </row>
    <row r="140" spans="1:11" ht="21" x14ac:dyDescent="0.35">
      <c r="A140" s="25">
        <v>43314.611585648148</v>
      </c>
      <c r="B140" s="25">
        <v>43314</v>
      </c>
      <c r="C140" s="26" t="s">
        <v>135</v>
      </c>
      <c r="D140" s="26" t="s">
        <v>1641</v>
      </c>
      <c r="E140" s="26" t="s">
        <v>142</v>
      </c>
      <c r="F140" s="27" t="s">
        <v>143</v>
      </c>
      <c r="G140" s="26">
        <v>40000</v>
      </c>
      <c r="H140" s="26" t="s">
        <v>2428</v>
      </c>
      <c r="I140" s="28">
        <v>2.1004</v>
      </c>
      <c r="J140" s="28">
        <f t="shared" si="4"/>
        <v>20163.84</v>
      </c>
      <c r="K140" s="26">
        <v>9600</v>
      </c>
    </row>
    <row r="141" spans="1:11" ht="21" x14ac:dyDescent="0.35">
      <c r="A141" s="25">
        <v>43314.611585648148</v>
      </c>
      <c r="B141" s="25">
        <v>43314</v>
      </c>
      <c r="C141" s="26" t="s">
        <v>135</v>
      </c>
      <c r="D141" s="26" t="s">
        <v>1641</v>
      </c>
      <c r="E141" s="26" t="s">
        <v>479</v>
      </c>
      <c r="F141" s="27" t="s">
        <v>480</v>
      </c>
      <c r="G141" s="26">
        <v>2000</v>
      </c>
      <c r="H141" s="26" t="s">
        <v>2428</v>
      </c>
      <c r="I141" s="28">
        <v>3.3512</v>
      </c>
      <c r="J141" s="28">
        <f t="shared" si="4"/>
        <v>697.04959999999994</v>
      </c>
      <c r="K141" s="26">
        <v>208</v>
      </c>
    </row>
    <row r="142" spans="1:11" ht="21" x14ac:dyDescent="0.35">
      <c r="A142" s="25">
        <v>43314.611585648148</v>
      </c>
      <c r="B142" s="25">
        <v>43314</v>
      </c>
      <c r="C142" s="26" t="s">
        <v>135</v>
      </c>
      <c r="D142" s="26" t="s">
        <v>1641</v>
      </c>
      <c r="E142" s="26" t="s">
        <v>481</v>
      </c>
      <c r="F142" s="27" t="s">
        <v>482</v>
      </c>
      <c r="G142" s="26">
        <v>100</v>
      </c>
      <c r="H142" s="26" t="s">
        <v>2428</v>
      </c>
      <c r="I142" s="28">
        <v>3.9411999999999998</v>
      </c>
      <c r="J142" s="28">
        <f t="shared" si="4"/>
        <v>851.29919999999993</v>
      </c>
      <c r="K142" s="26">
        <v>216</v>
      </c>
    </row>
    <row r="143" spans="1:11" ht="21" x14ac:dyDescent="0.35">
      <c r="A143" s="25">
        <v>43384.427384259259</v>
      </c>
      <c r="B143" s="25">
        <v>43382</v>
      </c>
      <c r="C143" s="26" t="s">
        <v>40</v>
      </c>
      <c r="D143" s="26" t="s">
        <v>1758</v>
      </c>
      <c r="E143" s="26" t="s">
        <v>209</v>
      </c>
      <c r="F143" s="27" t="s">
        <v>210</v>
      </c>
      <c r="G143" s="26">
        <v>200</v>
      </c>
      <c r="H143" s="26" t="s">
        <v>2428</v>
      </c>
      <c r="I143" s="28">
        <v>6.9</v>
      </c>
      <c r="J143" s="28">
        <f t="shared" si="4"/>
        <v>3933</v>
      </c>
      <c r="K143" s="26">
        <v>570</v>
      </c>
    </row>
    <row r="144" spans="1:11" ht="21" x14ac:dyDescent="0.35">
      <c r="A144" s="25">
        <v>43307.601689814815</v>
      </c>
      <c r="B144" s="25">
        <v>43307</v>
      </c>
      <c r="C144" s="26" t="s">
        <v>135</v>
      </c>
      <c r="D144" s="26" t="s">
        <v>1627</v>
      </c>
      <c r="E144" s="26" t="s">
        <v>144</v>
      </c>
      <c r="F144" s="27" t="s">
        <v>145</v>
      </c>
      <c r="G144" s="26">
        <v>520</v>
      </c>
      <c r="H144" s="26" t="s">
        <v>2428</v>
      </c>
      <c r="I144" s="28">
        <v>25.488</v>
      </c>
      <c r="J144" s="28">
        <f t="shared" si="4"/>
        <v>3746.7359999999999</v>
      </c>
      <c r="K144" s="26">
        <v>147</v>
      </c>
    </row>
    <row r="145" spans="1:11" s="44" customFormat="1" ht="21" x14ac:dyDescent="0.35">
      <c r="A145" s="87">
        <v>43315.436851851853</v>
      </c>
      <c r="B145" s="87">
        <v>43315</v>
      </c>
      <c r="C145" s="88" t="s">
        <v>135</v>
      </c>
      <c r="D145" s="88" t="s">
        <v>1687</v>
      </c>
      <c r="E145" s="88" t="s">
        <v>194</v>
      </c>
      <c r="F145" s="89" t="s">
        <v>195</v>
      </c>
      <c r="G145" s="88">
        <v>250</v>
      </c>
      <c r="H145" s="88" t="s">
        <v>2428</v>
      </c>
      <c r="I145" s="90">
        <v>16.873999999999999</v>
      </c>
      <c r="J145" s="28">
        <f t="shared" si="4"/>
        <v>5264.6879999999992</v>
      </c>
      <c r="K145" s="88">
        <v>312</v>
      </c>
    </row>
    <row r="146" spans="1:11" ht="21" x14ac:dyDescent="0.35">
      <c r="A146" s="25">
        <v>43314.611585648148</v>
      </c>
      <c r="B146" s="25">
        <v>43314</v>
      </c>
      <c r="C146" s="26" t="s">
        <v>135</v>
      </c>
      <c r="D146" s="26" t="s">
        <v>1641</v>
      </c>
      <c r="E146" s="26" t="s">
        <v>1022</v>
      </c>
      <c r="F146" s="27" t="s">
        <v>1023</v>
      </c>
      <c r="G146" s="26">
        <v>15</v>
      </c>
      <c r="H146" s="26" t="s">
        <v>2428</v>
      </c>
      <c r="I146" s="28">
        <v>299.9914</v>
      </c>
      <c r="J146" s="28">
        <f t="shared" si="4"/>
        <v>4199.8796000000002</v>
      </c>
      <c r="K146" s="26">
        <v>14</v>
      </c>
    </row>
    <row r="147" spans="1:11" ht="21" x14ac:dyDescent="0.35">
      <c r="A147" s="25">
        <v>43314.611585648148</v>
      </c>
      <c r="B147" s="25">
        <v>43314</v>
      </c>
      <c r="C147" s="26" t="s">
        <v>135</v>
      </c>
      <c r="D147" s="26" t="s">
        <v>1641</v>
      </c>
      <c r="E147" s="26" t="s">
        <v>487</v>
      </c>
      <c r="F147" s="27" t="s">
        <v>488</v>
      </c>
      <c r="G147" s="26">
        <v>20</v>
      </c>
      <c r="H147" s="26" t="s">
        <v>2428</v>
      </c>
      <c r="I147" s="28">
        <v>166.99359999999999</v>
      </c>
      <c r="J147" s="28">
        <f t="shared" si="4"/>
        <v>4174.8399999999992</v>
      </c>
      <c r="K147" s="26">
        <v>25</v>
      </c>
    </row>
    <row r="148" spans="1:11" ht="21" x14ac:dyDescent="0.35">
      <c r="A148" s="25">
        <v>43314.611585648148</v>
      </c>
      <c r="B148" s="25">
        <v>43314</v>
      </c>
      <c r="C148" s="26" t="s">
        <v>135</v>
      </c>
      <c r="D148" s="26" t="s">
        <v>1641</v>
      </c>
      <c r="E148" s="26" t="s">
        <v>1643</v>
      </c>
      <c r="F148" s="27" t="s">
        <v>1644</v>
      </c>
      <c r="G148" s="26">
        <v>50</v>
      </c>
      <c r="H148" s="26" t="s">
        <v>2428</v>
      </c>
      <c r="I148" s="28">
        <v>21.995200000000001</v>
      </c>
      <c r="J148" s="28">
        <f t="shared" si="4"/>
        <v>2133.5344</v>
      </c>
      <c r="K148" s="26">
        <v>97</v>
      </c>
    </row>
    <row r="149" spans="1:11" ht="21" x14ac:dyDescent="0.35">
      <c r="A149" s="25">
        <v>43314.611585648148</v>
      </c>
      <c r="B149" s="25">
        <v>43314</v>
      </c>
      <c r="C149" s="26" t="s">
        <v>135</v>
      </c>
      <c r="D149" s="26" t="s">
        <v>1641</v>
      </c>
      <c r="E149" s="26" t="s">
        <v>1645</v>
      </c>
      <c r="F149" s="27" t="s">
        <v>1646</v>
      </c>
      <c r="G149" s="26">
        <v>750</v>
      </c>
      <c r="H149" s="26" t="s">
        <v>2428</v>
      </c>
      <c r="I149" s="28">
        <v>22.998200000000001</v>
      </c>
      <c r="J149" s="28">
        <f t="shared" si="4"/>
        <v>15799.7634</v>
      </c>
      <c r="K149" s="26">
        <f>629+58</f>
        <v>687</v>
      </c>
    </row>
    <row r="150" spans="1:11" ht="21" x14ac:dyDescent="0.35">
      <c r="A150" s="25">
        <v>43314.611585648148</v>
      </c>
      <c r="B150" s="25">
        <v>43314</v>
      </c>
      <c r="C150" s="26" t="s">
        <v>135</v>
      </c>
      <c r="D150" s="26" t="s">
        <v>1641</v>
      </c>
      <c r="E150" s="26" t="s">
        <v>510</v>
      </c>
      <c r="F150" s="27" t="s">
        <v>511</v>
      </c>
      <c r="G150" s="26">
        <v>1700</v>
      </c>
      <c r="H150" s="26" t="s">
        <v>2428</v>
      </c>
      <c r="I150" s="28">
        <v>14.242599999999999</v>
      </c>
      <c r="J150" s="28">
        <f t="shared" si="4"/>
        <v>13174.404999999999</v>
      </c>
      <c r="K150" s="26">
        <f>164+545+216</f>
        <v>925</v>
      </c>
    </row>
    <row r="151" spans="1:11" ht="42" x14ac:dyDescent="0.35">
      <c r="A151" s="25">
        <v>42536.590624999997</v>
      </c>
      <c r="B151" s="25">
        <v>42502</v>
      </c>
      <c r="C151" s="26" t="s">
        <v>40</v>
      </c>
      <c r="D151" s="26" t="s">
        <v>475</v>
      </c>
      <c r="E151" s="26" t="s">
        <v>512</v>
      </c>
      <c r="F151" s="27" t="s">
        <v>513</v>
      </c>
      <c r="G151" s="26">
        <v>40</v>
      </c>
      <c r="H151" s="26" t="s">
        <v>2426</v>
      </c>
      <c r="I151" s="28">
        <v>135.00380000000001</v>
      </c>
      <c r="J151" s="28">
        <f t="shared" si="4"/>
        <v>2160.0608000000002</v>
      </c>
      <c r="K151" s="26">
        <v>16</v>
      </c>
    </row>
    <row r="152" spans="1:11" ht="21" x14ac:dyDescent="0.35">
      <c r="A152" s="25">
        <v>43314.611585648148</v>
      </c>
      <c r="B152" s="25">
        <v>43314</v>
      </c>
      <c r="C152" s="26" t="s">
        <v>135</v>
      </c>
      <c r="D152" s="26" t="s">
        <v>1641</v>
      </c>
      <c r="E152" s="26" t="s">
        <v>302</v>
      </c>
      <c r="F152" s="27" t="s">
        <v>303</v>
      </c>
      <c r="G152" s="26">
        <v>500</v>
      </c>
      <c r="H152" s="26" t="s">
        <v>2428</v>
      </c>
      <c r="I152" s="28">
        <v>12.803000000000001</v>
      </c>
      <c r="J152" s="28">
        <f t="shared" si="4"/>
        <v>4160.9750000000004</v>
      </c>
      <c r="K152" s="26">
        <f>67+62+62+86+48</f>
        <v>325</v>
      </c>
    </row>
    <row r="153" spans="1:11" s="110" customFormat="1" ht="21" x14ac:dyDescent="0.35">
      <c r="A153" s="106">
        <v>43390.646238425928</v>
      </c>
      <c r="B153" s="106">
        <v>43390</v>
      </c>
      <c r="C153" s="107" t="s">
        <v>40</v>
      </c>
      <c r="D153" s="107" t="s">
        <v>1772</v>
      </c>
      <c r="E153" s="107" t="s">
        <v>1773</v>
      </c>
      <c r="F153" s="108" t="s">
        <v>1774</v>
      </c>
      <c r="G153" s="107">
        <v>50</v>
      </c>
      <c r="H153" s="107" t="s">
        <v>2428</v>
      </c>
      <c r="I153" s="109">
        <v>526.221</v>
      </c>
      <c r="J153" s="109">
        <f t="shared" si="4"/>
        <v>32099.481</v>
      </c>
      <c r="K153" s="107">
        <v>61</v>
      </c>
    </row>
    <row r="154" spans="1:11" s="110" customFormat="1" ht="21" x14ac:dyDescent="0.35">
      <c r="A154" s="106">
        <v>43322.656030092592</v>
      </c>
      <c r="B154" s="106">
        <v>43322</v>
      </c>
      <c r="C154" s="107" t="s">
        <v>135</v>
      </c>
      <c r="D154" s="107" t="s">
        <v>1708</v>
      </c>
      <c r="E154" s="107" t="s">
        <v>137</v>
      </c>
      <c r="F154" s="108" t="s">
        <v>138</v>
      </c>
      <c r="G154" s="107">
        <v>2000</v>
      </c>
      <c r="H154" s="107" t="s">
        <v>2428</v>
      </c>
      <c r="I154" s="109">
        <v>182.66399999999999</v>
      </c>
      <c r="J154" s="109">
        <f t="shared" si="4"/>
        <v>25572.959999999999</v>
      </c>
      <c r="K154" s="107">
        <v>140</v>
      </c>
    </row>
    <row r="155" spans="1:11" s="110" customFormat="1" ht="21" x14ac:dyDescent="0.35">
      <c r="A155" s="106">
        <v>43326.571238425924</v>
      </c>
      <c r="B155" s="106">
        <v>43326</v>
      </c>
      <c r="C155" s="107" t="s">
        <v>135</v>
      </c>
      <c r="D155" s="107" t="s">
        <v>1708</v>
      </c>
      <c r="E155" s="107" t="s">
        <v>190</v>
      </c>
      <c r="F155" s="108" t="s">
        <v>191</v>
      </c>
      <c r="G155" s="107">
        <v>200</v>
      </c>
      <c r="H155" s="107" t="s">
        <v>2428</v>
      </c>
      <c r="I155" s="109">
        <v>218.06399999999999</v>
      </c>
      <c r="J155" s="109">
        <f t="shared" si="4"/>
        <v>40123.775999999998</v>
      </c>
      <c r="K155" s="107">
        <v>184</v>
      </c>
    </row>
    <row r="156" spans="1:11" s="110" customFormat="1" ht="21" x14ac:dyDescent="0.35">
      <c r="A156" s="106">
        <v>43314.611585648148</v>
      </c>
      <c r="B156" s="106">
        <v>43314</v>
      </c>
      <c r="C156" s="107" t="s">
        <v>135</v>
      </c>
      <c r="D156" s="107" t="s">
        <v>1641</v>
      </c>
      <c r="E156" s="107" t="s">
        <v>1665</v>
      </c>
      <c r="F156" s="108" t="s">
        <v>1666</v>
      </c>
      <c r="G156" s="107">
        <v>20</v>
      </c>
      <c r="H156" s="107" t="s">
        <v>2428</v>
      </c>
      <c r="I156" s="109">
        <v>232.22399999999999</v>
      </c>
      <c r="J156" s="109">
        <f t="shared" si="4"/>
        <v>2090.0160000000001</v>
      </c>
      <c r="K156" s="107">
        <v>9</v>
      </c>
    </row>
    <row r="157" spans="1:11" ht="42" x14ac:dyDescent="0.35">
      <c r="A157" s="25">
        <v>42955.551122685189</v>
      </c>
      <c r="B157" s="25">
        <v>42955</v>
      </c>
      <c r="C157" s="26" t="s">
        <v>135</v>
      </c>
      <c r="D157" s="26" t="s">
        <v>1116</v>
      </c>
      <c r="E157" s="107" t="s">
        <v>1178</v>
      </c>
      <c r="F157" s="108" t="s">
        <v>1179</v>
      </c>
      <c r="G157" s="107">
        <v>26</v>
      </c>
      <c r="H157" s="107" t="s">
        <v>2429</v>
      </c>
      <c r="I157" s="109">
        <v>2596</v>
      </c>
      <c r="J157" s="109">
        <f t="shared" si="4"/>
        <v>109032</v>
      </c>
      <c r="K157" s="107">
        <v>42</v>
      </c>
    </row>
    <row r="158" spans="1:11" ht="42" x14ac:dyDescent="0.35">
      <c r="A158" s="25">
        <v>43314.611585648148</v>
      </c>
      <c r="B158" s="25">
        <v>43314</v>
      </c>
      <c r="C158" s="26" t="s">
        <v>135</v>
      </c>
      <c r="D158" s="26" t="s">
        <v>1641</v>
      </c>
      <c r="E158" s="26" t="s">
        <v>514</v>
      </c>
      <c r="F158" s="27" t="s">
        <v>515</v>
      </c>
      <c r="G158" s="26">
        <v>200</v>
      </c>
      <c r="H158" s="26" t="s">
        <v>2434</v>
      </c>
      <c r="I158" s="28">
        <v>11.847200000000001</v>
      </c>
      <c r="J158" s="28">
        <f t="shared" si="4"/>
        <v>3720.0208000000002</v>
      </c>
      <c r="K158" s="26">
        <f>48+266</f>
        <v>314</v>
      </c>
    </row>
    <row r="159" spans="1:11" ht="21" x14ac:dyDescent="0.35">
      <c r="A159" s="25">
        <v>43060.49722222222</v>
      </c>
      <c r="B159" s="25">
        <v>43060</v>
      </c>
      <c r="C159" s="26" t="s">
        <v>40</v>
      </c>
      <c r="D159" s="26" t="s">
        <v>1284</v>
      </c>
      <c r="E159" s="26" t="s">
        <v>1285</v>
      </c>
      <c r="F159" s="27" t="s">
        <v>1286</v>
      </c>
      <c r="G159" s="26">
        <v>500</v>
      </c>
      <c r="H159" s="26" t="s">
        <v>2436</v>
      </c>
      <c r="I159" s="28">
        <v>41.3</v>
      </c>
      <c r="J159" s="28">
        <f t="shared" si="4"/>
        <v>13422.499999999998</v>
      </c>
      <c r="K159" s="26">
        <v>325</v>
      </c>
    </row>
    <row r="160" spans="1:11" ht="21" x14ac:dyDescent="0.35">
      <c r="A160" s="25">
        <v>43314.611585648148</v>
      </c>
      <c r="B160" s="25">
        <v>43314</v>
      </c>
      <c r="C160" s="26" t="s">
        <v>135</v>
      </c>
      <c r="D160" s="26" t="s">
        <v>1641</v>
      </c>
      <c r="E160" s="26" t="s">
        <v>157</v>
      </c>
      <c r="F160" s="27" t="s">
        <v>158</v>
      </c>
      <c r="G160" s="26">
        <v>100</v>
      </c>
      <c r="H160" s="26" t="s">
        <v>2428</v>
      </c>
      <c r="I160" s="28">
        <v>16.791399999999999</v>
      </c>
      <c r="J160" s="28">
        <f t="shared" si="4"/>
        <v>1595.183</v>
      </c>
      <c r="K160" s="26">
        <v>95</v>
      </c>
    </row>
    <row r="161" spans="1:11" ht="21" x14ac:dyDescent="0.35">
      <c r="A161" s="25">
        <v>43314.611585648148</v>
      </c>
      <c r="B161" s="25">
        <v>43314</v>
      </c>
      <c r="C161" s="26" t="s">
        <v>135</v>
      </c>
      <c r="D161" s="26" t="s">
        <v>1641</v>
      </c>
      <c r="E161" s="26" t="s">
        <v>506</v>
      </c>
      <c r="F161" s="27" t="s">
        <v>507</v>
      </c>
      <c r="G161" s="26">
        <v>200</v>
      </c>
      <c r="H161" s="26" t="s">
        <v>2428</v>
      </c>
      <c r="I161" s="28">
        <v>9.9946000000000002</v>
      </c>
      <c r="J161" s="28">
        <f t="shared" si="4"/>
        <v>2028.9038</v>
      </c>
      <c r="K161" s="26">
        <v>203</v>
      </c>
    </row>
    <row r="162" spans="1:11" ht="21" x14ac:dyDescent="0.35">
      <c r="A162" s="25">
        <v>43314.611585648148</v>
      </c>
      <c r="B162" s="25">
        <v>43314</v>
      </c>
      <c r="C162" s="26" t="s">
        <v>135</v>
      </c>
      <c r="D162" s="26" t="s">
        <v>1641</v>
      </c>
      <c r="E162" s="26" t="s">
        <v>188</v>
      </c>
      <c r="F162" s="27" t="s">
        <v>189</v>
      </c>
      <c r="G162" s="26">
        <v>1500</v>
      </c>
      <c r="H162" s="26" t="s">
        <v>2428</v>
      </c>
      <c r="I162" s="28">
        <v>14.5</v>
      </c>
      <c r="J162" s="28">
        <f t="shared" si="4"/>
        <v>13050</v>
      </c>
      <c r="K162" s="26">
        <v>900</v>
      </c>
    </row>
    <row r="163" spans="1:11" ht="21" x14ac:dyDescent="0.35">
      <c r="A163" s="25">
        <v>43439</v>
      </c>
      <c r="B163" s="25">
        <v>43439.549768518518</v>
      </c>
      <c r="C163" s="22" t="s">
        <v>135</v>
      </c>
      <c r="D163" s="22" t="s">
        <v>1858</v>
      </c>
      <c r="E163" s="26" t="s">
        <v>1859</v>
      </c>
      <c r="F163" s="26" t="s">
        <v>1860</v>
      </c>
      <c r="G163" s="22">
        <v>500</v>
      </c>
      <c r="H163" s="26" t="s">
        <v>2428</v>
      </c>
      <c r="I163" s="28">
        <v>63.72</v>
      </c>
      <c r="J163" s="28">
        <f t="shared" si="4"/>
        <v>28674</v>
      </c>
      <c r="K163" s="26">
        <v>450</v>
      </c>
    </row>
    <row r="164" spans="1:11" ht="21" x14ac:dyDescent="0.35">
      <c r="A164" s="25">
        <v>43446</v>
      </c>
      <c r="B164" s="25">
        <v>43447.36037037037</v>
      </c>
      <c r="C164" s="22" t="s">
        <v>135</v>
      </c>
      <c r="D164" s="22" t="s">
        <v>1883</v>
      </c>
      <c r="E164" s="26" t="s">
        <v>1864</v>
      </c>
      <c r="F164" s="26" t="s">
        <v>1865</v>
      </c>
      <c r="G164" s="22">
        <v>121</v>
      </c>
      <c r="H164" s="26" t="s">
        <v>2428</v>
      </c>
      <c r="I164" s="28">
        <v>79.06</v>
      </c>
      <c r="J164" s="28">
        <f t="shared" si="4"/>
        <v>35577</v>
      </c>
      <c r="K164" s="26">
        <v>450</v>
      </c>
    </row>
    <row r="165" spans="1:11" s="44" customFormat="1" ht="21" x14ac:dyDescent="0.35">
      <c r="A165" s="87">
        <v>43314.611585648148</v>
      </c>
      <c r="B165" s="87">
        <v>43314</v>
      </c>
      <c r="C165" s="88" t="s">
        <v>135</v>
      </c>
      <c r="D165" s="88" t="s">
        <v>1641</v>
      </c>
      <c r="E165" s="88" t="s">
        <v>500</v>
      </c>
      <c r="F165" s="89" t="s">
        <v>501</v>
      </c>
      <c r="G165" s="88">
        <v>50</v>
      </c>
      <c r="H165" s="88" t="s">
        <v>2428</v>
      </c>
      <c r="I165" s="90">
        <v>135.00380000000001</v>
      </c>
      <c r="J165" s="28">
        <f t="shared" si="4"/>
        <v>540.01520000000005</v>
      </c>
      <c r="K165" s="88">
        <v>4</v>
      </c>
    </row>
    <row r="166" spans="1:11" ht="21" x14ac:dyDescent="0.35">
      <c r="A166" s="25">
        <v>43314.611585648148</v>
      </c>
      <c r="B166" s="25">
        <v>43314</v>
      </c>
      <c r="C166" s="26" t="s">
        <v>135</v>
      </c>
      <c r="D166" s="26" t="s">
        <v>1641</v>
      </c>
      <c r="E166" s="26" t="s">
        <v>502</v>
      </c>
      <c r="F166" s="27" t="s">
        <v>503</v>
      </c>
      <c r="G166" s="26">
        <v>100</v>
      </c>
      <c r="H166" s="26" t="s">
        <v>2428</v>
      </c>
      <c r="I166" s="28">
        <v>28.296399999999998</v>
      </c>
      <c r="J166" s="28">
        <f t="shared" si="4"/>
        <v>1782.6732</v>
      </c>
      <c r="K166" s="26">
        <v>63</v>
      </c>
    </row>
    <row r="167" spans="1:11" ht="21" x14ac:dyDescent="0.35">
      <c r="A167" s="25">
        <v>43314.611585648148</v>
      </c>
      <c r="B167" s="25">
        <v>43314</v>
      </c>
      <c r="C167" s="26" t="s">
        <v>135</v>
      </c>
      <c r="D167" s="26" t="s">
        <v>1641</v>
      </c>
      <c r="E167" s="26" t="s">
        <v>504</v>
      </c>
      <c r="F167" s="27" t="s">
        <v>505</v>
      </c>
      <c r="G167" s="26">
        <v>100</v>
      </c>
      <c r="H167" s="26" t="s">
        <v>2428</v>
      </c>
      <c r="I167" s="28">
        <v>23.788799999999998</v>
      </c>
      <c r="J167" s="28">
        <f t="shared" si="4"/>
        <v>2331.3024</v>
      </c>
      <c r="K167" s="26">
        <v>98</v>
      </c>
    </row>
    <row r="168" spans="1:11" ht="21" x14ac:dyDescent="0.35">
      <c r="A168" s="25">
        <v>43314.611585648148</v>
      </c>
      <c r="B168" s="25">
        <v>43314</v>
      </c>
      <c r="C168" s="26" t="s">
        <v>135</v>
      </c>
      <c r="D168" s="26" t="s">
        <v>1641</v>
      </c>
      <c r="E168" s="26" t="s">
        <v>1004</v>
      </c>
      <c r="F168" s="27" t="s">
        <v>1005</v>
      </c>
      <c r="G168" s="26">
        <v>600</v>
      </c>
      <c r="H168" s="26" t="s">
        <v>2428</v>
      </c>
      <c r="I168" s="28">
        <v>4.6020000000000003</v>
      </c>
      <c r="J168" s="28">
        <f t="shared" si="4"/>
        <v>1790.1780000000001</v>
      </c>
      <c r="K168" s="26">
        <v>389</v>
      </c>
    </row>
    <row r="169" spans="1:11" ht="21" x14ac:dyDescent="0.35">
      <c r="A169" s="25">
        <v>43314.611585648148</v>
      </c>
      <c r="B169" s="25">
        <v>43314</v>
      </c>
      <c r="C169" s="26" t="s">
        <v>135</v>
      </c>
      <c r="D169" s="26" t="s">
        <v>1641</v>
      </c>
      <c r="E169" s="26" t="s">
        <v>498</v>
      </c>
      <c r="F169" s="27" t="s">
        <v>499</v>
      </c>
      <c r="G169" s="26">
        <v>10</v>
      </c>
      <c r="H169" s="26" t="s">
        <v>2428</v>
      </c>
      <c r="I169" s="28">
        <v>746.99900000000002</v>
      </c>
      <c r="J169" s="28">
        <f t="shared" si="4"/>
        <v>9710.987000000001</v>
      </c>
      <c r="K169" s="26">
        <v>13</v>
      </c>
    </row>
    <row r="170" spans="1:11" ht="21" x14ac:dyDescent="0.35">
      <c r="A170" s="25">
        <v>43314.611585648148</v>
      </c>
      <c r="B170" s="25">
        <v>43314</v>
      </c>
      <c r="C170" s="26" t="s">
        <v>135</v>
      </c>
      <c r="D170" s="26" t="s">
        <v>1641</v>
      </c>
      <c r="E170" s="26" t="s">
        <v>173</v>
      </c>
      <c r="F170" s="27" t="s">
        <v>174</v>
      </c>
      <c r="G170" s="26">
        <v>30</v>
      </c>
      <c r="H170" s="26" t="s">
        <v>2428</v>
      </c>
      <c r="I170" s="28">
        <v>77.998000000000005</v>
      </c>
      <c r="J170" s="28">
        <f t="shared" si="4"/>
        <v>1247.9680000000001</v>
      </c>
      <c r="K170" s="26">
        <v>16</v>
      </c>
    </row>
    <row r="171" spans="1:11" ht="42" x14ac:dyDescent="0.35">
      <c r="A171" s="25">
        <v>43314.611585648148</v>
      </c>
      <c r="B171" s="25">
        <v>43314</v>
      </c>
      <c r="C171" s="26" t="s">
        <v>135</v>
      </c>
      <c r="D171" s="26" t="s">
        <v>1641</v>
      </c>
      <c r="E171" s="26" t="s">
        <v>1668</v>
      </c>
      <c r="F171" s="27" t="s">
        <v>1669</v>
      </c>
      <c r="G171" s="26">
        <v>30</v>
      </c>
      <c r="H171" s="26" t="s">
        <v>2425</v>
      </c>
      <c r="I171" s="28">
        <v>34.998800000000003</v>
      </c>
      <c r="J171" s="28">
        <f t="shared" si="4"/>
        <v>2239.9232000000002</v>
      </c>
      <c r="K171" s="26">
        <f>26+38</f>
        <v>64</v>
      </c>
    </row>
    <row r="172" spans="1:11" ht="42" x14ac:dyDescent="0.35">
      <c r="A172" s="25">
        <v>43418.41306712963</v>
      </c>
      <c r="B172" s="25">
        <v>43418</v>
      </c>
      <c r="C172" s="26" t="s">
        <v>40</v>
      </c>
      <c r="D172" s="26" t="s">
        <v>1820</v>
      </c>
      <c r="E172" s="26" t="s">
        <v>1117</v>
      </c>
      <c r="F172" s="27" t="s">
        <v>1118</v>
      </c>
      <c r="G172" s="26">
        <v>15</v>
      </c>
      <c r="H172" s="26" t="s">
        <v>2429</v>
      </c>
      <c r="I172" s="28">
        <v>3422</v>
      </c>
      <c r="J172" s="28">
        <f t="shared" si="4"/>
        <v>47908</v>
      </c>
      <c r="K172" s="26">
        <v>14</v>
      </c>
    </row>
    <row r="173" spans="1:11" ht="21" x14ac:dyDescent="0.35">
      <c r="A173" s="25">
        <v>43314.611585648148</v>
      </c>
      <c r="B173" s="25">
        <v>43314</v>
      </c>
      <c r="C173" s="26" t="s">
        <v>135</v>
      </c>
      <c r="D173" s="26" t="s">
        <v>1641</v>
      </c>
      <c r="E173" s="26" t="s">
        <v>163</v>
      </c>
      <c r="F173" s="27" t="s">
        <v>164</v>
      </c>
      <c r="G173" s="26">
        <v>6</v>
      </c>
      <c r="H173" s="26" t="s">
        <v>2428</v>
      </c>
      <c r="I173" s="28">
        <v>594.9914</v>
      </c>
      <c r="J173" s="28">
        <f t="shared" si="4"/>
        <v>2974.9569999999999</v>
      </c>
      <c r="K173" s="26">
        <v>5</v>
      </c>
    </row>
    <row r="174" spans="1:11" ht="21" x14ac:dyDescent="0.35">
      <c r="A174" s="25">
        <v>43314.611585648148</v>
      </c>
      <c r="B174" s="25">
        <v>43314</v>
      </c>
      <c r="C174" s="26" t="s">
        <v>135</v>
      </c>
      <c r="D174" s="26" t="s">
        <v>1641</v>
      </c>
      <c r="E174" s="26" t="s">
        <v>165</v>
      </c>
      <c r="F174" s="27" t="s">
        <v>166</v>
      </c>
      <c r="G174" s="26">
        <v>24</v>
      </c>
      <c r="H174" s="26" t="s">
        <v>2428</v>
      </c>
      <c r="I174" s="28">
        <v>4.9913999999999996</v>
      </c>
      <c r="J174" s="28">
        <f t="shared" si="4"/>
        <v>39.931199999999997</v>
      </c>
      <c r="K174" s="26">
        <v>8</v>
      </c>
    </row>
    <row r="175" spans="1:11" ht="42" x14ac:dyDescent="0.35">
      <c r="A175" s="25">
        <v>43314.611585648148</v>
      </c>
      <c r="B175" s="25">
        <v>43314</v>
      </c>
      <c r="C175" s="26" t="s">
        <v>135</v>
      </c>
      <c r="D175" s="26" t="s">
        <v>1641</v>
      </c>
      <c r="E175" s="26" t="s">
        <v>1670</v>
      </c>
      <c r="F175" s="27" t="s">
        <v>1671</v>
      </c>
      <c r="G175" s="26">
        <v>25</v>
      </c>
      <c r="H175" s="26" t="s">
        <v>2435</v>
      </c>
      <c r="I175" s="28">
        <v>96.476799999999997</v>
      </c>
      <c r="J175" s="28">
        <f t="shared" si="4"/>
        <v>2218.9663999999998</v>
      </c>
      <c r="K175" s="26">
        <v>23</v>
      </c>
    </row>
    <row r="176" spans="1:11" ht="21" x14ac:dyDescent="0.35">
      <c r="A176" s="25">
        <v>43314.611585648148</v>
      </c>
      <c r="B176" s="25">
        <v>43314</v>
      </c>
      <c r="C176" s="26" t="s">
        <v>135</v>
      </c>
      <c r="D176" s="26" t="s">
        <v>1641</v>
      </c>
      <c r="E176" s="26" t="s">
        <v>175</v>
      </c>
      <c r="F176" s="27" t="s">
        <v>176</v>
      </c>
      <c r="G176" s="26">
        <v>30</v>
      </c>
      <c r="H176" s="26" t="s">
        <v>2428</v>
      </c>
      <c r="I176" s="28">
        <v>57.997</v>
      </c>
      <c r="J176" s="28">
        <f t="shared" si="4"/>
        <v>1739.91</v>
      </c>
      <c r="K176" s="26">
        <v>30</v>
      </c>
    </row>
    <row r="177" spans="1:11" ht="42" x14ac:dyDescent="0.35">
      <c r="A177" s="25">
        <v>43314.611585648148</v>
      </c>
      <c r="B177" s="25">
        <v>43314</v>
      </c>
      <c r="C177" s="26" t="s">
        <v>135</v>
      </c>
      <c r="D177" s="26" t="s">
        <v>1641</v>
      </c>
      <c r="E177" s="26" t="s">
        <v>1672</v>
      </c>
      <c r="F177" s="27" t="s">
        <v>1673</v>
      </c>
      <c r="G177" s="26">
        <v>15</v>
      </c>
      <c r="H177" s="26" t="s">
        <v>2428</v>
      </c>
      <c r="I177" s="28">
        <v>74.34</v>
      </c>
      <c r="J177" s="28">
        <f t="shared" si="4"/>
        <v>2081.52</v>
      </c>
      <c r="K177" s="26">
        <v>28</v>
      </c>
    </row>
    <row r="178" spans="1:11" ht="21" x14ac:dyDescent="0.35">
      <c r="A178" s="25">
        <v>43314.611585648148</v>
      </c>
      <c r="B178" s="25">
        <v>43314</v>
      </c>
      <c r="C178" s="26" t="s">
        <v>135</v>
      </c>
      <c r="D178" s="26" t="s">
        <v>1641</v>
      </c>
      <c r="E178" s="26" t="s">
        <v>490</v>
      </c>
      <c r="F178" s="27" t="s">
        <v>491</v>
      </c>
      <c r="G178" s="26">
        <v>300</v>
      </c>
      <c r="H178" s="26" t="s">
        <v>2425</v>
      </c>
      <c r="I178" s="28">
        <v>22.632400000000001</v>
      </c>
      <c r="J178" s="28">
        <f t="shared" si="4"/>
        <v>1176.8848</v>
      </c>
      <c r="K178" s="26">
        <f>30+22</f>
        <v>52</v>
      </c>
    </row>
    <row r="179" spans="1:11" ht="21" x14ac:dyDescent="0.35">
      <c r="A179" s="25">
        <v>43316.367083333331</v>
      </c>
      <c r="B179" s="25">
        <v>43316</v>
      </c>
      <c r="C179" s="26" t="s">
        <v>40</v>
      </c>
      <c r="D179" s="26" t="s">
        <v>1694</v>
      </c>
      <c r="E179" s="26" t="s">
        <v>177</v>
      </c>
      <c r="F179" s="27" t="s">
        <v>178</v>
      </c>
      <c r="G179" s="26">
        <v>20</v>
      </c>
      <c r="H179" s="26" t="s">
        <v>2435</v>
      </c>
      <c r="I179" s="28">
        <v>53.1</v>
      </c>
      <c r="J179" s="28">
        <f t="shared" si="4"/>
        <v>4885.2</v>
      </c>
      <c r="K179" s="26">
        <v>92</v>
      </c>
    </row>
    <row r="180" spans="1:11" ht="42" x14ac:dyDescent="0.35">
      <c r="A180" s="25">
        <v>42859.442789351851</v>
      </c>
      <c r="B180" s="25">
        <v>42858</v>
      </c>
      <c r="C180" s="26" t="s">
        <v>135</v>
      </c>
      <c r="D180" s="26" t="s">
        <v>1011</v>
      </c>
      <c r="E180" s="26" t="s">
        <v>220</v>
      </c>
      <c r="F180" s="27" t="s">
        <v>221</v>
      </c>
      <c r="G180" s="26">
        <v>50</v>
      </c>
      <c r="H180" s="26" t="s">
        <v>2425</v>
      </c>
      <c r="I180" s="28">
        <v>312.7</v>
      </c>
      <c r="J180" s="28">
        <f t="shared" si="4"/>
        <v>14071.5</v>
      </c>
      <c r="K180" s="26">
        <v>45</v>
      </c>
    </row>
    <row r="181" spans="1:11" ht="21" x14ac:dyDescent="0.35">
      <c r="A181" s="25">
        <v>42859.442789351851</v>
      </c>
      <c r="B181" s="25">
        <v>42858</v>
      </c>
      <c r="C181" s="26" t="s">
        <v>135</v>
      </c>
      <c r="D181" s="26" t="s">
        <v>1011</v>
      </c>
      <c r="E181" s="26" t="s">
        <v>1038</v>
      </c>
      <c r="F181" s="27" t="s">
        <v>1039</v>
      </c>
      <c r="G181" s="26">
        <v>36</v>
      </c>
      <c r="H181" s="26" t="s">
        <v>2428</v>
      </c>
      <c r="I181" s="28">
        <v>129.80000000000001</v>
      </c>
      <c r="J181" s="28">
        <f t="shared" si="4"/>
        <v>1817.2000000000003</v>
      </c>
      <c r="K181" s="26">
        <v>14</v>
      </c>
    </row>
    <row r="182" spans="1:11" ht="21" x14ac:dyDescent="0.35">
      <c r="A182" s="25">
        <v>43332.407581018517</v>
      </c>
      <c r="B182" s="25">
        <v>43332</v>
      </c>
      <c r="C182" s="26" t="s">
        <v>40</v>
      </c>
      <c r="D182" s="26" t="s">
        <v>1718</v>
      </c>
      <c r="E182" s="26" t="s">
        <v>492</v>
      </c>
      <c r="F182" s="27" t="s">
        <v>493</v>
      </c>
      <c r="G182" s="26">
        <v>250</v>
      </c>
      <c r="H182" s="26" t="s">
        <v>2428</v>
      </c>
      <c r="I182" s="28">
        <v>13.4992</v>
      </c>
      <c r="J182" s="28">
        <f t="shared" si="4"/>
        <v>2807.8335999999999</v>
      </c>
      <c r="K182" s="26">
        <f>154+54</f>
        <v>208</v>
      </c>
    </row>
    <row r="183" spans="1:11" ht="21" x14ac:dyDescent="0.35">
      <c r="A183" s="25">
        <v>43332.407581018517</v>
      </c>
      <c r="B183" s="25">
        <v>43332</v>
      </c>
      <c r="C183" s="26" t="s">
        <v>40</v>
      </c>
      <c r="D183" s="26" t="s">
        <v>1718</v>
      </c>
      <c r="E183" s="26" t="s">
        <v>295</v>
      </c>
      <c r="F183" s="27" t="s">
        <v>296</v>
      </c>
      <c r="G183" s="26">
        <v>40</v>
      </c>
      <c r="H183" s="26" t="s">
        <v>2428</v>
      </c>
      <c r="I183" s="28">
        <v>42.48</v>
      </c>
      <c r="J183" s="28">
        <f t="shared" si="4"/>
        <v>509.76</v>
      </c>
      <c r="K183" s="26">
        <v>12</v>
      </c>
    </row>
    <row r="184" spans="1:11" ht="21" x14ac:dyDescent="0.35">
      <c r="A184" s="25">
        <v>42481.355416666665</v>
      </c>
      <c r="B184" s="25">
        <v>42481</v>
      </c>
      <c r="C184" s="26" t="s">
        <v>135</v>
      </c>
      <c r="D184" s="26" t="s">
        <v>208</v>
      </c>
      <c r="E184" s="26" t="s">
        <v>216</v>
      </c>
      <c r="F184" s="27" t="s">
        <v>217</v>
      </c>
      <c r="G184" s="26">
        <v>10</v>
      </c>
      <c r="H184" s="26" t="s">
        <v>2434</v>
      </c>
      <c r="I184" s="28">
        <v>147.5</v>
      </c>
      <c r="J184" s="28">
        <f t="shared" si="4"/>
        <v>295</v>
      </c>
      <c r="K184" s="26">
        <v>2</v>
      </c>
    </row>
    <row r="185" spans="1:11" s="44" customFormat="1" ht="21" x14ac:dyDescent="0.35">
      <c r="A185" s="87">
        <v>43314.611585648148</v>
      </c>
      <c r="B185" s="87">
        <v>43314</v>
      </c>
      <c r="C185" s="88" t="s">
        <v>135</v>
      </c>
      <c r="D185" s="88" t="s">
        <v>1641</v>
      </c>
      <c r="E185" s="88" t="s">
        <v>179</v>
      </c>
      <c r="F185" s="89" t="s">
        <v>180</v>
      </c>
      <c r="G185" s="88">
        <v>45</v>
      </c>
      <c r="H185" s="88" t="s">
        <v>2426</v>
      </c>
      <c r="I185" s="90">
        <v>351.64</v>
      </c>
      <c r="J185" s="28">
        <f t="shared" si="4"/>
        <v>26373</v>
      </c>
      <c r="K185" s="88">
        <v>75</v>
      </c>
    </row>
    <row r="186" spans="1:11" ht="21" x14ac:dyDescent="0.35">
      <c r="A186" s="25">
        <v>43332.407581018517</v>
      </c>
      <c r="B186" s="25">
        <v>43332</v>
      </c>
      <c r="C186" s="26" t="s">
        <v>40</v>
      </c>
      <c r="D186" s="26" t="s">
        <v>1718</v>
      </c>
      <c r="E186" s="26" t="s">
        <v>1719</v>
      </c>
      <c r="F186" s="27" t="s">
        <v>1720</v>
      </c>
      <c r="G186" s="26">
        <v>300</v>
      </c>
      <c r="H186" s="26" t="s">
        <v>2428</v>
      </c>
      <c r="I186" s="28">
        <v>1.3688</v>
      </c>
      <c r="J186" s="28">
        <f t="shared" si="4"/>
        <v>496.87439999999998</v>
      </c>
      <c r="K186" s="26">
        <f>193+170</f>
        <v>363</v>
      </c>
    </row>
    <row r="187" spans="1:11" ht="42" x14ac:dyDescent="0.35">
      <c r="A187" s="25">
        <v>43332.407581018517</v>
      </c>
      <c r="B187" s="25">
        <v>43332</v>
      </c>
      <c r="C187" s="26" t="s">
        <v>40</v>
      </c>
      <c r="D187" s="26" t="s">
        <v>1718</v>
      </c>
      <c r="E187" s="26" t="s">
        <v>1721</v>
      </c>
      <c r="F187" s="27" t="s">
        <v>1722</v>
      </c>
      <c r="G187" s="26">
        <v>25</v>
      </c>
      <c r="H187" s="26" t="s">
        <v>2435</v>
      </c>
      <c r="I187" s="28">
        <v>85.349400000000003</v>
      </c>
      <c r="J187" s="28">
        <f t="shared" ref="J187:J211" si="5">+K187*I187</f>
        <v>1963.0362</v>
      </c>
      <c r="K187" s="26">
        <v>23</v>
      </c>
    </row>
    <row r="188" spans="1:11" ht="21" x14ac:dyDescent="0.35">
      <c r="A188" s="25">
        <v>43314.611585648148</v>
      </c>
      <c r="B188" s="25">
        <v>43314</v>
      </c>
      <c r="C188" s="26" t="s">
        <v>135</v>
      </c>
      <c r="D188" s="26" t="s">
        <v>1641</v>
      </c>
      <c r="E188" s="26" t="s">
        <v>1674</v>
      </c>
      <c r="F188" s="27" t="s">
        <v>1675</v>
      </c>
      <c r="G188" s="26">
        <v>30</v>
      </c>
      <c r="H188" s="26" t="s">
        <v>2425</v>
      </c>
      <c r="I188" s="28">
        <v>14.9978</v>
      </c>
      <c r="J188" s="28">
        <f t="shared" si="5"/>
        <v>284.95819999999998</v>
      </c>
      <c r="K188" s="26">
        <f>13+6</f>
        <v>19</v>
      </c>
    </row>
    <row r="189" spans="1:11" ht="21" x14ac:dyDescent="0.35">
      <c r="A189" s="25">
        <v>43314.611585648148</v>
      </c>
      <c r="B189" s="25">
        <v>43314</v>
      </c>
      <c r="C189" s="26" t="s">
        <v>135</v>
      </c>
      <c r="D189" s="26" t="s">
        <v>1641</v>
      </c>
      <c r="E189" s="26" t="s">
        <v>222</v>
      </c>
      <c r="F189" s="27" t="s">
        <v>223</v>
      </c>
      <c r="G189" s="26">
        <v>25</v>
      </c>
      <c r="H189" s="26" t="s">
        <v>2428</v>
      </c>
      <c r="I189" s="28">
        <v>27.14</v>
      </c>
      <c r="J189" s="28">
        <f t="shared" si="5"/>
        <v>1438.42</v>
      </c>
      <c r="K189" s="26">
        <f>13+40</f>
        <v>53</v>
      </c>
    </row>
    <row r="190" spans="1:11" ht="21" x14ac:dyDescent="0.35">
      <c r="A190" s="25">
        <v>43314.611585648148</v>
      </c>
      <c r="B190" s="25">
        <v>43314</v>
      </c>
      <c r="C190" s="26" t="s">
        <v>135</v>
      </c>
      <c r="D190" s="26" t="s">
        <v>1641</v>
      </c>
      <c r="E190" s="26" t="s">
        <v>196</v>
      </c>
      <c r="F190" s="27" t="s">
        <v>197</v>
      </c>
      <c r="G190" s="26">
        <v>30</v>
      </c>
      <c r="H190" s="26" t="s">
        <v>2425</v>
      </c>
      <c r="I190" s="28">
        <v>21.004000000000001</v>
      </c>
      <c r="J190" s="28">
        <f t="shared" si="5"/>
        <v>567.10800000000006</v>
      </c>
      <c r="K190" s="26">
        <v>27</v>
      </c>
    </row>
    <row r="191" spans="1:11" ht="21" x14ac:dyDescent="0.35">
      <c r="A191" s="25">
        <v>42486.388692129629</v>
      </c>
      <c r="B191" s="25">
        <v>42485</v>
      </c>
      <c r="C191" s="26" t="s">
        <v>40</v>
      </c>
      <c r="D191" s="26" t="s">
        <v>229</v>
      </c>
      <c r="E191" s="26" t="s">
        <v>230</v>
      </c>
      <c r="F191" s="27" t="s">
        <v>231</v>
      </c>
      <c r="G191" s="26">
        <v>5</v>
      </c>
      <c r="H191" s="26" t="s">
        <v>2435</v>
      </c>
      <c r="I191" s="28">
        <v>1100.2556</v>
      </c>
      <c r="J191" s="28">
        <f t="shared" si="5"/>
        <v>2200.5111999999999</v>
      </c>
      <c r="K191" s="26">
        <v>2</v>
      </c>
    </row>
    <row r="192" spans="1:11" ht="42" x14ac:dyDescent="0.35">
      <c r="A192" s="25">
        <v>43314.611585648148</v>
      </c>
      <c r="B192" s="25">
        <v>43314</v>
      </c>
      <c r="C192" s="26" t="s">
        <v>135</v>
      </c>
      <c r="D192" s="26" t="s">
        <v>1641</v>
      </c>
      <c r="E192" s="26" t="s">
        <v>310</v>
      </c>
      <c r="F192" s="27" t="s">
        <v>311</v>
      </c>
      <c r="G192" s="26">
        <v>55</v>
      </c>
      <c r="H192" s="26" t="s">
        <v>2428</v>
      </c>
      <c r="I192" s="28">
        <v>74.34</v>
      </c>
      <c r="J192" s="28">
        <f t="shared" si="5"/>
        <v>2155.86</v>
      </c>
      <c r="K192" s="26">
        <f>22+7</f>
        <v>29</v>
      </c>
    </row>
    <row r="193" spans="1:11" ht="21" x14ac:dyDescent="0.35">
      <c r="A193" s="25">
        <v>42500.647245370368</v>
      </c>
      <c r="B193" s="25">
        <v>42500</v>
      </c>
      <c r="C193" s="26" t="s">
        <v>40</v>
      </c>
      <c r="D193" s="26" t="s">
        <v>294</v>
      </c>
      <c r="E193" s="26" t="s">
        <v>312</v>
      </c>
      <c r="F193" s="27" t="s">
        <v>313</v>
      </c>
      <c r="G193" s="26">
        <v>10</v>
      </c>
      <c r="H193" s="26" t="s">
        <v>2428</v>
      </c>
      <c r="I193" s="28">
        <v>578.20000000000005</v>
      </c>
      <c r="J193" s="28">
        <f t="shared" si="5"/>
        <v>8094.8000000000011</v>
      </c>
      <c r="K193" s="26">
        <v>14</v>
      </c>
    </row>
    <row r="194" spans="1:11" ht="21" x14ac:dyDescent="0.35">
      <c r="A194" s="25">
        <v>42534.451840277776</v>
      </c>
      <c r="B194" s="25">
        <v>42534</v>
      </c>
      <c r="C194" s="26" t="s">
        <v>135</v>
      </c>
      <c r="D194" s="26" t="s">
        <v>461</v>
      </c>
      <c r="E194" s="26" t="s">
        <v>464</v>
      </c>
      <c r="F194" s="27" t="s">
        <v>465</v>
      </c>
      <c r="G194" s="26">
        <v>150</v>
      </c>
      <c r="H194" s="26" t="s">
        <v>2428</v>
      </c>
      <c r="I194" s="28">
        <v>354</v>
      </c>
      <c r="J194" s="28">
        <f t="shared" si="5"/>
        <v>354</v>
      </c>
      <c r="K194" s="26">
        <v>1</v>
      </c>
    </row>
    <row r="195" spans="1:11" ht="21" x14ac:dyDescent="0.35">
      <c r="A195" s="25">
        <v>43315.436851851853</v>
      </c>
      <c r="B195" s="25">
        <v>43315</v>
      </c>
      <c r="C195" s="26" t="s">
        <v>135</v>
      </c>
      <c r="D195" s="26" t="s">
        <v>1687</v>
      </c>
      <c r="E195" s="26" t="s">
        <v>518</v>
      </c>
      <c r="F195" s="27" t="s">
        <v>519</v>
      </c>
      <c r="G195" s="26">
        <v>10</v>
      </c>
      <c r="H195" s="26" t="s">
        <v>2428</v>
      </c>
      <c r="I195" s="28">
        <v>23.6</v>
      </c>
      <c r="J195" s="28">
        <f t="shared" si="5"/>
        <v>212.4</v>
      </c>
      <c r="K195" s="26">
        <v>9</v>
      </c>
    </row>
    <row r="196" spans="1:11" ht="21" x14ac:dyDescent="0.35">
      <c r="A196" s="25">
        <v>43454.640231481484</v>
      </c>
      <c r="B196" s="25">
        <v>43454</v>
      </c>
      <c r="C196" s="26" t="s">
        <v>40</v>
      </c>
      <c r="D196" s="26" t="s">
        <v>1906</v>
      </c>
      <c r="E196" s="26" t="s">
        <v>538</v>
      </c>
      <c r="F196" s="27" t="s">
        <v>539</v>
      </c>
      <c r="G196" s="26">
        <v>500</v>
      </c>
      <c r="H196" s="26" t="s">
        <v>2428</v>
      </c>
      <c r="I196" s="28">
        <v>110.92</v>
      </c>
      <c r="J196" s="28">
        <f t="shared" si="5"/>
        <v>165270.79999999999</v>
      </c>
      <c r="K196" s="26">
        <v>1490</v>
      </c>
    </row>
    <row r="197" spans="1:11" ht="21" x14ac:dyDescent="0.35">
      <c r="A197" s="25">
        <v>43332.407581018517</v>
      </c>
      <c r="B197" s="25">
        <v>43332</v>
      </c>
      <c r="C197" s="26" t="s">
        <v>40</v>
      </c>
      <c r="D197" s="26" t="s">
        <v>1718</v>
      </c>
      <c r="E197" s="26" t="s">
        <v>1725</v>
      </c>
      <c r="F197" s="27" t="s">
        <v>1726</v>
      </c>
      <c r="G197" s="26">
        <v>400</v>
      </c>
      <c r="H197" s="26" t="s">
        <v>2428</v>
      </c>
      <c r="I197" s="28">
        <v>11.3398</v>
      </c>
      <c r="J197" s="28">
        <f t="shared" si="5"/>
        <v>2834.9500000000003</v>
      </c>
      <c r="K197" s="26">
        <f>154+96</f>
        <v>250</v>
      </c>
    </row>
    <row r="198" spans="1:11" ht="21" x14ac:dyDescent="0.35">
      <c r="A198" s="25">
        <v>43396.478136574071</v>
      </c>
      <c r="B198" s="25">
        <v>43396</v>
      </c>
      <c r="C198" s="26" t="s">
        <v>40</v>
      </c>
      <c r="D198" s="26" t="s">
        <v>1783</v>
      </c>
      <c r="E198" s="26" t="s">
        <v>1787</v>
      </c>
      <c r="F198" s="27" t="s">
        <v>1788</v>
      </c>
      <c r="G198" s="26">
        <v>40</v>
      </c>
      <c r="H198" s="26" t="s">
        <v>2429</v>
      </c>
      <c r="I198" s="28">
        <v>1092.68</v>
      </c>
      <c r="J198" s="28">
        <f t="shared" si="5"/>
        <v>37151.120000000003</v>
      </c>
      <c r="K198" s="26">
        <v>34</v>
      </c>
    </row>
    <row r="199" spans="1:11" ht="42" x14ac:dyDescent="0.35">
      <c r="A199" s="25">
        <v>43396.568206018521</v>
      </c>
      <c r="B199" s="25">
        <v>43396</v>
      </c>
      <c r="C199" s="26" t="s">
        <v>135</v>
      </c>
      <c r="D199" s="26" t="s">
        <v>1791</v>
      </c>
      <c r="E199" s="26" t="s">
        <v>1792</v>
      </c>
      <c r="F199" s="27" t="s">
        <v>1793</v>
      </c>
      <c r="G199" s="26">
        <v>125</v>
      </c>
      <c r="H199" s="26" t="s">
        <v>2429</v>
      </c>
      <c r="I199" s="28">
        <v>778.8</v>
      </c>
      <c r="J199" s="28">
        <f t="shared" si="5"/>
        <v>71649.599999999991</v>
      </c>
      <c r="K199" s="26">
        <v>92</v>
      </c>
    </row>
    <row r="200" spans="1:11" ht="21" x14ac:dyDescent="0.35">
      <c r="A200" s="25">
        <v>43315</v>
      </c>
      <c r="B200" s="25">
        <v>43314.355324074073</v>
      </c>
      <c r="C200" s="26"/>
      <c r="D200" s="26"/>
      <c r="E200" s="26" t="s">
        <v>1040</v>
      </c>
      <c r="F200" s="27" t="s">
        <v>1041</v>
      </c>
      <c r="G200" s="26">
        <v>24</v>
      </c>
      <c r="H200" s="26" t="s">
        <v>2428</v>
      </c>
      <c r="I200" s="28">
        <v>12.4962</v>
      </c>
      <c r="J200" s="28">
        <f t="shared" si="5"/>
        <v>299.90879999999999</v>
      </c>
      <c r="K200" s="26">
        <v>24</v>
      </c>
    </row>
    <row r="201" spans="1:11" ht="21" x14ac:dyDescent="0.35">
      <c r="A201" s="25">
        <v>43315</v>
      </c>
      <c r="B201" s="25">
        <v>43315.457268518519</v>
      </c>
      <c r="C201" s="26"/>
      <c r="D201" s="26"/>
      <c r="E201" s="26" t="s">
        <v>314</v>
      </c>
      <c r="F201" s="27" t="s">
        <v>315</v>
      </c>
      <c r="G201" s="26">
        <v>6</v>
      </c>
      <c r="H201" s="26" t="s">
        <v>2428</v>
      </c>
      <c r="I201" s="28">
        <v>875</v>
      </c>
      <c r="J201" s="28">
        <f t="shared" si="5"/>
        <v>3500</v>
      </c>
      <c r="K201" s="26">
        <v>4</v>
      </c>
    </row>
    <row r="202" spans="1:11" ht="21" x14ac:dyDescent="0.35">
      <c r="A202" s="25">
        <v>43314</v>
      </c>
      <c r="B202" s="25">
        <v>43315.355312500003</v>
      </c>
      <c r="C202" s="22"/>
      <c r="D202" s="22"/>
      <c r="E202" s="26" t="s">
        <v>1032</v>
      </c>
      <c r="F202" s="27" t="s">
        <v>1033</v>
      </c>
      <c r="G202" s="26">
        <v>5</v>
      </c>
      <c r="H202" s="26" t="s">
        <v>2425</v>
      </c>
      <c r="I202" s="28">
        <v>371.995</v>
      </c>
      <c r="J202" s="28">
        <f t="shared" si="5"/>
        <v>1115.9850000000001</v>
      </c>
      <c r="K202" s="26">
        <v>3</v>
      </c>
    </row>
    <row r="203" spans="1:11" ht="21" x14ac:dyDescent="0.35">
      <c r="A203" s="25">
        <v>43314</v>
      </c>
      <c r="B203" s="25">
        <v>43315.355312500003</v>
      </c>
      <c r="C203" s="22"/>
      <c r="D203" s="22"/>
      <c r="E203" s="26" t="s">
        <v>214</v>
      </c>
      <c r="F203" s="27" t="s">
        <v>215</v>
      </c>
      <c r="G203" s="26">
        <v>5</v>
      </c>
      <c r="H203" s="26" t="s">
        <v>2428</v>
      </c>
      <c r="I203" s="28">
        <v>190.00360000000001</v>
      </c>
      <c r="J203" s="28">
        <f t="shared" si="5"/>
        <v>1520.0288</v>
      </c>
      <c r="K203" s="26">
        <v>8</v>
      </c>
    </row>
    <row r="204" spans="1:11" ht="21" x14ac:dyDescent="0.35">
      <c r="A204" s="91">
        <v>42859</v>
      </c>
      <c r="B204" s="91">
        <v>42858.442824074074</v>
      </c>
      <c r="C204" s="22"/>
      <c r="D204" s="22"/>
      <c r="E204" s="92" t="s">
        <v>1014</v>
      </c>
      <c r="F204" s="93" t="s">
        <v>1015</v>
      </c>
      <c r="G204" s="92">
        <v>25</v>
      </c>
      <c r="H204" s="92" t="s">
        <v>2426</v>
      </c>
      <c r="I204" s="94">
        <v>21.995200000000001</v>
      </c>
      <c r="J204" s="28">
        <f t="shared" si="5"/>
        <v>483.89440000000002</v>
      </c>
      <c r="K204" s="92">
        <v>22</v>
      </c>
    </row>
    <row r="205" spans="1:11" ht="42" x14ac:dyDescent="0.35">
      <c r="A205" s="91">
        <v>42923</v>
      </c>
      <c r="B205" s="91">
        <v>42922.338564814818</v>
      </c>
      <c r="C205" s="22"/>
      <c r="D205" s="22"/>
      <c r="E205" s="92" t="s">
        <v>540</v>
      </c>
      <c r="F205" s="93" t="s">
        <v>541</v>
      </c>
      <c r="G205" s="92">
        <v>20</v>
      </c>
      <c r="H205" s="92" t="s">
        <v>2429</v>
      </c>
      <c r="I205" s="94">
        <v>2360</v>
      </c>
      <c r="J205" s="28">
        <f t="shared" si="5"/>
        <v>113280</v>
      </c>
      <c r="K205" s="92">
        <v>48</v>
      </c>
    </row>
    <row r="206" spans="1:11" ht="42" x14ac:dyDescent="0.35">
      <c r="A206" s="91">
        <v>42955.551122685189</v>
      </c>
      <c r="B206" s="91">
        <v>42955</v>
      </c>
      <c r="C206" s="22"/>
      <c r="D206" s="22"/>
      <c r="E206" s="92" t="s">
        <v>542</v>
      </c>
      <c r="F206" s="93" t="s">
        <v>543</v>
      </c>
      <c r="G206" s="92">
        <v>25</v>
      </c>
      <c r="H206" s="92" t="s">
        <v>2429</v>
      </c>
      <c r="I206" s="94">
        <v>1298</v>
      </c>
      <c r="J206" s="28">
        <f t="shared" si="5"/>
        <v>80476</v>
      </c>
      <c r="K206" s="92">
        <v>62</v>
      </c>
    </row>
    <row r="207" spans="1:11" ht="21" x14ac:dyDescent="0.35">
      <c r="A207" s="91">
        <v>43040</v>
      </c>
      <c r="B207" s="91">
        <v>43040.631331018521</v>
      </c>
      <c r="C207" s="22"/>
      <c r="D207" s="22"/>
      <c r="E207" s="92" t="s">
        <v>536</v>
      </c>
      <c r="F207" s="93" t="s">
        <v>537</v>
      </c>
      <c r="G207" s="92">
        <v>1000</v>
      </c>
      <c r="H207" s="92" t="s">
        <v>2428</v>
      </c>
      <c r="I207" s="94">
        <v>18.88</v>
      </c>
      <c r="J207" s="28">
        <f t="shared" si="5"/>
        <v>169920</v>
      </c>
      <c r="K207" s="92">
        <v>9000</v>
      </c>
    </row>
    <row r="208" spans="1:11" ht="21" x14ac:dyDescent="0.35">
      <c r="A208" s="25">
        <v>42136.395949074074</v>
      </c>
      <c r="B208" s="25">
        <v>42123</v>
      </c>
      <c r="C208" s="26"/>
      <c r="D208" s="26"/>
      <c r="E208" s="26" t="s">
        <v>1939</v>
      </c>
      <c r="F208" s="27" t="s">
        <v>1940</v>
      </c>
      <c r="G208" s="26">
        <v>30</v>
      </c>
      <c r="H208" s="26" t="s">
        <v>2428</v>
      </c>
      <c r="I208" s="28">
        <v>175.34800000000001</v>
      </c>
      <c r="J208" s="28">
        <f t="shared" si="5"/>
        <v>3857.6560000000004</v>
      </c>
      <c r="K208" s="26">
        <v>22</v>
      </c>
    </row>
    <row r="209" spans="1:11" ht="29.25" customHeight="1" x14ac:dyDescent="0.35">
      <c r="A209" s="25">
        <v>43410.56177083333</v>
      </c>
      <c r="B209" s="25">
        <v>43410</v>
      </c>
      <c r="C209" s="26"/>
      <c r="D209" s="26"/>
      <c r="E209" s="26" t="s">
        <v>1807</v>
      </c>
      <c r="F209" s="27" t="s">
        <v>1808</v>
      </c>
      <c r="G209" s="26">
        <v>500</v>
      </c>
      <c r="H209" s="26" t="s">
        <v>2428</v>
      </c>
      <c r="I209" s="28">
        <v>9.9120000000000008</v>
      </c>
      <c r="J209" s="28">
        <f t="shared" si="5"/>
        <v>4856.88</v>
      </c>
      <c r="K209" s="26">
        <v>490</v>
      </c>
    </row>
    <row r="210" spans="1:11" ht="29.25" customHeight="1" x14ac:dyDescent="0.35">
      <c r="A210" s="25">
        <v>43314.611585648148</v>
      </c>
      <c r="B210" s="25">
        <v>43314</v>
      </c>
      <c r="C210" s="26"/>
      <c r="D210" s="26"/>
      <c r="E210" s="26" t="s">
        <v>218</v>
      </c>
      <c r="F210" s="27" t="s">
        <v>219</v>
      </c>
      <c r="G210" s="26">
        <v>10</v>
      </c>
      <c r="H210" s="26" t="s">
        <v>2428</v>
      </c>
      <c r="I210" s="28">
        <v>330.4</v>
      </c>
      <c r="J210" s="28">
        <f t="shared" si="5"/>
        <v>330.4</v>
      </c>
      <c r="K210" s="26">
        <v>1</v>
      </c>
    </row>
    <row r="211" spans="1:11" ht="21" x14ac:dyDescent="0.35">
      <c r="A211" s="25">
        <v>42136</v>
      </c>
      <c r="B211" s="25">
        <v>42136.62226851852</v>
      </c>
      <c r="C211" s="26"/>
      <c r="D211" s="26"/>
      <c r="E211" s="26" t="s">
        <v>494</v>
      </c>
      <c r="F211" s="27" t="s">
        <v>495</v>
      </c>
      <c r="G211" s="26">
        <v>20</v>
      </c>
      <c r="H211" s="26" t="s">
        <v>2428</v>
      </c>
      <c r="I211" s="28">
        <v>21.24</v>
      </c>
      <c r="J211" s="28">
        <f t="shared" si="5"/>
        <v>6371.9999999999991</v>
      </c>
      <c r="K211" s="26">
        <v>300</v>
      </c>
    </row>
    <row r="212" spans="1:11" ht="21" x14ac:dyDescent="0.35">
      <c r="C212" s="22"/>
      <c r="D212" s="22"/>
      <c r="E212" s="22"/>
      <c r="F212" s="23"/>
      <c r="G212" s="22"/>
      <c r="H212" s="22"/>
      <c r="I212" s="24"/>
      <c r="J212" s="24"/>
      <c r="K212" s="22"/>
    </row>
    <row r="213" spans="1:11" ht="21.75" thickBot="1" x14ac:dyDescent="0.4">
      <c r="A213" s="30"/>
      <c r="B213" s="30"/>
      <c r="C213" s="22"/>
      <c r="D213" s="22"/>
      <c r="E213" s="22"/>
      <c r="F213" s="23"/>
      <c r="G213" s="22"/>
      <c r="H213" s="22"/>
      <c r="I213" s="24"/>
      <c r="J213" s="31">
        <f>SUM(J122:J211)</f>
        <v>1316163.2759999996</v>
      </c>
      <c r="K213" s="22"/>
    </row>
    <row r="214" spans="1:11" ht="15.75" thickTop="1" x14ac:dyDescent="0.25">
      <c r="A214" s="9"/>
      <c r="B214" s="9"/>
      <c r="J214" s="18"/>
    </row>
    <row r="215" spans="1:11" x14ac:dyDescent="0.25">
      <c r="A215" s="9"/>
      <c r="B215" s="9"/>
      <c r="J215" s="18"/>
    </row>
    <row r="216" spans="1:11" x14ac:dyDescent="0.25">
      <c r="F216"/>
      <c r="I216"/>
      <c r="J216"/>
    </row>
    <row r="217" spans="1:11" ht="26.25" x14ac:dyDescent="0.4">
      <c r="A217" s="34" t="s">
        <v>2455</v>
      </c>
      <c r="B217" s="35"/>
      <c r="C217" s="35"/>
      <c r="D217" s="35"/>
      <c r="E217" s="35"/>
      <c r="F217" s="36"/>
      <c r="G217" s="35"/>
      <c r="H217" s="35"/>
      <c r="I217" s="37"/>
      <c r="J217" s="37"/>
      <c r="K217" s="35"/>
    </row>
    <row r="218" spans="1:11" ht="69.75" x14ac:dyDescent="0.25">
      <c r="A218" s="40" t="s">
        <v>2441</v>
      </c>
      <c r="B218" s="40" t="s">
        <v>2442</v>
      </c>
      <c r="C218" s="40" t="s">
        <v>2419</v>
      </c>
      <c r="D218" s="40"/>
      <c r="E218" s="41" t="s">
        <v>2443</v>
      </c>
      <c r="F218" s="42" t="s">
        <v>2444</v>
      </c>
      <c r="G218" s="42" t="s">
        <v>2463</v>
      </c>
      <c r="H218" s="40" t="s">
        <v>2428</v>
      </c>
      <c r="I218" s="40" t="s">
        <v>2446</v>
      </c>
      <c r="J218" s="40" t="s">
        <v>2447</v>
      </c>
      <c r="K218" s="40" t="s">
        <v>2448</v>
      </c>
    </row>
    <row r="219" spans="1:11" ht="21" x14ac:dyDescent="0.35">
      <c r="A219" s="25">
        <v>43425.590555555558</v>
      </c>
      <c r="B219" s="25">
        <v>43425</v>
      </c>
      <c r="C219" s="26" t="s">
        <v>135</v>
      </c>
      <c r="D219" s="26" t="s">
        <v>1840</v>
      </c>
      <c r="E219" s="26" t="s">
        <v>531</v>
      </c>
      <c r="F219" s="27" t="s">
        <v>532</v>
      </c>
      <c r="G219" s="26">
        <v>200</v>
      </c>
      <c r="H219" s="26" t="s">
        <v>2428</v>
      </c>
      <c r="I219" s="28">
        <v>979.4</v>
      </c>
      <c r="J219" s="28">
        <f>+K219*I219</f>
        <v>35258.400000000001</v>
      </c>
      <c r="K219" s="26">
        <v>36</v>
      </c>
    </row>
    <row r="220" spans="1:11" ht="21" x14ac:dyDescent="0.35">
      <c r="A220" s="25">
        <v>43384.427384259259</v>
      </c>
      <c r="B220" s="25">
        <v>43382</v>
      </c>
      <c r="C220" s="26" t="s">
        <v>1757</v>
      </c>
      <c r="D220" s="26" t="s">
        <v>40</v>
      </c>
      <c r="E220" s="26" t="s">
        <v>1759</v>
      </c>
      <c r="F220" s="26" t="s">
        <v>1760</v>
      </c>
      <c r="G220" s="26">
        <v>15</v>
      </c>
      <c r="H220" s="26" t="s">
        <v>2425</v>
      </c>
      <c r="I220" s="28">
        <v>3138.8</v>
      </c>
      <c r="J220" s="28">
        <f t="shared" ref="J220:J222" si="6">+K220*I220</f>
        <v>43943.200000000004</v>
      </c>
      <c r="K220" s="26">
        <v>14</v>
      </c>
    </row>
    <row r="221" spans="1:11" ht="21" x14ac:dyDescent="0.35">
      <c r="A221" s="25">
        <v>43321</v>
      </c>
      <c r="B221" s="25">
        <v>43321.36991898148</v>
      </c>
      <c r="C221" t="s">
        <v>40</v>
      </c>
      <c r="D221" t="s">
        <v>1702</v>
      </c>
      <c r="E221" s="26" t="s">
        <v>1703</v>
      </c>
      <c r="F221" s="26" t="s">
        <v>1704</v>
      </c>
      <c r="G221" s="26">
        <v>50</v>
      </c>
      <c r="H221" s="26" t="s">
        <v>2428</v>
      </c>
      <c r="I221" s="28">
        <v>973.5</v>
      </c>
      <c r="J221" s="28">
        <f t="shared" si="6"/>
        <v>20443.5</v>
      </c>
      <c r="K221" s="26">
        <f>13+8</f>
        <v>21</v>
      </c>
    </row>
    <row r="222" spans="1:11" ht="29.25" customHeight="1" x14ac:dyDescent="0.35">
      <c r="A222" s="25">
        <v>42177.525810185187</v>
      </c>
      <c r="B222" s="25">
        <v>42177</v>
      </c>
      <c r="C222" s="26"/>
      <c r="D222" s="26"/>
      <c r="E222" s="26" t="s">
        <v>2012</v>
      </c>
      <c r="F222" s="27" t="s">
        <v>2013</v>
      </c>
      <c r="G222" s="26">
        <v>300</v>
      </c>
      <c r="H222" s="26" t="s">
        <v>2428</v>
      </c>
      <c r="I222" s="28">
        <v>826</v>
      </c>
      <c r="J222" s="28">
        <f t="shared" si="6"/>
        <v>24780</v>
      </c>
      <c r="K222" s="26">
        <v>30</v>
      </c>
    </row>
    <row r="223" spans="1:11" ht="29.25" customHeight="1" x14ac:dyDescent="0.35">
      <c r="A223" s="30"/>
      <c r="B223" s="30"/>
      <c r="C223" s="22"/>
      <c r="D223" s="22"/>
      <c r="E223" s="22"/>
      <c r="F223" s="23"/>
      <c r="G223" s="22"/>
      <c r="H223" s="22"/>
      <c r="I223" s="86"/>
      <c r="J223" s="86"/>
      <c r="K223" s="22"/>
    </row>
    <row r="224" spans="1:11" ht="21.75" thickBot="1" x14ac:dyDescent="0.4">
      <c r="A224" s="22"/>
      <c r="B224" s="22"/>
      <c r="C224" s="22"/>
      <c r="D224" s="22"/>
      <c r="E224" s="22"/>
      <c r="F224" s="23"/>
      <c r="G224" s="22"/>
      <c r="H224" s="22"/>
      <c r="I224" s="24"/>
      <c r="J224" s="31">
        <f>+J219+J222</f>
        <v>60038.400000000001</v>
      </c>
      <c r="K224" s="22"/>
    </row>
    <row r="225" spans="1:11" ht="21.75" thickTop="1" x14ac:dyDescent="0.35">
      <c r="A225" s="22"/>
      <c r="B225" s="22"/>
      <c r="C225" s="22"/>
      <c r="D225" s="22"/>
      <c r="E225" s="22"/>
      <c r="F225" s="23"/>
      <c r="G225" s="22"/>
      <c r="H225" s="22"/>
      <c r="I225" s="24"/>
      <c r="J225" s="24"/>
      <c r="K225" s="22"/>
    </row>
    <row r="226" spans="1:11" ht="21" x14ac:dyDescent="0.35">
      <c r="A226" s="22"/>
      <c r="B226" s="22"/>
      <c r="C226" s="22"/>
      <c r="D226" s="22"/>
      <c r="E226" s="22"/>
      <c r="F226" s="23"/>
      <c r="G226" s="22"/>
      <c r="H226" s="22"/>
      <c r="I226" s="24"/>
      <c r="J226" s="24"/>
      <c r="K226" s="22"/>
    </row>
    <row r="227" spans="1:11" ht="21" x14ac:dyDescent="0.35">
      <c r="A227" s="22"/>
      <c r="B227" s="22"/>
      <c r="C227" s="22"/>
      <c r="D227" s="22"/>
      <c r="E227" s="22"/>
      <c r="F227" s="23"/>
      <c r="G227" s="22"/>
      <c r="H227" s="22"/>
      <c r="I227" s="24"/>
      <c r="J227" s="24"/>
      <c r="K227" s="22"/>
    </row>
    <row r="228" spans="1:11" s="44" customFormat="1" ht="21.75" thickBot="1" x14ac:dyDescent="0.4">
      <c r="A228" s="95"/>
      <c r="B228" s="95"/>
      <c r="C228" s="95"/>
      <c r="D228" s="95"/>
      <c r="E228" s="95"/>
      <c r="H228" s="96" t="s">
        <v>2467</v>
      </c>
      <c r="I228" s="97"/>
      <c r="J228" s="98">
        <f>+J224+J213+J116+J109+J78+J44+J36</f>
        <v>3731521.6387549015</v>
      </c>
      <c r="K228" s="95"/>
    </row>
    <row r="229" spans="1:11" ht="21" x14ac:dyDescent="0.35">
      <c r="A229" s="22"/>
      <c r="B229" s="22"/>
      <c r="C229" s="22"/>
      <c r="D229" s="22"/>
      <c r="E229" s="22"/>
      <c r="F229" s="23"/>
      <c r="G229" s="22"/>
      <c r="H229" s="22"/>
      <c r="I229" s="24"/>
      <c r="J229" s="24"/>
      <c r="K229" s="22"/>
    </row>
    <row r="235" spans="1:11" ht="21" x14ac:dyDescent="0.35">
      <c r="K235" s="22"/>
    </row>
    <row r="236" spans="1:11" ht="21" x14ac:dyDescent="0.35">
      <c r="K236" s="22"/>
    </row>
    <row r="237" spans="1:11" ht="21" x14ac:dyDescent="0.35">
      <c r="K237" s="22"/>
    </row>
    <row r="243" spans="1:10" x14ac:dyDescent="0.25">
      <c r="F243"/>
      <c r="I243"/>
      <c r="J243"/>
    </row>
    <row r="244" spans="1:10" ht="21" x14ac:dyDescent="0.35">
      <c r="A244" s="21" t="s">
        <v>2456</v>
      </c>
      <c r="B244" s="21"/>
      <c r="C244" s="21"/>
      <c r="D244" s="21"/>
      <c r="E244" s="21"/>
      <c r="F244" s="32"/>
      <c r="G244" s="21"/>
      <c r="H244" s="21"/>
      <c r="I244" s="33"/>
      <c r="J244" s="33" t="s">
        <v>2457</v>
      </c>
    </row>
    <row r="245" spans="1:10" ht="21" x14ac:dyDescent="0.35">
      <c r="A245" s="21" t="s">
        <v>2460</v>
      </c>
      <c r="B245" s="21"/>
      <c r="C245" s="21"/>
      <c r="D245" s="21"/>
      <c r="E245" s="21"/>
      <c r="F245" s="32"/>
      <c r="G245" s="21"/>
      <c r="H245" s="21"/>
      <c r="I245" s="33"/>
      <c r="J245" s="33" t="s">
        <v>2458</v>
      </c>
    </row>
    <row r="246" spans="1:10" ht="21" x14ac:dyDescent="0.35">
      <c r="A246" s="21" t="s">
        <v>2461</v>
      </c>
      <c r="B246" s="21"/>
      <c r="C246" s="21"/>
      <c r="D246" s="21"/>
      <c r="E246" s="21"/>
      <c r="F246" s="32"/>
      <c r="G246" s="21"/>
      <c r="H246" s="21"/>
      <c r="I246" s="33"/>
      <c r="J246" s="33" t="s">
        <v>2459</v>
      </c>
    </row>
  </sheetData>
  <autoFilter ref="A15:K218" xr:uid="{00000000-0009-0000-0000-000002000000}">
    <sortState xmlns:xlrd2="http://schemas.microsoft.com/office/spreadsheetml/2017/richdata2" ref="A2:O146">
      <sortCondition ref="E2"/>
    </sortState>
  </autoFilter>
  <mergeCells count="4">
    <mergeCell ref="A9:K9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scale="38" orientation="portrait" r:id="rId1"/>
  <rowBreaks count="3" manualBreakCount="3">
    <brk id="81" max="10" man="1"/>
    <brk id="150" max="10" man="1"/>
    <brk id="216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8:P193"/>
  <sheetViews>
    <sheetView view="pageBreakPreview" topLeftCell="A5" zoomScale="70" zoomScaleNormal="70" zoomScaleSheetLayoutView="70" workbookViewId="0">
      <selection activeCell="J47" sqref="A8:P193"/>
    </sheetView>
  </sheetViews>
  <sheetFormatPr baseColWidth="10" defaultColWidth="11.42578125" defaultRowHeight="15" x14ac:dyDescent="0.25"/>
  <cols>
    <col min="1" max="1" width="6.85546875" customWidth="1"/>
    <col min="2" max="2" width="20.28515625" customWidth="1"/>
    <col min="3" max="3" width="20.7109375" customWidth="1"/>
    <col min="4" max="5" width="0" hidden="1" customWidth="1"/>
    <col min="6" max="6" width="19.7109375" bestFit="1" customWidth="1"/>
    <col min="7" max="7" width="51.85546875" style="8" customWidth="1"/>
    <col min="8" max="8" width="19.85546875" customWidth="1"/>
    <col min="9" max="9" width="19.7109375" bestFit="1" customWidth="1"/>
    <col min="10" max="11" width="23.7109375" style="2" customWidth="1"/>
    <col min="12" max="12" width="26.7109375" style="2" customWidth="1"/>
    <col min="13" max="13" width="27.140625" bestFit="1" customWidth="1"/>
    <col min="14" max="14" width="17.28515625" bestFit="1" customWidth="1"/>
  </cols>
  <sheetData>
    <row r="8" spans="2:16" ht="62.25" x14ac:dyDescent="1.75">
      <c r="B8" s="227" t="s">
        <v>2462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</row>
    <row r="9" spans="2:16" ht="25.5" x14ac:dyDescent="0.35">
      <c r="B9" s="228" t="s">
        <v>2468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</row>
    <row r="10" spans="2:16" ht="22.5" x14ac:dyDescent="0.3">
      <c r="B10" s="232" t="s">
        <v>2464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</row>
    <row r="11" spans="2:16" ht="31.5" x14ac:dyDescent="0.25">
      <c r="B11" s="229" t="s">
        <v>2515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0"/>
      <c r="O11" s="20"/>
      <c r="P11" s="20"/>
    </row>
    <row r="12" spans="2:16" x14ac:dyDescent="0.25">
      <c r="J12"/>
      <c r="K12"/>
      <c r="L12"/>
    </row>
    <row r="13" spans="2:16" ht="26.25" x14ac:dyDescent="0.4">
      <c r="B13" s="34" t="s">
        <v>2449</v>
      </c>
      <c r="C13" s="35"/>
      <c r="D13" s="35"/>
      <c r="E13" s="35"/>
      <c r="F13" s="35"/>
      <c r="G13" s="36"/>
      <c r="H13" s="35"/>
      <c r="I13" s="35"/>
      <c r="J13" s="37"/>
      <c r="K13" s="37"/>
      <c r="L13" s="37"/>
      <c r="M13" s="35"/>
    </row>
    <row r="14" spans="2:16" s="8" customFormat="1" ht="69.75" x14ac:dyDescent="0.25">
      <c r="B14" s="40" t="s">
        <v>2441</v>
      </c>
      <c r="C14" s="40" t="s">
        <v>2442</v>
      </c>
      <c r="D14" s="40" t="s">
        <v>2419</v>
      </c>
      <c r="E14" s="40"/>
      <c r="F14" s="41" t="s">
        <v>2443</v>
      </c>
      <c r="G14" s="42" t="s">
        <v>2444</v>
      </c>
      <c r="H14" s="42" t="s">
        <v>2463</v>
      </c>
      <c r="I14" s="40" t="s">
        <v>2428</v>
      </c>
      <c r="J14" s="40" t="s">
        <v>2446</v>
      </c>
      <c r="K14" s="40" t="s">
        <v>2533</v>
      </c>
      <c r="L14" s="40" t="s">
        <v>2447</v>
      </c>
      <c r="M14" s="40" t="s">
        <v>2448</v>
      </c>
      <c r="N14" s="40" t="s">
        <v>2534</v>
      </c>
    </row>
    <row r="15" spans="2:16" ht="21" hidden="1" x14ac:dyDescent="0.35">
      <c r="B15" s="25">
        <v>43238.389837962961</v>
      </c>
      <c r="C15" s="25">
        <v>43238</v>
      </c>
      <c r="D15" s="26" t="s">
        <v>135</v>
      </c>
      <c r="E15" s="26" t="s">
        <v>1540</v>
      </c>
      <c r="F15" s="26" t="s">
        <v>1541</v>
      </c>
      <c r="G15" s="27" t="s">
        <v>1542</v>
      </c>
      <c r="H15" s="26">
        <v>10</v>
      </c>
      <c r="I15" s="26" t="s">
        <v>2425</v>
      </c>
      <c r="J15" s="28">
        <v>289.10000000000002</v>
      </c>
      <c r="K15" s="28">
        <f>+J15*H15</f>
        <v>2891</v>
      </c>
      <c r="L15" s="28">
        <f>+M15*J15</f>
        <v>2891</v>
      </c>
      <c r="M15" s="26">
        <v>10</v>
      </c>
      <c r="N15" s="88">
        <v>231101</v>
      </c>
    </row>
    <row r="16" spans="2:16" s="44" customFormat="1" ht="21" hidden="1" x14ac:dyDescent="0.35">
      <c r="B16" s="87">
        <v>43753</v>
      </c>
      <c r="C16" s="87">
        <v>43753</v>
      </c>
      <c r="D16" s="88" t="s">
        <v>135</v>
      </c>
      <c r="E16" s="88" t="s">
        <v>1433</v>
      </c>
      <c r="F16" s="88" t="s">
        <v>327</v>
      </c>
      <c r="G16" s="89" t="s">
        <v>328</v>
      </c>
      <c r="H16" s="88">
        <v>20</v>
      </c>
      <c r="I16" s="88" t="s">
        <v>2428</v>
      </c>
      <c r="J16" s="90">
        <v>14.16</v>
      </c>
      <c r="K16" s="28">
        <f t="shared" ref="K16:K34" si="0">+J16*H16</f>
        <v>283.2</v>
      </c>
      <c r="L16" s="90">
        <f t="shared" ref="L16:L34" si="1">+M16*J16</f>
        <v>580.56000000000006</v>
      </c>
      <c r="M16" s="88">
        <v>41</v>
      </c>
      <c r="N16" s="88">
        <v>239101</v>
      </c>
    </row>
    <row r="17" spans="1:15" s="44" customFormat="1" ht="21" hidden="1" x14ac:dyDescent="0.35">
      <c r="B17" s="87">
        <v>43760.366898148146</v>
      </c>
      <c r="C17" s="87">
        <v>43760</v>
      </c>
      <c r="D17" s="88" t="s">
        <v>135</v>
      </c>
      <c r="E17" s="88" t="s">
        <v>1433</v>
      </c>
      <c r="F17" s="88" t="s">
        <v>329</v>
      </c>
      <c r="G17" s="89" t="s">
        <v>330</v>
      </c>
      <c r="H17" s="88">
        <v>20</v>
      </c>
      <c r="I17" s="88" t="s">
        <v>2428</v>
      </c>
      <c r="J17" s="90">
        <v>114.46</v>
      </c>
      <c r="K17" s="28">
        <f t="shared" si="0"/>
        <v>2289.1999999999998</v>
      </c>
      <c r="L17" s="90">
        <f t="shared" si="1"/>
        <v>801.21999999999991</v>
      </c>
      <c r="M17" s="88">
        <v>7</v>
      </c>
      <c r="N17" s="88">
        <v>239101</v>
      </c>
    </row>
    <row r="18" spans="1:15" ht="21" hidden="1" x14ac:dyDescent="0.35">
      <c r="B18" s="25">
        <v>43245.465937499997</v>
      </c>
      <c r="C18" s="25">
        <v>43245</v>
      </c>
      <c r="D18" s="26" t="s">
        <v>135</v>
      </c>
      <c r="E18" s="26" t="s">
        <v>1560</v>
      </c>
      <c r="F18" s="26" t="s">
        <v>966</v>
      </c>
      <c r="G18" s="27" t="s">
        <v>967</v>
      </c>
      <c r="H18" s="26">
        <v>500</v>
      </c>
      <c r="I18" s="26" t="s">
        <v>2426</v>
      </c>
      <c r="J18" s="28">
        <v>143.84</v>
      </c>
      <c r="K18" s="28">
        <f t="shared" si="0"/>
        <v>71920</v>
      </c>
      <c r="L18" s="28">
        <f t="shared" si="1"/>
        <v>6904.32</v>
      </c>
      <c r="M18" s="26">
        <v>48</v>
      </c>
      <c r="N18" s="88">
        <v>231101</v>
      </c>
    </row>
    <row r="19" spans="1:15" ht="21" hidden="1" x14ac:dyDescent="0.35">
      <c r="B19" s="25">
        <v>43503.345057870371</v>
      </c>
      <c r="C19" s="25">
        <v>43503</v>
      </c>
      <c r="D19" s="26" t="s">
        <v>135</v>
      </c>
      <c r="E19" s="26" t="s">
        <v>2309</v>
      </c>
      <c r="F19" s="26" t="s">
        <v>350</v>
      </c>
      <c r="G19" s="27" t="s">
        <v>351</v>
      </c>
      <c r="H19" s="26">
        <v>500</v>
      </c>
      <c r="I19" s="26" t="s">
        <v>2438</v>
      </c>
      <c r="J19" s="28">
        <v>237.8</v>
      </c>
      <c r="K19" s="28">
        <f t="shared" si="0"/>
        <v>118900</v>
      </c>
      <c r="L19" s="28">
        <f t="shared" si="1"/>
        <v>30200.600000000002</v>
      </c>
      <c r="M19" s="26">
        <v>127</v>
      </c>
      <c r="N19" s="88">
        <v>231101</v>
      </c>
    </row>
    <row r="20" spans="1:15" ht="21" hidden="1" x14ac:dyDescent="0.35">
      <c r="B20" s="25">
        <v>43228.648865740739</v>
      </c>
      <c r="C20" s="25">
        <v>43228</v>
      </c>
      <c r="D20" s="26" t="s">
        <v>135</v>
      </c>
      <c r="E20" s="26" t="s">
        <v>1502</v>
      </c>
      <c r="F20" s="26" t="s">
        <v>357</v>
      </c>
      <c r="G20" s="27" t="s">
        <v>358</v>
      </c>
      <c r="H20" s="26">
        <v>30</v>
      </c>
      <c r="I20" s="26" t="s">
        <v>2434</v>
      </c>
      <c r="J20" s="28">
        <v>64.900000000000006</v>
      </c>
      <c r="K20" s="28">
        <f t="shared" si="0"/>
        <v>1947.0000000000002</v>
      </c>
      <c r="L20" s="28">
        <f t="shared" si="1"/>
        <v>27907.000000000004</v>
      </c>
      <c r="M20" s="26">
        <f>298+132</f>
        <v>430</v>
      </c>
      <c r="N20" s="88">
        <v>239101</v>
      </c>
    </row>
    <row r="21" spans="1:15" ht="21" hidden="1" x14ac:dyDescent="0.35">
      <c r="B21" s="124">
        <v>42842.411874999998</v>
      </c>
      <c r="C21" s="124">
        <v>42842</v>
      </c>
      <c r="D21" s="26" t="s">
        <v>135</v>
      </c>
      <c r="E21" s="26" t="s">
        <v>925</v>
      </c>
      <c r="F21" s="125" t="s">
        <v>361</v>
      </c>
      <c r="G21" s="126" t="s">
        <v>362</v>
      </c>
      <c r="H21" s="125">
        <v>70</v>
      </c>
      <c r="I21" s="125" t="s">
        <v>2435</v>
      </c>
      <c r="J21" s="127">
        <v>109.9996</v>
      </c>
      <c r="K21" s="127">
        <f t="shared" si="0"/>
        <v>7699.9719999999998</v>
      </c>
      <c r="L21" s="127">
        <f t="shared" si="1"/>
        <v>127049.538</v>
      </c>
      <c r="M21" s="125">
        <v>1155</v>
      </c>
      <c r="N21" s="125">
        <v>235501</v>
      </c>
    </row>
    <row r="22" spans="1:15" s="44" customFormat="1" ht="21" hidden="1" x14ac:dyDescent="0.35">
      <c r="B22" s="87">
        <v>43753</v>
      </c>
      <c r="C22" s="87">
        <v>43753</v>
      </c>
      <c r="D22" s="88" t="s">
        <v>135</v>
      </c>
      <c r="E22" s="88" t="s">
        <v>1433</v>
      </c>
      <c r="F22" s="88" t="s">
        <v>363</v>
      </c>
      <c r="G22" s="89" t="s">
        <v>364</v>
      </c>
      <c r="H22" s="88">
        <v>20</v>
      </c>
      <c r="I22" s="88" t="s">
        <v>2426</v>
      </c>
      <c r="J22" s="90">
        <v>79.06</v>
      </c>
      <c r="K22" s="28">
        <f t="shared" si="0"/>
        <v>1581.2</v>
      </c>
      <c r="L22" s="90">
        <f t="shared" si="1"/>
        <v>1344.02</v>
      </c>
      <c r="M22" s="88">
        <v>17</v>
      </c>
      <c r="N22" s="88">
        <v>239501</v>
      </c>
    </row>
    <row r="23" spans="1:15" s="44" customFormat="1" ht="21" hidden="1" x14ac:dyDescent="0.35">
      <c r="B23" s="87">
        <v>43238.389837962961</v>
      </c>
      <c r="C23" s="87">
        <v>43238</v>
      </c>
      <c r="D23" s="88" t="s">
        <v>135</v>
      </c>
      <c r="E23" s="88" t="s">
        <v>1540</v>
      </c>
      <c r="F23" s="88" t="s">
        <v>926</v>
      </c>
      <c r="G23" s="89" t="s">
        <v>927</v>
      </c>
      <c r="H23" s="88">
        <v>300</v>
      </c>
      <c r="I23" s="88" t="s">
        <v>2428</v>
      </c>
      <c r="J23" s="90">
        <v>165.2</v>
      </c>
      <c r="K23" s="28">
        <f t="shared" si="0"/>
        <v>49560</v>
      </c>
      <c r="L23" s="90">
        <f t="shared" si="1"/>
        <v>27753.599999999999</v>
      </c>
      <c r="M23" s="88">
        <v>168</v>
      </c>
      <c r="N23" s="88">
        <v>231101</v>
      </c>
    </row>
    <row r="24" spans="1:15" s="44" customFormat="1" ht="19.5" hidden="1" customHeight="1" x14ac:dyDescent="0.35">
      <c r="B24" s="87">
        <v>43236.366446759261</v>
      </c>
      <c r="C24" s="87">
        <v>43235</v>
      </c>
      <c r="D24" s="88" t="s">
        <v>135</v>
      </c>
      <c r="E24" s="88" t="s">
        <v>1524</v>
      </c>
      <c r="F24" s="88" t="s">
        <v>963</v>
      </c>
      <c r="G24" s="89" t="s">
        <v>964</v>
      </c>
      <c r="H24" s="88">
        <v>200</v>
      </c>
      <c r="I24" s="88" t="s">
        <v>2437</v>
      </c>
      <c r="J24" s="90">
        <v>450.76</v>
      </c>
      <c r="K24" s="28">
        <f t="shared" si="0"/>
        <v>90152</v>
      </c>
      <c r="L24" s="90">
        <f t="shared" si="1"/>
        <v>45977.52</v>
      </c>
      <c r="M24" s="88">
        <v>102</v>
      </c>
      <c r="N24" s="88">
        <v>231101</v>
      </c>
    </row>
    <row r="25" spans="1:15" s="44" customFormat="1" ht="21" hidden="1" x14ac:dyDescent="0.35">
      <c r="B25" s="87">
        <v>43753</v>
      </c>
      <c r="C25" s="87">
        <v>43753</v>
      </c>
      <c r="D25" s="88" t="s">
        <v>135</v>
      </c>
      <c r="E25" s="88" t="s">
        <v>1502</v>
      </c>
      <c r="F25" s="88" t="s">
        <v>394</v>
      </c>
      <c r="G25" s="89" t="s">
        <v>395</v>
      </c>
      <c r="H25" s="88">
        <v>10</v>
      </c>
      <c r="I25" s="88" t="s">
        <v>2428</v>
      </c>
      <c r="J25" s="90">
        <v>165.2</v>
      </c>
      <c r="K25" s="28">
        <f t="shared" si="0"/>
        <v>1652</v>
      </c>
      <c r="L25" s="90">
        <f t="shared" si="1"/>
        <v>4295.2</v>
      </c>
      <c r="M25" s="88">
        <v>26</v>
      </c>
      <c r="N25" s="88">
        <v>239501</v>
      </c>
    </row>
    <row r="26" spans="1:15" s="44" customFormat="1" ht="21" hidden="1" x14ac:dyDescent="0.35">
      <c r="B26" s="87">
        <v>43760.366898148146</v>
      </c>
      <c r="C26" s="87">
        <v>43760.366898148146</v>
      </c>
      <c r="D26" s="88" t="s">
        <v>135</v>
      </c>
      <c r="E26" s="88" t="s">
        <v>2345</v>
      </c>
      <c r="F26" s="85" t="s">
        <v>1568</v>
      </c>
      <c r="G26" s="122" t="s">
        <v>1569</v>
      </c>
      <c r="H26" s="85">
        <v>100</v>
      </c>
      <c r="I26" s="85" t="s">
        <v>2439</v>
      </c>
      <c r="J26" s="123">
        <v>20.945</v>
      </c>
      <c r="K26" s="123">
        <f t="shared" si="0"/>
        <v>2094.5</v>
      </c>
      <c r="L26" s="123">
        <f t="shared" si="1"/>
        <v>1340.48</v>
      </c>
      <c r="M26" s="85">
        <v>64</v>
      </c>
      <c r="N26" s="85">
        <v>231101</v>
      </c>
    </row>
    <row r="27" spans="1:15" s="44" customFormat="1" ht="21" hidden="1" x14ac:dyDescent="0.35">
      <c r="B27" s="87">
        <v>43753</v>
      </c>
      <c r="C27" s="87">
        <v>43753</v>
      </c>
      <c r="D27" s="88" t="s">
        <v>135</v>
      </c>
      <c r="E27" s="88" t="s">
        <v>1426</v>
      </c>
      <c r="F27" s="88" t="s">
        <v>386</v>
      </c>
      <c r="G27" s="89" t="s">
        <v>387</v>
      </c>
      <c r="H27" s="88">
        <v>10</v>
      </c>
      <c r="I27" s="88" t="s">
        <v>2428</v>
      </c>
      <c r="J27" s="90">
        <v>23.6</v>
      </c>
      <c r="K27" s="28">
        <f t="shared" si="0"/>
        <v>236</v>
      </c>
      <c r="L27" s="90">
        <f t="shared" si="1"/>
        <v>472</v>
      </c>
      <c r="M27" s="88">
        <v>20</v>
      </c>
      <c r="N27" s="88">
        <v>239101</v>
      </c>
    </row>
    <row r="28" spans="1:15" s="5" customFormat="1" ht="21" hidden="1" x14ac:dyDescent="0.35">
      <c r="B28" s="121">
        <v>43209.391736111109</v>
      </c>
      <c r="C28" s="121">
        <v>43209</v>
      </c>
      <c r="D28" s="85" t="s">
        <v>135</v>
      </c>
      <c r="E28" s="85" t="s">
        <v>1412</v>
      </c>
      <c r="F28" s="85" t="s">
        <v>384</v>
      </c>
      <c r="G28" s="122" t="s">
        <v>385</v>
      </c>
      <c r="H28" s="85">
        <v>75</v>
      </c>
      <c r="I28" s="85" t="s">
        <v>2426</v>
      </c>
      <c r="J28" s="123">
        <v>46.61</v>
      </c>
      <c r="K28" s="123">
        <f t="shared" si="0"/>
        <v>3495.75</v>
      </c>
      <c r="L28" s="123">
        <f t="shared" si="1"/>
        <v>466.1</v>
      </c>
      <c r="M28" s="85">
        <v>10</v>
      </c>
      <c r="N28" s="85">
        <v>239501</v>
      </c>
      <c r="O28" s="44"/>
    </row>
    <row r="29" spans="1:15" ht="21" hidden="1" x14ac:dyDescent="0.35">
      <c r="B29" s="25">
        <v>42852.592187499999</v>
      </c>
      <c r="C29" s="25">
        <v>42852</v>
      </c>
      <c r="D29" s="26" t="s">
        <v>40</v>
      </c>
      <c r="E29" s="26" t="s">
        <v>990</v>
      </c>
      <c r="F29" s="26" t="s">
        <v>991</v>
      </c>
      <c r="G29" s="27" t="s">
        <v>992</v>
      </c>
      <c r="H29" s="26">
        <v>6</v>
      </c>
      <c r="I29" s="26" t="s">
        <v>2428</v>
      </c>
      <c r="J29" s="28">
        <v>13317.48</v>
      </c>
      <c r="K29" s="28">
        <f t="shared" si="0"/>
        <v>79904.88</v>
      </c>
      <c r="L29" s="28">
        <f t="shared" si="1"/>
        <v>26634.959999999999</v>
      </c>
      <c r="M29" s="26">
        <v>2</v>
      </c>
      <c r="N29" s="88">
        <v>239501</v>
      </c>
      <c r="O29" s="44"/>
    </row>
    <row r="30" spans="1:15" ht="21" hidden="1" x14ac:dyDescent="0.35">
      <c r="B30" s="25">
        <v>43209.386655092596</v>
      </c>
      <c r="C30" s="25">
        <v>43209</v>
      </c>
      <c r="D30" s="26" t="s">
        <v>40</v>
      </c>
      <c r="E30" s="26" t="s">
        <v>1409</v>
      </c>
      <c r="F30" s="26" t="s">
        <v>367</v>
      </c>
      <c r="G30" s="27" t="s">
        <v>368</v>
      </c>
      <c r="H30" s="26">
        <v>150</v>
      </c>
      <c r="I30" s="26" t="s">
        <v>2426</v>
      </c>
      <c r="J30" s="28">
        <v>88.5</v>
      </c>
      <c r="K30" s="28">
        <f t="shared" si="0"/>
        <v>13275</v>
      </c>
      <c r="L30" s="28">
        <f t="shared" si="1"/>
        <v>2478</v>
      </c>
      <c r="M30" s="26">
        <v>28</v>
      </c>
      <c r="N30" s="88">
        <v>235501</v>
      </c>
      <c r="O30" s="44"/>
    </row>
    <row r="31" spans="1:15" ht="21" hidden="1" x14ac:dyDescent="0.35">
      <c r="B31" s="25">
        <v>43601</v>
      </c>
      <c r="C31" s="25">
        <v>43598</v>
      </c>
      <c r="D31" s="26"/>
      <c r="E31" s="26"/>
      <c r="F31" s="85" t="s">
        <v>2465</v>
      </c>
      <c r="G31" s="122" t="s">
        <v>2466</v>
      </c>
      <c r="H31" s="85">
        <v>200</v>
      </c>
      <c r="I31" s="85" t="s">
        <v>2428</v>
      </c>
      <c r="J31" s="123">
        <v>45</v>
      </c>
      <c r="K31" s="123">
        <f t="shared" si="0"/>
        <v>9000</v>
      </c>
      <c r="L31" s="123">
        <f t="shared" si="1"/>
        <v>2160</v>
      </c>
      <c r="M31" s="85">
        <v>48</v>
      </c>
      <c r="N31" s="85">
        <v>231101</v>
      </c>
      <c r="O31" s="44"/>
    </row>
    <row r="32" spans="1:15" s="5" customFormat="1" ht="21" hidden="1" x14ac:dyDescent="0.35">
      <c r="A32"/>
      <c r="B32" s="87">
        <v>43760.366898148146</v>
      </c>
      <c r="C32" s="87">
        <v>43760.366898148146</v>
      </c>
      <c r="D32" s="88" t="s">
        <v>40</v>
      </c>
      <c r="E32" s="88" t="s">
        <v>2379</v>
      </c>
      <c r="F32" s="88" t="s">
        <v>2356</v>
      </c>
      <c r="G32" s="89" t="s">
        <v>2357</v>
      </c>
      <c r="H32" s="88">
        <v>100</v>
      </c>
      <c r="I32" s="88" t="s">
        <v>2435</v>
      </c>
      <c r="J32" s="90">
        <v>145.13999999999999</v>
      </c>
      <c r="K32" s="28">
        <f t="shared" si="0"/>
        <v>14513.999999999998</v>
      </c>
      <c r="L32" s="90">
        <f t="shared" si="1"/>
        <v>17852.219999999998</v>
      </c>
      <c r="M32" s="88">
        <v>123</v>
      </c>
      <c r="N32" s="88">
        <v>233201</v>
      </c>
      <c r="O32" s="44"/>
    </row>
    <row r="33" spans="2:15" ht="21" hidden="1" x14ac:dyDescent="0.35">
      <c r="B33" s="87">
        <v>43798</v>
      </c>
      <c r="C33" s="87">
        <v>43798</v>
      </c>
      <c r="D33" s="88" t="s">
        <v>2398</v>
      </c>
      <c r="E33" s="88" t="s">
        <v>135</v>
      </c>
      <c r="F33" s="88" t="s">
        <v>28</v>
      </c>
      <c r="G33" s="89" t="s">
        <v>29</v>
      </c>
      <c r="H33" s="88">
        <v>50</v>
      </c>
      <c r="I33" s="88" t="s">
        <v>2426</v>
      </c>
      <c r="J33" s="90">
        <v>125</v>
      </c>
      <c r="K33" s="28">
        <f t="shared" si="0"/>
        <v>6250</v>
      </c>
      <c r="L33" s="90">
        <f t="shared" si="1"/>
        <v>4375</v>
      </c>
      <c r="M33" s="88">
        <v>35</v>
      </c>
      <c r="N33" s="88">
        <v>231101</v>
      </c>
      <c r="O33" s="44"/>
    </row>
    <row r="34" spans="2:15" s="44" customFormat="1" ht="21" hidden="1" x14ac:dyDescent="0.35">
      <c r="B34" s="87">
        <v>43825</v>
      </c>
      <c r="C34" s="87">
        <v>43825</v>
      </c>
      <c r="D34" s="88" t="s">
        <v>2401</v>
      </c>
      <c r="E34" s="88" t="s">
        <v>135</v>
      </c>
      <c r="F34" s="88" t="s">
        <v>11</v>
      </c>
      <c r="G34" s="89" t="s">
        <v>12</v>
      </c>
      <c r="H34" s="88">
        <v>58</v>
      </c>
      <c r="I34" s="88" t="s">
        <v>2428</v>
      </c>
      <c r="J34" s="90">
        <v>46</v>
      </c>
      <c r="K34" s="28">
        <f t="shared" si="0"/>
        <v>2668</v>
      </c>
      <c r="L34" s="90">
        <f t="shared" si="1"/>
        <v>1380</v>
      </c>
      <c r="M34" s="88">
        <v>30</v>
      </c>
      <c r="N34" s="88">
        <v>231101</v>
      </c>
    </row>
    <row r="35" spans="2:15" ht="21" hidden="1" x14ac:dyDescent="0.35">
      <c r="B35" s="25">
        <v>43474.409560185188</v>
      </c>
      <c r="C35" s="25">
        <v>43472</v>
      </c>
      <c r="D35" s="22" t="s">
        <v>2266</v>
      </c>
      <c r="E35" s="22" t="s">
        <v>2265</v>
      </c>
      <c r="F35" s="22" t="s">
        <v>239</v>
      </c>
      <c r="G35" s="27" t="s">
        <v>240</v>
      </c>
      <c r="H35" s="22">
        <v>10</v>
      </c>
      <c r="I35" s="22" t="s">
        <v>2428</v>
      </c>
      <c r="J35" s="28">
        <v>1156.4000000000001</v>
      </c>
      <c r="K35" s="28">
        <f>+J35*H35</f>
        <v>11564</v>
      </c>
      <c r="L35" s="28">
        <f>+M35*J35</f>
        <v>23128</v>
      </c>
      <c r="M35" s="26">
        <v>20</v>
      </c>
      <c r="N35" s="88">
        <v>239601</v>
      </c>
    </row>
    <row r="36" spans="2:15" ht="21" hidden="1" x14ac:dyDescent="0.35">
      <c r="B36" s="25">
        <v>43227.586655092593</v>
      </c>
      <c r="C36" s="25">
        <v>43227</v>
      </c>
      <c r="D36" s="26" t="s">
        <v>40</v>
      </c>
      <c r="E36" s="26" t="s">
        <v>1491</v>
      </c>
      <c r="F36" s="26" t="s">
        <v>1494</v>
      </c>
      <c r="G36" s="27" t="s">
        <v>1495</v>
      </c>
      <c r="H36" s="26">
        <v>20</v>
      </c>
      <c r="I36" s="26" t="s">
        <v>2428</v>
      </c>
      <c r="J36" s="28">
        <v>4124.1000000000004</v>
      </c>
      <c r="K36" s="28">
        <f t="shared" ref="K36:K37" si="2">+J36*H36</f>
        <v>82482</v>
      </c>
      <c r="L36" s="28">
        <f t="shared" ref="L36:L37" si="3">+M36*J36</f>
        <v>41241</v>
      </c>
      <c r="M36" s="26">
        <v>10</v>
      </c>
      <c r="N36" s="88">
        <v>239201</v>
      </c>
    </row>
    <row r="37" spans="2:15" ht="21" hidden="1" x14ac:dyDescent="0.35">
      <c r="B37" s="25">
        <v>43829</v>
      </c>
      <c r="C37" s="25">
        <v>43829</v>
      </c>
      <c r="D37" s="26"/>
      <c r="E37" s="26"/>
      <c r="F37" s="26" t="s">
        <v>2530</v>
      </c>
      <c r="G37" s="27" t="s">
        <v>2531</v>
      </c>
      <c r="H37" s="26">
        <v>1</v>
      </c>
      <c r="I37" s="26" t="s">
        <v>2428</v>
      </c>
      <c r="J37" s="28">
        <v>74994.899999999994</v>
      </c>
      <c r="K37" s="28">
        <f t="shared" si="2"/>
        <v>74994.899999999994</v>
      </c>
      <c r="L37" s="28">
        <f t="shared" si="3"/>
        <v>74994.899999999994</v>
      </c>
      <c r="M37" s="26">
        <v>1</v>
      </c>
      <c r="N37" s="88">
        <v>239201</v>
      </c>
    </row>
    <row r="38" spans="2:15" ht="21" hidden="1" x14ac:dyDescent="0.35">
      <c r="B38" s="25">
        <v>43829</v>
      </c>
      <c r="C38" s="25">
        <v>43829</v>
      </c>
      <c r="D38" s="26" t="s">
        <v>2266</v>
      </c>
      <c r="E38" s="26" t="s">
        <v>2265</v>
      </c>
      <c r="F38" s="85" t="s">
        <v>2529</v>
      </c>
      <c r="G38" s="122" t="s">
        <v>2528</v>
      </c>
      <c r="H38" s="85">
        <v>2</v>
      </c>
      <c r="I38" s="85" t="s">
        <v>2428</v>
      </c>
      <c r="J38" s="123">
        <f>149860/2</f>
        <v>74930</v>
      </c>
      <c r="K38" s="123">
        <f>+J38*H38</f>
        <v>149860</v>
      </c>
      <c r="L38" s="123">
        <f>+M38*J38</f>
        <v>149860</v>
      </c>
      <c r="M38" s="85">
        <v>2</v>
      </c>
      <c r="N38" s="120"/>
    </row>
    <row r="39" spans="2:15" s="44" customFormat="1" ht="21" x14ac:dyDescent="0.35">
      <c r="B39" s="87">
        <v>42599.60833333333</v>
      </c>
      <c r="C39" s="87">
        <v>42564</v>
      </c>
      <c r="D39" s="88" t="s">
        <v>40</v>
      </c>
      <c r="E39" s="88" t="s">
        <v>712</v>
      </c>
      <c r="F39" s="88" t="s">
        <v>727</v>
      </c>
      <c r="G39" s="89" t="s">
        <v>728</v>
      </c>
      <c r="H39" s="88">
        <v>30</v>
      </c>
      <c r="I39" s="88" t="s">
        <v>2428</v>
      </c>
      <c r="J39" s="90">
        <v>752.99339999999995</v>
      </c>
      <c r="K39" s="90">
        <f>+J39*H39</f>
        <v>22589.802</v>
      </c>
      <c r="L39" s="90">
        <f>+M39*J39</f>
        <v>10541.907599999999</v>
      </c>
      <c r="M39" s="88">
        <v>14</v>
      </c>
      <c r="N39" s="88">
        <v>239201</v>
      </c>
    </row>
    <row r="40" spans="2:15" s="44" customFormat="1" ht="21" x14ac:dyDescent="0.35">
      <c r="B40" s="87">
        <v>42599.60833333333</v>
      </c>
      <c r="C40" s="87">
        <v>42564</v>
      </c>
      <c r="D40" s="88" t="s">
        <v>40</v>
      </c>
      <c r="E40" s="88" t="s">
        <v>712</v>
      </c>
      <c r="F40" s="88" t="s">
        <v>729</v>
      </c>
      <c r="G40" s="89" t="s">
        <v>730</v>
      </c>
      <c r="H40" s="88">
        <v>30</v>
      </c>
      <c r="I40" s="88" t="s">
        <v>2428</v>
      </c>
      <c r="J40" s="90">
        <v>972.99260000000004</v>
      </c>
      <c r="K40" s="90">
        <f t="shared" ref="K40:K63" si="4">+J40*H40</f>
        <v>29189.778000000002</v>
      </c>
      <c r="L40" s="90">
        <f t="shared" ref="L40:L63" si="5">+M40*J40</f>
        <v>17513.8668</v>
      </c>
      <c r="M40" s="88">
        <v>18</v>
      </c>
      <c r="N40" s="88">
        <v>239201</v>
      </c>
    </row>
    <row r="41" spans="2:15" s="44" customFormat="1" ht="21" x14ac:dyDescent="0.35">
      <c r="B41" s="87">
        <v>43705</v>
      </c>
      <c r="C41" s="87">
        <v>43703</v>
      </c>
      <c r="D41" s="88" t="s">
        <v>40</v>
      </c>
      <c r="E41" s="88" t="s">
        <v>712</v>
      </c>
      <c r="F41" s="88" t="s">
        <v>731</v>
      </c>
      <c r="G41" s="89" t="s">
        <v>732</v>
      </c>
      <c r="H41" s="88">
        <v>3</v>
      </c>
      <c r="I41" s="88" t="s">
        <v>2428</v>
      </c>
      <c r="J41" s="90">
        <v>5549.02</v>
      </c>
      <c r="K41" s="90">
        <f t="shared" si="4"/>
        <v>16647.060000000001</v>
      </c>
      <c r="L41" s="90">
        <f t="shared" si="5"/>
        <v>33294.120000000003</v>
      </c>
      <c r="M41" s="88">
        <v>6</v>
      </c>
      <c r="N41" s="88">
        <v>239201</v>
      </c>
    </row>
    <row r="42" spans="2:15" s="44" customFormat="1" ht="21" x14ac:dyDescent="0.35">
      <c r="B42" s="87">
        <v>42912.370787037034</v>
      </c>
      <c r="C42" s="87">
        <v>42912</v>
      </c>
      <c r="D42" s="88" t="s">
        <v>40</v>
      </c>
      <c r="E42" s="88" t="s">
        <v>1098</v>
      </c>
      <c r="F42" s="88" t="s">
        <v>1099</v>
      </c>
      <c r="G42" s="89" t="s">
        <v>1100</v>
      </c>
      <c r="H42" s="88">
        <v>4</v>
      </c>
      <c r="I42" s="88" t="s">
        <v>2428</v>
      </c>
      <c r="J42" s="90">
        <v>2584.1999999999998</v>
      </c>
      <c r="K42" s="90">
        <f t="shared" si="4"/>
        <v>10336.799999999999</v>
      </c>
      <c r="L42" s="90">
        <f t="shared" si="5"/>
        <v>10336.799999999999</v>
      </c>
      <c r="M42" s="88">
        <v>4</v>
      </c>
      <c r="N42" s="88">
        <v>239201</v>
      </c>
    </row>
    <row r="43" spans="2:15" s="44" customFormat="1" ht="21" x14ac:dyDescent="0.35">
      <c r="B43" s="87">
        <v>42912.370787037034</v>
      </c>
      <c r="C43" s="87">
        <v>42912</v>
      </c>
      <c r="D43" s="88" t="s">
        <v>40</v>
      </c>
      <c r="E43" s="88" t="s">
        <v>1098</v>
      </c>
      <c r="F43" s="88" t="s">
        <v>1102</v>
      </c>
      <c r="G43" s="89" t="s">
        <v>1103</v>
      </c>
      <c r="H43" s="88">
        <v>4</v>
      </c>
      <c r="I43" s="88" t="s">
        <v>2428</v>
      </c>
      <c r="J43" s="90">
        <v>2584.1999999999998</v>
      </c>
      <c r="K43" s="90">
        <f t="shared" si="4"/>
        <v>10336.799999999999</v>
      </c>
      <c r="L43" s="90">
        <f t="shared" si="5"/>
        <v>10336.799999999999</v>
      </c>
      <c r="M43" s="88">
        <v>4</v>
      </c>
      <c r="N43" s="88">
        <v>239201</v>
      </c>
    </row>
    <row r="44" spans="2:15" s="44" customFormat="1" ht="21" x14ac:dyDescent="0.35">
      <c r="B44" s="87">
        <v>42912.370787037034</v>
      </c>
      <c r="C44" s="87">
        <v>42912</v>
      </c>
      <c r="D44" s="88" t="s">
        <v>40</v>
      </c>
      <c r="E44" s="88" t="s">
        <v>1098</v>
      </c>
      <c r="F44" s="88" t="s">
        <v>1105</v>
      </c>
      <c r="G44" s="89" t="s">
        <v>1106</v>
      </c>
      <c r="H44" s="88">
        <v>4</v>
      </c>
      <c r="I44" s="88" t="s">
        <v>2428</v>
      </c>
      <c r="J44" s="90">
        <v>2584.1999999999998</v>
      </c>
      <c r="K44" s="90">
        <f t="shared" si="4"/>
        <v>10336.799999999999</v>
      </c>
      <c r="L44" s="90">
        <f t="shared" si="5"/>
        <v>23257.8</v>
      </c>
      <c r="M44" s="88">
        <v>9</v>
      </c>
      <c r="N44" s="88">
        <v>239201</v>
      </c>
    </row>
    <row r="45" spans="2:15" s="44" customFormat="1" ht="21" x14ac:dyDescent="0.35">
      <c r="B45" s="87">
        <v>42599.60833333333</v>
      </c>
      <c r="C45" s="87">
        <v>42564</v>
      </c>
      <c r="D45" s="88" t="s">
        <v>40</v>
      </c>
      <c r="E45" s="88" t="s">
        <v>712</v>
      </c>
      <c r="F45" s="88" t="s">
        <v>452</v>
      </c>
      <c r="G45" s="89" t="s">
        <v>453</v>
      </c>
      <c r="H45" s="88">
        <v>30</v>
      </c>
      <c r="I45" s="88" t="s">
        <v>2428</v>
      </c>
      <c r="J45" s="90">
        <v>6299.9964</v>
      </c>
      <c r="K45" s="90">
        <f t="shared" si="4"/>
        <v>188999.89199999999</v>
      </c>
      <c r="L45" s="90">
        <f t="shared" si="5"/>
        <v>384299.78039999999</v>
      </c>
      <c r="M45" s="88">
        <v>61</v>
      </c>
      <c r="N45" s="88">
        <v>239201</v>
      </c>
    </row>
    <row r="46" spans="2:15" s="44" customFormat="1" ht="21" x14ac:dyDescent="0.35">
      <c r="B46" s="87">
        <v>42599.60833333333</v>
      </c>
      <c r="C46" s="87">
        <v>42564</v>
      </c>
      <c r="D46" s="88" t="s">
        <v>40</v>
      </c>
      <c r="E46" s="88" t="s">
        <v>712</v>
      </c>
      <c r="F46" s="88" t="s">
        <v>680</v>
      </c>
      <c r="G46" s="89" t="s">
        <v>681</v>
      </c>
      <c r="H46" s="88">
        <v>10</v>
      </c>
      <c r="I46" s="88" t="s">
        <v>2428</v>
      </c>
      <c r="J46" s="90">
        <v>9469.5</v>
      </c>
      <c r="K46" s="90">
        <f t="shared" si="4"/>
        <v>94695</v>
      </c>
      <c r="L46" s="90">
        <f t="shared" si="5"/>
        <v>66286.5</v>
      </c>
      <c r="M46" s="88">
        <v>7</v>
      </c>
      <c r="N46" s="88">
        <v>239201</v>
      </c>
    </row>
    <row r="47" spans="2:15" s="44" customFormat="1" ht="21" x14ac:dyDescent="0.35">
      <c r="B47" s="87">
        <v>43599</v>
      </c>
      <c r="C47" s="87">
        <v>43598</v>
      </c>
      <c r="D47" s="88" t="s">
        <v>40</v>
      </c>
      <c r="E47" s="88" t="s">
        <v>1098</v>
      </c>
      <c r="F47" s="88" t="s">
        <v>713</v>
      </c>
      <c r="G47" s="89" t="s">
        <v>714</v>
      </c>
      <c r="H47" s="88">
        <v>7</v>
      </c>
      <c r="I47" s="88" t="s">
        <v>2428</v>
      </c>
      <c r="J47" s="90">
        <v>2228.48</v>
      </c>
      <c r="K47" s="90">
        <f t="shared" si="4"/>
        <v>15599.36</v>
      </c>
      <c r="L47" s="90">
        <f t="shared" si="5"/>
        <v>6685.4400000000005</v>
      </c>
      <c r="M47" s="88">
        <v>3</v>
      </c>
      <c r="N47" s="88">
        <v>239201</v>
      </c>
    </row>
    <row r="48" spans="2:15" s="44" customFormat="1" ht="21" x14ac:dyDescent="0.35">
      <c r="B48" s="87">
        <v>43599</v>
      </c>
      <c r="C48" s="87">
        <v>43598</v>
      </c>
      <c r="D48" s="88" t="s">
        <v>40</v>
      </c>
      <c r="E48" s="88" t="s">
        <v>1098</v>
      </c>
      <c r="F48" s="88" t="s">
        <v>715</v>
      </c>
      <c r="G48" s="89" t="s">
        <v>716</v>
      </c>
      <c r="H48" s="88">
        <v>6</v>
      </c>
      <c r="I48" s="88" t="s">
        <v>2428</v>
      </c>
      <c r="J48" s="90">
        <v>2543</v>
      </c>
      <c r="K48" s="90">
        <f t="shared" si="4"/>
        <v>15258</v>
      </c>
      <c r="L48" s="90">
        <f t="shared" si="5"/>
        <v>5086</v>
      </c>
      <c r="M48" s="88">
        <v>2</v>
      </c>
      <c r="N48" s="88">
        <v>239201</v>
      </c>
    </row>
    <row r="49" spans="2:14" s="44" customFormat="1" ht="21" x14ac:dyDescent="0.35">
      <c r="B49" s="87">
        <v>42912.370787037034</v>
      </c>
      <c r="C49" s="87">
        <v>42912</v>
      </c>
      <c r="D49" s="88" t="s">
        <v>40</v>
      </c>
      <c r="E49" s="88" t="s">
        <v>1098</v>
      </c>
      <c r="F49" s="88" t="s">
        <v>456</v>
      </c>
      <c r="G49" s="89" t="s">
        <v>457</v>
      </c>
      <c r="H49" s="88">
        <v>50</v>
      </c>
      <c r="I49" s="88" t="s">
        <v>2428</v>
      </c>
      <c r="J49" s="90">
        <v>3292.2</v>
      </c>
      <c r="K49" s="90">
        <f t="shared" si="4"/>
        <v>164610</v>
      </c>
      <c r="L49" s="90">
        <f t="shared" si="5"/>
        <v>125103.59999999999</v>
      </c>
      <c r="M49" s="88">
        <v>38</v>
      </c>
      <c r="N49" s="88">
        <v>239201</v>
      </c>
    </row>
    <row r="50" spans="2:14" s="44" customFormat="1" ht="21" x14ac:dyDescent="0.35">
      <c r="B50" s="87">
        <v>42912.370787037034</v>
      </c>
      <c r="C50" s="87">
        <v>42912</v>
      </c>
      <c r="D50" s="88" t="s">
        <v>40</v>
      </c>
      <c r="E50" s="88" t="s">
        <v>1098</v>
      </c>
      <c r="F50" s="88" t="s">
        <v>448</v>
      </c>
      <c r="G50" s="89" t="s">
        <v>449</v>
      </c>
      <c r="H50" s="88">
        <v>40</v>
      </c>
      <c r="I50" s="88" t="s">
        <v>2428</v>
      </c>
      <c r="J50" s="90">
        <v>1168.2</v>
      </c>
      <c r="K50" s="90">
        <f t="shared" si="4"/>
        <v>46728</v>
      </c>
      <c r="L50" s="90">
        <f t="shared" si="5"/>
        <v>26868.600000000002</v>
      </c>
      <c r="M50" s="88">
        <v>23</v>
      </c>
      <c r="N50" s="88">
        <v>239201</v>
      </c>
    </row>
    <row r="51" spans="2:14" s="44" customFormat="1" ht="21" x14ac:dyDescent="0.35">
      <c r="B51" s="87">
        <v>42912.370787037034</v>
      </c>
      <c r="C51" s="87">
        <v>42912</v>
      </c>
      <c r="D51" s="88" t="s">
        <v>40</v>
      </c>
      <c r="E51" s="88" t="s">
        <v>1098</v>
      </c>
      <c r="F51" s="88" t="s">
        <v>1109</v>
      </c>
      <c r="G51" s="89" t="s">
        <v>1110</v>
      </c>
      <c r="H51" s="88">
        <v>50</v>
      </c>
      <c r="I51" s="88" t="s">
        <v>2428</v>
      </c>
      <c r="J51" s="90">
        <v>1298</v>
      </c>
      <c r="K51" s="90">
        <f t="shared" si="4"/>
        <v>64900</v>
      </c>
      <c r="L51" s="90">
        <f t="shared" si="5"/>
        <v>53218</v>
      </c>
      <c r="M51" s="88">
        <v>41</v>
      </c>
      <c r="N51" s="88">
        <v>239201</v>
      </c>
    </row>
    <row r="52" spans="2:14" s="44" customFormat="1" ht="21" x14ac:dyDescent="0.35">
      <c r="B52" s="87">
        <v>42912.370787037034</v>
      </c>
      <c r="C52" s="87">
        <v>42912</v>
      </c>
      <c r="D52" s="88" t="s">
        <v>40</v>
      </c>
      <c r="E52" s="88" t="s">
        <v>1098</v>
      </c>
      <c r="F52" s="88" t="s">
        <v>1111</v>
      </c>
      <c r="G52" s="89" t="s">
        <v>1112</v>
      </c>
      <c r="H52" s="88">
        <v>4</v>
      </c>
      <c r="I52" s="88" t="s">
        <v>2428</v>
      </c>
      <c r="J52" s="90">
        <v>2584.1999999999998</v>
      </c>
      <c r="K52" s="90">
        <f t="shared" si="4"/>
        <v>10336.799999999999</v>
      </c>
      <c r="L52" s="90">
        <f t="shared" si="5"/>
        <v>7752.5999999999995</v>
      </c>
      <c r="M52" s="88">
        <v>3</v>
      </c>
      <c r="N52" s="88">
        <v>239201</v>
      </c>
    </row>
    <row r="53" spans="2:14" s="44" customFormat="1" ht="21" x14ac:dyDescent="0.35">
      <c r="B53" s="87">
        <v>43705</v>
      </c>
      <c r="C53" s="87">
        <v>43703</v>
      </c>
      <c r="D53" s="88" t="s">
        <v>40</v>
      </c>
      <c r="E53" s="88" t="s">
        <v>1098</v>
      </c>
      <c r="F53" s="88" t="s">
        <v>717</v>
      </c>
      <c r="G53" s="89" t="s">
        <v>2507</v>
      </c>
      <c r="H53" s="88">
        <v>3</v>
      </c>
      <c r="I53" s="88" t="s">
        <v>2428</v>
      </c>
      <c r="J53" s="90">
        <v>4284.3433333333296</v>
      </c>
      <c r="K53" s="90">
        <f t="shared" si="4"/>
        <v>12853.029999999988</v>
      </c>
      <c r="L53" s="90">
        <f t="shared" si="5"/>
        <v>12853.029999999988</v>
      </c>
      <c r="M53" s="88">
        <v>3</v>
      </c>
      <c r="N53" s="88">
        <v>239201</v>
      </c>
    </row>
    <row r="54" spans="2:14" s="44" customFormat="1" ht="21" x14ac:dyDescent="0.35">
      <c r="B54" s="87">
        <v>43705</v>
      </c>
      <c r="C54" s="87">
        <v>43703</v>
      </c>
      <c r="D54" s="88" t="s">
        <v>40</v>
      </c>
      <c r="E54" s="88" t="s">
        <v>712</v>
      </c>
      <c r="F54" s="88" t="s">
        <v>723</v>
      </c>
      <c r="G54" s="89" t="s">
        <v>724</v>
      </c>
      <c r="H54" s="88">
        <v>3</v>
      </c>
      <c r="I54" s="88" t="s">
        <v>2428</v>
      </c>
      <c r="J54" s="90">
        <v>5549.02</v>
      </c>
      <c r="K54" s="90">
        <f t="shared" si="4"/>
        <v>16647.060000000001</v>
      </c>
      <c r="L54" s="90">
        <f t="shared" si="5"/>
        <v>27745.100000000002</v>
      </c>
      <c r="M54" s="88">
        <v>5</v>
      </c>
      <c r="N54" s="88">
        <v>239201</v>
      </c>
    </row>
    <row r="55" spans="2:14" s="44" customFormat="1" ht="19.5" customHeight="1" x14ac:dyDescent="0.35">
      <c r="B55" s="87">
        <v>43705</v>
      </c>
      <c r="C55" s="87">
        <v>43703</v>
      </c>
      <c r="D55" s="88" t="s">
        <v>40</v>
      </c>
      <c r="E55" s="88" t="s">
        <v>712</v>
      </c>
      <c r="F55" s="88" t="s">
        <v>725</v>
      </c>
      <c r="G55" s="89" t="s">
        <v>726</v>
      </c>
      <c r="H55" s="88">
        <v>3</v>
      </c>
      <c r="I55" s="88" t="s">
        <v>2428</v>
      </c>
      <c r="J55" s="90">
        <v>5549.02</v>
      </c>
      <c r="K55" s="90">
        <f t="shared" si="4"/>
        <v>16647.060000000001</v>
      </c>
      <c r="L55" s="90">
        <f t="shared" si="5"/>
        <v>27745.100000000002</v>
      </c>
      <c r="M55" s="88">
        <v>5</v>
      </c>
      <c r="N55" s="88">
        <v>239201</v>
      </c>
    </row>
    <row r="56" spans="2:14" s="44" customFormat="1" ht="21" x14ac:dyDescent="0.35">
      <c r="B56" s="87">
        <v>42599.60833333333</v>
      </c>
      <c r="C56" s="87">
        <v>42564</v>
      </c>
      <c r="D56" s="88" t="s">
        <v>40</v>
      </c>
      <c r="E56" s="88" t="s">
        <v>712</v>
      </c>
      <c r="F56" s="88" t="s">
        <v>719</v>
      </c>
      <c r="G56" s="89" t="s">
        <v>720</v>
      </c>
      <c r="H56" s="88">
        <v>10</v>
      </c>
      <c r="I56" s="88" t="s">
        <v>2428</v>
      </c>
      <c r="J56" s="90">
        <v>13511</v>
      </c>
      <c r="K56" s="90">
        <f t="shared" si="4"/>
        <v>135110</v>
      </c>
      <c r="L56" s="90">
        <f t="shared" si="5"/>
        <v>148621</v>
      </c>
      <c r="M56" s="88">
        <v>11</v>
      </c>
      <c r="N56" s="88">
        <v>239201</v>
      </c>
    </row>
    <row r="57" spans="2:14" s="44" customFormat="1" ht="42" hidden="1" x14ac:dyDescent="0.35">
      <c r="B57" s="87">
        <v>42136.541898148149</v>
      </c>
      <c r="C57" s="87">
        <v>42117</v>
      </c>
      <c r="D57" s="88" t="s">
        <v>135</v>
      </c>
      <c r="E57" s="88" t="s">
        <v>1956</v>
      </c>
      <c r="F57" s="88" t="s">
        <v>1963</v>
      </c>
      <c r="G57" s="89" t="s">
        <v>1964</v>
      </c>
      <c r="H57" s="88">
        <v>15</v>
      </c>
      <c r="I57" s="88" t="s">
        <v>2428</v>
      </c>
      <c r="J57" s="90">
        <v>1584.6102000000001</v>
      </c>
      <c r="K57" s="90">
        <f t="shared" si="4"/>
        <v>23769.153000000002</v>
      </c>
      <c r="L57" s="90">
        <f t="shared" si="5"/>
        <v>9507.6612000000005</v>
      </c>
      <c r="M57" s="88">
        <v>6</v>
      </c>
      <c r="N57" s="88">
        <v>239201</v>
      </c>
    </row>
    <row r="58" spans="2:14" s="44" customFormat="1" ht="21" x14ac:dyDescent="0.35">
      <c r="B58" s="87">
        <v>43705</v>
      </c>
      <c r="C58" s="87">
        <v>43703</v>
      </c>
      <c r="D58" s="88" t="s">
        <v>40</v>
      </c>
      <c r="E58" s="88" t="s">
        <v>1098</v>
      </c>
      <c r="F58" s="88" t="s">
        <v>51</v>
      </c>
      <c r="G58" s="89" t="s">
        <v>718</v>
      </c>
      <c r="H58" s="88">
        <v>15</v>
      </c>
      <c r="I58" s="88" t="s">
        <v>2428</v>
      </c>
      <c r="J58" s="90">
        <v>2112.1999999999998</v>
      </c>
      <c r="K58" s="90">
        <f t="shared" si="4"/>
        <v>31682.999999999996</v>
      </c>
      <c r="L58" s="90">
        <f t="shared" si="5"/>
        <v>6336.5999999999995</v>
      </c>
      <c r="M58" s="88">
        <v>3</v>
      </c>
      <c r="N58" s="88">
        <v>239201</v>
      </c>
    </row>
    <row r="59" spans="2:14" ht="21" hidden="1" x14ac:dyDescent="0.35">
      <c r="B59" s="87">
        <v>42447</v>
      </c>
      <c r="C59" s="87">
        <v>42447.62400462963</v>
      </c>
      <c r="D59" s="85"/>
      <c r="E59" s="85"/>
      <c r="F59" s="88" t="s">
        <v>100</v>
      </c>
      <c r="G59" s="89" t="s">
        <v>101</v>
      </c>
      <c r="H59" s="88">
        <v>25</v>
      </c>
      <c r="I59" s="88" t="s">
        <v>2428</v>
      </c>
      <c r="J59" s="90">
        <v>4389.6000000000004</v>
      </c>
      <c r="K59" s="90">
        <f t="shared" si="4"/>
        <v>109740.00000000001</v>
      </c>
      <c r="L59" s="90">
        <f t="shared" si="5"/>
        <v>35116.800000000003</v>
      </c>
      <c r="M59" s="88">
        <v>8</v>
      </c>
      <c r="N59" s="88">
        <v>239201</v>
      </c>
    </row>
    <row r="60" spans="2:14" s="44" customFormat="1" ht="21" x14ac:dyDescent="0.35">
      <c r="B60" s="87">
        <v>43353</v>
      </c>
      <c r="C60" s="87">
        <v>43353.485219907408</v>
      </c>
      <c r="D60" s="88"/>
      <c r="E60" s="88"/>
      <c r="F60" s="88" t="s">
        <v>454</v>
      </c>
      <c r="G60" s="89" t="s">
        <v>455</v>
      </c>
      <c r="H60" s="88">
        <v>5</v>
      </c>
      <c r="I60" s="88" t="s">
        <v>2428</v>
      </c>
      <c r="J60" s="90">
        <v>8119.5583333333298</v>
      </c>
      <c r="K60" s="90">
        <f t="shared" si="4"/>
        <v>40597.79166666665</v>
      </c>
      <c r="L60" s="90">
        <f t="shared" si="5"/>
        <v>24358.674999999988</v>
      </c>
      <c r="M60" s="88">
        <v>3</v>
      </c>
      <c r="N60" s="88">
        <v>239201</v>
      </c>
    </row>
    <row r="61" spans="2:14" s="44" customFormat="1" ht="21" x14ac:dyDescent="0.35">
      <c r="B61" s="87">
        <v>43705</v>
      </c>
      <c r="C61" s="87">
        <v>43703</v>
      </c>
      <c r="D61" s="95"/>
      <c r="E61" s="95"/>
      <c r="F61" s="88" t="s">
        <v>1173</v>
      </c>
      <c r="G61" s="89" t="s">
        <v>2511</v>
      </c>
      <c r="H61" s="88">
        <v>12</v>
      </c>
      <c r="I61" s="88" t="s">
        <v>2428</v>
      </c>
      <c r="J61" s="90">
        <v>8564.24</v>
      </c>
      <c r="K61" s="90">
        <f t="shared" si="4"/>
        <v>102770.88</v>
      </c>
      <c r="L61" s="90">
        <f t="shared" si="5"/>
        <v>8564.24</v>
      </c>
      <c r="M61" s="88">
        <v>1</v>
      </c>
      <c r="N61" s="88">
        <v>239201</v>
      </c>
    </row>
    <row r="62" spans="2:14" s="44" customFormat="1" ht="21.75" customHeight="1" x14ac:dyDescent="0.35">
      <c r="B62" s="102">
        <v>43705</v>
      </c>
      <c r="C62" s="102">
        <v>43703</v>
      </c>
      <c r="D62" s="95"/>
      <c r="E62" s="95"/>
      <c r="F62" s="103" t="s">
        <v>2510</v>
      </c>
      <c r="G62" s="104" t="s">
        <v>2514</v>
      </c>
      <c r="H62" s="103">
        <v>12</v>
      </c>
      <c r="I62" s="103" t="s">
        <v>2428</v>
      </c>
      <c r="J62" s="105">
        <v>8564.2391666666608</v>
      </c>
      <c r="K62" s="90">
        <f t="shared" si="4"/>
        <v>102770.86999999994</v>
      </c>
      <c r="L62" s="105">
        <f t="shared" si="5"/>
        <v>25692.717499999984</v>
      </c>
      <c r="M62" s="103">
        <v>3</v>
      </c>
      <c r="N62" s="88">
        <v>239201</v>
      </c>
    </row>
    <row r="63" spans="2:14" s="44" customFormat="1" ht="21.75" hidden="1" customHeight="1" x14ac:dyDescent="0.35">
      <c r="B63" s="87">
        <v>42306</v>
      </c>
      <c r="C63" s="87">
        <v>42306.647175925929</v>
      </c>
      <c r="D63" s="88"/>
      <c r="E63" s="88"/>
      <c r="F63" s="88" t="s">
        <v>2203</v>
      </c>
      <c r="G63" s="89" t="s">
        <v>2204</v>
      </c>
      <c r="H63" s="88">
        <v>20</v>
      </c>
      <c r="I63" s="88" t="s">
        <v>2428</v>
      </c>
      <c r="J63" s="90">
        <v>4693.5680000000002</v>
      </c>
      <c r="K63" s="90">
        <f t="shared" si="4"/>
        <v>93871.360000000001</v>
      </c>
      <c r="L63" s="90">
        <f t="shared" si="5"/>
        <v>79790.656000000003</v>
      </c>
      <c r="M63" s="88">
        <v>17</v>
      </c>
      <c r="N63" s="88">
        <v>239201</v>
      </c>
    </row>
    <row r="64" spans="2:14" ht="21" hidden="1" x14ac:dyDescent="0.35">
      <c r="B64" s="25">
        <v>43213.366898148146</v>
      </c>
      <c r="C64" s="25">
        <v>43210</v>
      </c>
      <c r="D64" s="26" t="s">
        <v>135</v>
      </c>
      <c r="E64" s="26" t="s">
        <v>1433</v>
      </c>
      <c r="F64" s="26" t="s">
        <v>1449</v>
      </c>
      <c r="G64" s="27" t="s">
        <v>1450</v>
      </c>
      <c r="H64" s="26">
        <v>2</v>
      </c>
      <c r="I64" s="26" t="s">
        <v>2426</v>
      </c>
      <c r="J64" s="28">
        <v>16.460999999999999</v>
      </c>
      <c r="K64" s="28">
        <f>+J64*H64</f>
        <v>32.921999999999997</v>
      </c>
      <c r="L64" s="28">
        <f>+M64*J64</f>
        <v>32.921999999999997</v>
      </c>
      <c r="M64" s="26">
        <v>2</v>
      </c>
      <c r="N64" s="88">
        <v>237203</v>
      </c>
    </row>
    <row r="65" spans="2:14" ht="21" hidden="1" x14ac:dyDescent="0.35">
      <c r="B65" s="124">
        <v>43228.648865740739</v>
      </c>
      <c r="C65" s="124">
        <v>43228</v>
      </c>
      <c r="D65" s="26" t="s">
        <v>135</v>
      </c>
      <c r="E65" s="26" t="s">
        <v>1502</v>
      </c>
      <c r="F65" s="125" t="s">
        <v>1503</v>
      </c>
      <c r="G65" s="126" t="s">
        <v>1504</v>
      </c>
      <c r="H65" s="125">
        <v>15</v>
      </c>
      <c r="I65" s="125" t="s">
        <v>2428</v>
      </c>
      <c r="J65" s="127">
        <v>1711</v>
      </c>
      <c r="K65" s="127">
        <f t="shared" ref="K65:K86" si="6">+J65*H65</f>
        <v>25665</v>
      </c>
      <c r="L65" s="127">
        <f t="shared" ref="L65:L86" si="7">+M65*J65</f>
        <v>15399</v>
      </c>
      <c r="M65" s="125">
        <v>9</v>
      </c>
      <c r="N65" s="125">
        <v>235501</v>
      </c>
    </row>
    <row r="66" spans="2:14" ht="42" hidden="1" x14ac:dyDescent="0.35">
      <c r="B66" s="124">
        <v>43228.648865740739</v>
      </c>
      <c r="C66" s="124">
        <v>43228</v>
      </c>
      <c r="D66" s="26" t="s">
        <v>135</v>
      </c>
      <c r="E66" s="26" t="s">
        <v>1502</v>
      </c>
      <c r="F66" s="125" t="s">
        <v>1441</v>
      </c>
      <c r="G66" s="126" t="s">
        <v>1442</v>
      </c>
      <c r="H66" s="125">
        <v>5</v>
      </c>
      <c r="I66" s="125" t="s">
        <v>2428</v>
      </c>
      <c r="J66" s="127">
        <v>737.5</v>
      </c>
      <c r="K66" s="127">
        <f t="shared" si="6"/>
        <v>3687.5</v>
      </c>
      <c r="L66" s="127">
        <f t="shared" si="7"/>
        <v>11062.5</v>
      </c>
      <c r="M66" s="125">
        <v>15</v>
      </c>
      <c r="N66" s="125">
        <v>235501</v>
      </c>
    </row>
    <row r="67" spans="2:14" ht="21" hidden="1" x14ac:dyDescent="0.35">
      <c r="B67" s="25">
        <v>43213.366898148146</v>
      </c>
      <c r="C67" s="25">
        <v>43210</v>
      </c>
      <c r="D67" s="26" t="s">
        <v>135</v>
      </c>
      <c r="E67" s="26" t="s">
        <v>1433</v>
      </c>
      <c r="F67" s="26" t="s">
        <v>1445</v>
      </c>
      <c r="G67" s="27" t="s">
        <v>1446</v>
      </c>
      <c r="H67" s="26">
        <v>25</v>
      </c>
      <c r="I67" s="26" t="s">
        <v>2430</v>
      </c>
      <c r="J67" s="28">
        <v>159.30000000000001</v>
      </c>
      <c r="K67" s="28">
        <f t="shared" si="6"/>
        <v>3982.5000000000005</v>
      </c>
      <c r="L67" s="28">
        <f t="shared" si="7"/>
        <v>2230.2000000000003</v>
      </c>
      <c r="M67" s="26">
        <v>14</v>
      </c>
      <c r="N67" s="88">
        <v>237203</v>
      </c>
    </row>
    <row r="68" spans="2:14" ht="21" hidden="1" x14ac:dyDescent="0.35">
      <c r="B68" s="87">
        <v>43753</v>
      </c>
      <c r="C68" s="87">
        <v>43753</v>
      </c>
      <c r="D68" s="88" t="s">
        <v>135</v>
      </c>
      <c r="E68" s="88" t="s">
        <v>1502</v>
      </c>
      <c r="F68" s="88" t="s">
        <v>1447</v>
      </c>
      <c r="G68" s="89" t="s">
        <v>1448</v>
      </c>
      <c r="H68" s="88">
        <v>10</v>
      </c>
      <c r="I68" s="88" t="s">
        <v>2430</v>
      </c>
      <c r="J68" s="90">
        <v>129.80000000000001</v>
      </c>
      <c r="K68" s="28">
        <f t="shared" si="6"/>
        <v>1298</v>
      </c>
      <c r="L68" s="90">
        <f t="shared" si="7"/>
        <v>5451.6</v>
      </c>
      <c r="M68" s="88">
        <v>42</v>
      </c>
      <c r="N68" s="88">
        <v>237203</v>
      </c>
    </row>
    <row r="69" spans="2:14" ht="21" hidden="1" x14ac:dyDescent="0.35">
      <c r="B69" s="87">
        <v>43760.366898148146</v>
      </c>
      <c r="C69" s="87">
        <v>43760</v>
      </c>
      <c r="D69" s="88" t="s">
        <v>135</v>
      </c>
      <c r="E69" s="88" t="s">
        <v>1412</v>
      </c>
      <c r="F69" s="88" t="s">
        <v>319</v>
      </c>
      <c r="G69" s="89" t="s">
        <v>320</v>
      </c>
      <c r="H69" s="88">
        <v>20</v>
      </c>
      <c r="I69" s="88" t="s">
        <v>2428</v>
      </c>
      <c r="J69" s="90">
        <v>182.9</v>
      </c>
      <c r="K69" s="28">
        <f t="shared" si="6"/>
        <v>3658</v>
      </c>
      <c r="L69" s="90">
        <f t="shared" si="7"/>
        <v>1463.2</v>
      </c>
      <c r="M69" s="88">
        <v>8</v>
      </c>
      <c r="N69" s="88">
        <v>239101</v>
      </c>
    </row>
    <row r="70" spans="2:14" ht="21" hidden="1" x14ac:dyDescent="0.35">
      <c r="B70" s="87">
        <v>43221.629814814813</v>
      </c>
      <c r="C70" s="87">
        <v>43221</v>
      </c>
      <c r="D70" s="88" t="s">
        <v>135</v>
      </c>
      <c r="E70" s="88" t="s">
        <v>1474</v>
      </c>
      <c r="F70" s="88" t="s">
        <v>406</v>
      </c>
      <c r="G70" s="89" t="s">
        <v>407</v>
      </c>
      <c r="H70" s="88">
        <v>58</v>
      </c>
      <c r="I70" s="88" t="s">
        <v>2433</v>
      </c>
      <c r="J70" s="90">
        <v>470.00580000000002</v>
      </c>
      <c r="K70" s="28">
        <f t="shared" si="6"/>
        <v>27260.3364</v>
      </c>
      <c r="L70" s="90">
        <f t="shared" si="7"/>
        <v>18330.226200000001</v>
      </c>
      <c r="M70" s="88">
        <v>39</v>
      </c>
      <c r="N70" s="88">
        <v>239101</v>
      </c>
    </row>
    <row r="71" spans="2:14" ht="21" hidden="1" x14ac:dyDescent="0.35">
      <c r="B71" s="87">
        <v>43753</v>
      </c>
      <c r="C71" s="87">
        <v>43753</v>
      </c>
      <c r="D71" s="88" t="s">
        <v>135</v>
      </c>
      <c r="E71" s="88" t="s">
        <v>1433</v>
      </c>
      <c r="F71" s="88" t="s">
        <v>412</v>
      </c>
      <c r="G71" s="89" t="s">
        <v>413</v>
      </c>
      <c r="H71" s="88">
        <v>25</v>
      </c>
      <c r="I71" s="88" t="s">
        <v>2430</v>
      </c>
      <c r="J71" s="90">
        <v>61.36</v>
      </c>
      <c r="K71" s="28">
        <f t="shared" si="6"/>
        <v>1534</v>
      </c>
      <c r="L71" s="90">
        <f t="shared" si="7"/>
        <v>1472.6399999999999</v>
      </c>
      <c r="M71" s="88">
        <v>24</v>
      </c>
      <c r="N71" s="88">
        <v>237203</v>
      </c>
    </row>
    <row r="72" spans="2:14" ht="21" hidden="1" x14ac:dyDescent="0.35">
      <c r="B72" s="87">
        <v>43213.366898148146</v>
      </c>
      <c r="C72" s="87">
        <v>43210</v>
      </c>
      <c r="D72" s="88" t="s">
        <v>135</v>
      </c>
      <c r="E72" s="88" t="s">
        <v>1433</v>
      </c>
      <c r="F72" s="88" t="s">
        <v>416</v>
      </c>
      <c r="G72" s="89" t="s">
        <v>417</v>
      </c>
      <c r="H72" s="88">
        <v>16</v>
      </c>
      <c r="I72" s="88" t="s">
        <v>2431</v>
      </c>
      <c r="J72" s="90">
        <v>495.6</v>
      </c>
      <c r="K72" s="28">
        <f t="shared" si="6"/>
        <v>7929.6</v>
      </c>
      <c r="L72" s="90">
        <f t="shared" si="7"/>
        <v>8920.8000000000011</v>
      </c>
      <c r="M72" s="88">
        <v>18</v>
      </c>
      <c r="N72" s="88">
        <v>237203</v>
      </c>
    </row>
    <row r="73" spans="2:14" ht="21" hidden="1" x14ac:dyDescent="0.35">
      <c r="B73" s="124">
        <v>43209</v>
      </c>
      <c r="C73" s="124">
        <v>43209.592581018522</v>
      </c>
      <c r="D73" s="88" t="s">
        <v>40</v>
      </c>
      <c r="E73" s="88" t="s">
        <v>1409</v>
      </c>
      <c r="F73" s="125" t="s">
        <v>889</v>
      </c>
      <c r="G73" s="126" t="s">
        <v>890</v>
      </c>
      <c r="H73" s="125">
        <v>10</v>
      </c>
      <c r="I73" s="125" t="s">
        <v>2428</v>
      </c>
      <c r="J73" s="127">
        <v>3422</v>
      </c>
      <c r="K73" s="127">
        <f t="shared" si="6"/>
        <v>34220</v>
      </c>
      <c r="L73" s="127">
        <f t="shared" si="7"/>
        <v>17110</v>
      </c>
      <c r="M73" s="125">
        <v>5</v>
      </c>
      <c r="N73" s="125">
        <v>235501</v>
      </c>
    </row>
    <row r="74" spans="2:14" ht="21" hidden="1" x14ac:dyDescent="0.35">
      <c r="B74" s="124">
        <v>43221.629814814813</v>
      </c>
      <c r="C74" s="124">
        <v>43221</v>
      </c>
      <c r="D74" s="88" t="s">
        <v>135</v>
      </c>
      <c r="E74" s="88" t="s">
        <v>1474</v>
      </c>
      <c r="F74" s="125" t="s">
        <v>1413</v>
      </c>
      <c r="G74" s="126" t="s">
        <v>1414</v>
      </c>
      <c r="H74" s="125">
        <v>10</v>
      </c>
      <c r="I74" s="125" t="s">
        <v>2428</v>
      </c>
      <c r="J74" s="127">
        <v>615.00419999999997</v>
      </c>
      <c r="K74" s="127">
        <f t="shared" si="6"/>
        <v>6150.0419999999995</v>
      </c>
      <c r="L74" s="127">
        <f t="shared" si="7"/>
        <v>6150.0419999999995</v>
      </c>
      <c r="M74" s="125">
        <v>10</v>
      </c>
      <c r="N74" s="125">
        <v>235501</v>
      </c>
    </row>
    <row r="75" spans="2:14" ht="21" hidden="1" x14ac:dyDescent="0.35">
      <c r="B75" s="87">
        <v>43221.629814814813</v>
      </c>
      <c r="C75" s="87">
        <v>43221</v>
      </c>
      <c r="D75" s="88" t="s">
        <v>135</v>
      </c>
      <c r="E75" s="88" t="s">
        <v>1474</v>
      </c>
      <c r="F75" s="88" t="s">
        <v>1475</v>
      </c>
      <c r="G75" s="89" t="s">
        <v>1476</v>
      </c>
      <c r="H75" s="88">
        <v>10</v>
      </c>
      <c r="I75" s="88" t="s">
        <v>2428</v>
      </c>
      <c r="J75" s="90">
        <v>419.99740000000003</v>
      </c>
      <c r="K75" s="28">
        <f t="shared" si="6"/>
        <v>4199.9740000000002</v>
      </c>
      <c r="L75" s="90">
        <f t="shared" si="7"/>
        <v>2939.9818</v>
      </c>
      <c r="M75" s="88">
        <v>7</v>
      </c>
      <c r="N75" s="88">
        <v>237203</v>
      </c>
    </row>
    <row r="76" spans="2:14" ht="21" hidden="1" x14ac:dyDescent="0.35">
      <c r="B76" s="87">
        <v>43213.366898148146</v>
      </c>
      <c r="C76" s="87">
        <v>43213.366898148146</v>
      </c>
      <c r="D76" s="88" t="s">
        <v>1421</v>
      </c>
      <c r="E76" s="88" t="s">
        <v>1432</v>
      </c>
      <c r="F76" s="88" t="s">
        <v>396</v>
      </c>
      <c r="G76" s="89" t="s">
        <v>397</v>
      </c>
      <c r="H76" s="88">
        <v>10</v>
      </c>
      <c r="I76" s="88" t="s">
        <v>2425</v>
      </c>
      <c r="J76" s="90">
        <v>115.64</v>
      </c>
      <c r="K76" s="28">
        <f t="shared" si="6"/>
        <v>1156.4000000000001</v>
      </c>
      <c r="L76" s="90">
        <f t="shared" si="7"/>
        <v>2081.52</v>
      </c>
      <c r="M76" s="88">
        <v>18</v>
      </c>
      <c r="N76" s="88">
        <v>239101</v>
      </c>
    </row>
    <row r="77" spans="2:14" ht="21" hidden="1" x14ac:dyDescent="0.35">
      <c r="B77" s="87">
        <v>43235.60050925926</v>
      </c>
      <c r="C77" s="87">
        <v>43235</v>
      </c>
      <c r="D77" s="88" t="s">
        <v>1519</v>
      </c>
      <c r="E77" s="88" t="s">
        <v>1520</v>
      </c>
      <c r="F77" s="88" t="s">
        <v>398</v>
      </c>
      <c r="G77" s="89" t="s">
        <v>399</v>
      </c>
      <c r="H77" s="88">
        <v>30</v>
      </c>
      <c r="I77" s="88" t="s">
        <v>2425</v>
      </c>
      <c r="J77" s="90">
        <v>224.2</v>
      </c>
      <c r="K77" s="28">
        <f t="shared" si="6"/>
        <v>6726</v>
      </c>
      <c r="L77" s="90">
        <f t="shared" si="7"/>
        <v>6277.5999999999995</v>
      </c>
      <c r="M77" s="88">
        <f>22+6</f>
        <v>28</v>
      </c>
      <c r="N77" s="88">
        <v>239101</v>
      </c>
    </row>
    <row r="78" spans="2:14" ht="21" hidden="1" x14ac:dyDescent="0.35">
      <c r="B78" s="124">
        <v>43228.648865740739</v>
      </c>
      <c r="C78" s="124">
        <v>43228</v>
      </c>
      <c r="D78" s="88" t="s">
        <v>135</v>
      </c>
      <c r="E78" s="88" t="s">
        <v>1502</v>
      </c>
      <c r="F78" s="125" t="s">
        <v>1505</v>
      </c>
      <c r="G78" s="126" t="s">
        <v>1506</v>
      </c>
      <c r="H78" s="125">
        <v>10</v>
      </c>
      <c r="I78" s="125" t="s">
        <v>2428</v>
      </c>
      <c r="J78" s="127">
        <v>914.5</v>
      </c>
      <c r="K78" s="127">
        <f t="shared" si="6"/>
        <v>9145</v>
      </c>
      <c r="L78" s="127">
        <f t="shared" si="7"/>
        <v>7316</v>
      </c>
      <c r="M78" s="125">
        <v>8</v>
      </c>
      <c r="N78" s="125">
        <v>235501</v>
      </c>
    </row>
    <row r="79" spans="2:14" ht="42" hidden="1" x14ac:dyDescent="0.35">
      <c r="B79" s="87">
        <v>43504.400104166663</v>
      </c>
      <c r="C79" s="87">
        <v>43504.400104166663</v>
      </c>
      <c r="D79" s="45" t="s">
        <v>2328</v>
      </c>
      <c r="E79" s="45" t="s">
        <v>2307</v>
      </c>
      <c r="F79" s="88" t="s">
        <v>2335</v>
      </c>
      <c r="G79" s="89" t="s">
        <v>2336</v>
      </c>
      <c r="H79" s="88">
        <v>25</v>
      </c>
      <c r="I79" s="88" t="s">
        <v>2426</v>
      </c>
      <c r="J79" s="90">
        <v>359.9</v>
      </c>
      <c r="K79" s="28">
        <f t="shared" si="6"/>
        <v>8997.5</v>
      </c>
      <c r="L79" s="90">
        <f t="shared" si="7"/>
        <v>10077.199999999999</v>
      </c>
      <c r="M79" s="88">
        <f>22+6</f>
        <v>28</v>
      </c>
      <c r="N79" s="88">
        <v>239101</v>
      </c>
    </row>
    <row r="80" spans="2:14" ht="42" hidden="1" x14ac:dyDescent="0.35">
      <c r="B80" s="87">
        <v>43508</v>
      </c>
      <c r="C80" s="87">
        <v>43508</v>
      </c>
      <c r="D80" s="45"/>
      <c r="E80" s="45"/>
      <c r="F80" s="88" t="s">
        <v>390</v>
      </c>
      <c r="G80" s="89" t="s">
        <v>2518</v>
      </c>
      <c r="H80" s="88">
        <v>11</v>
      </c>
      <c r="I80" s="88" t="s">
        <v>2426</v>
      </c>
      <c r="J80" s="90">
        <v>199.42</v>
      </c>
      <c r="K80" s="28">
        <f t="shared" si="6"/>
        <v>2193.62</v>
      </c>
      <c r="L80" s="90">
        <f t="shared" si="7"/>
        <v>1196.52</v>
      </c>
      <c r="M80" s="88">
        <v>6</v>
      </c>
      <c r="N80" s="88">
        <v>239101</v>
      </c>
    </row>
    <row r="81" spans="1:14" ht="42" hidden="1" x14ac:dyDescent="0.35">
      <c r="B81" s="87">
        <v>43503</v>
      </c>
      <c r="C81" s="87">
        <v>43503</v>
      </c>
      <c r="D81" s="45"/>
      <c r="E81" s="45"/>
      <c r="F81" s="88" t="s">
        <v>1427</v>
      </c>
      <c r="G81" s="89" t="s">
        <v>2519</v>
      </c>
      <c r="H81" s="88">
        <v>25</v>
      </c>
      <c r="I81" s="88" t="s">
        <v>2426</v>
      </c>
      <c r="J81" s="90">
        <v>144.55000000000001</v>
      </c>
      <c r="K81" s="28">
        <f t="shared" si="6"/>
        <v>3613.7500000000005</v>
      </c>
      <c r="L81" s="90">
        <f t="shared" si="7"/>
        <v>3180.1000000000004</v>
      </c>
      <c r="M81" s="88">
        <v>22</v>
      </c>
      <c r="N81" s="88">
        <v>239101</v>
      </c>
    </row>
    <row r="82" spans="1:14" ht="21" hidden="1" x14ac:dyDescent="0.35">
      <c r="B82" s="124">
        <v>43760.366898148146</v>
      </c>
      <c r="C82" s="124">
        <v>43760</v>
      </c>
      <c r="D82" s="45"/>
      <c r="E82" s="45"/>
      <c r="F82" s="125" t="s">
        <v>1429</v>
      </c>
      <c r="G82" s="126" t="s">
        <v>1430</v>
      </c>
      <c r="H82" s="125">
        <v>10</v>
      </c>
      <c r="I82" s="125" t="s">
        <v>2428</v>
      </c>
      <c r="J82" s="127">
        <v>94.4</v>
      </c>
      <c r="K82" s="127">
        <f t="shared" si="6"/>
        <v>944</v>
      </c>
      <c r="L82" s="127">
        <f t="shared" si="7"/>
        <v>377.6</v>
      </c>
      <c r="M82" s="125">
        <v>4</v>
      </c>
      <c r="N82" s="125">
        <v>235501</v>
      </c>
    </row>
    <row r="83" spans="1:14" ht="21" hidden="1" x14ac:dyDescent="0.35">
      <c r="B83" s="124">
        <v>43760.366898148146</v>
      </c>
      <c r="C83" s="124">
        <v>43760</v>
      </c>
      <c r="D83" s="45"/>
      <c r="E83" s="45"/>
      <c r="F83" s="125" t="s">
        <v>2516</v>
      </c>
      <c r="G83" s="126" t="s">
        <v>2517</v>
      </c>
      <c r="H83" s="125">
        <v>5</v>
      </c>
      <c r="I83" s="125" t="s">
        <v>2428</v>
      </c>
      <c r="J83" s="127">
        <v>831.9</v>
      </c>
      <c r="K83" s="127">
        <f t="shared" si="6"/>
        <v>4159.5</v>
      </c>
      <c r="L83" s="127">
        <f t="shared" si="7"/>
        <v>4159.5</v>
      </c>
      <c r="M83" s="125">
        <v>5</v>
      </c>
      <c r="N83" s="125">
        <v>235501</v>
      </c>
    </row>
    <row r="84" spans="1:14" ht="21" hidden="1" x14ac:dyDescent="0.35">
      <c r="B84" s="87">
        <v>43753</v>
      </c>
      <c r="C84" s="87">
        <v>43753</v>
      </c>
      <c r="D84" s="45"/>
      <c r="E84" s="45"/>
      <c r="F84" s="88" t="s">
        <v>410</v>
      </c>
      <c r="G84" s="89" t="s">
        <v>2520</v>
      </c>
      <c r="H84" s="88">
        <v>50</v>
      </c>
      <c r="I84" s="88" t="s">
        <v>2521</v>
      </c>
      <c r="J84" s="90">
        <v>40.119999999999997</v>
      </c>
      <c r="K84" s="28">
        <f t="shared" si="6"/>
        <v>2005.9999999999998</v>
      </c>
      <c r="L84" s="90">
        <f t="shared" si="7"/>
        <v>1364.08</v>
      </c>
      <c r="M84" s="88">
        <v>34</v>
      </c>
      <c r="N84" s="88">
        <v>239101</v>
      </c>
    </row>
    <row r="85" spans="1:14" ht="21" hidden="1" x14ac:dyDescent="0.35">
      <c r="B85" s="87">
        <v>43753</v>
      </c>
      <c r="C85" s="87">
        <v>43753</v>
      </c>
      <c r="D85" s="45"/>
      <c r="E85" s="45"/>
      <c r="F85" s="88" t="s">
        <v>1416</v>
      </c>
      <c r="G85" s="89" t="s">
        <v>2522</v>
      </c>
      <c r="H85" s="88">
        <v>2</v>
      </c>
      <c r="I85" s="88" t="s">
        <v>2523</v>
      </c>
      <c r="J85" s="90">
        <v>761.1</v>
      </c>
      <c r="K85" s="28">
        <f t="shared" si="6"/>
        <v>1522.2</v>
      </c>
      <c r="L85" s="90">
        <f t="shared" si="7"/>
        <v>761.1</v>
      </c>
      <c r="M85" s="88">
        <v>1</v>
      </c>
      <c r="N85" s="88">
        <v>237203</v>
      </c>
    </row>
    <row r="86" spans="1:14" ht="21" hidden="1" x14ac:dyDescent="0.35">
      <c r="B86" s="124">
        <v>43753</v>
      </c>
      <c r="C86" s="124">
        <v>43753</v>
      </c>
      <c r="D86" s="45"/>
      <c r="E86" s="45"/>
      <c r="F86" s="125" t="s">
        <v>1443</v>
      </c>
      <c r="G86" s="126" t="s">
        <v>2524</v>
      </c>
      <c r="H86" s="125">
        <v>10</v>
      </c>
      <c r="I86" s="125" t="s">
        <v>2428</v>
      </c>
      <c r="J86" s="127">
        <v>105.02</v>
      </c>
      <c r="K86" s="127">
        <f t="shared" si="6"/>
        <v>1050.2</v>
      </c>
      <c r="L86" s="127">
        <f t="shared" si="7"/>
        <v>1890.36</v>
      </c>
      <c r="M86" s="125">
        <v>18</v>
      </c>
      <c r="N86" s="125">
        <v>235501</v>
      </c>
    </row>
    <row r="87" spans="1:14" ht="42" hidden="1" x14ac:dyDescent="0.35">
      <c r="B87" s="87">
        <v>43315.436851851853</v>
      </c>
      <c r="C87" s="87">
        <v>43315</v>
      </c>
      <c r="D87" s="88" t="s">
        <v>135</v>
      </c>
      <c r="E87" s="88" t="s">
        <v>1687</v>
      </c>
      <c r="F87" s="88" t="s">
        <v>1657</v>
      </c>
      <c r="G87" s="89" t="s">
        <v>1658</v>
      </c>
      <c r="H87" s="88">
        <v>300</v>
      </c>
      <c r="I87" s="88" t="s">
        <v>2428</v>
      </c>
      <c r="J87" s="90">
        <v>188.56399999999999</v>
      </c>
      <c r="K87" s="90">
        <f>+J87*H87</f>
        <v>56569.2</v>
      </c>
      <c r="L87" s="90">
        <f t="shared" ref="L87:L150" si="8">+M87*J87</f>
        <v>45255.360000000001</v>
      </c>
      <c r="M87" s="88">
        <v>240</v>
      </c>
      <c r="N87" s="88">
        <v>233201</v>
      </c>
    </row>
    <row r="88" spans="1:14" ht="21" x14ac:dyDescent="0.35">
      <c r="B88" s="87">
        <v>43315.436851851853</v>
      </c>
      <c r="C88" s="87">
        <v>43315</v>
      </c>
      <c r="D88" s="88" t="s">
        <v>135</v>
      </c>
      <c r="E88" s="88" t="s">
        <v>1687</v>
      </c>
      <c r="F88" s="88" t="s">
        <v>308</v>
      </c>
      <c r="G88" s="89" t="s">
        <v>309</v>
      </c>
      <c r="H88" s="88">
        <v>4300</v>
      </c>
      <c r="I88" s="88" t="s">
        <v>2428</v>
      </c>
      <c r="J88" s="90">
        <v>5</v>
      </c>
      <c r="K88" s="90">
        <f t="shared" ref="K88:K151" si="9">+J88*H88</f>
        <v>21500</v>
      </c>
      <c r="L88" s="90">
        <f t="shared" si="8"/>
        <v>17885</v>
      </c>
      <c r="M88" s="88">
        <f>1669+75+726+75+1032</f>
        <v>3577</v>
      </c>
      <c r="N88" s="88">
        <v>239201</v>
      </c>
    </row>
    <row r="89" spans="1:14" ht="21" x14ac:dyDescent="0.35">
      <c r="B89" s="87">
        <v>43314.611585648148</v>
      </c>
      <c r="C89" s="87">
        <v>43314</v>
      </c>
      <c r="D89" s="88" t="s">
        <v>135</v>
      </c>
      <c r="E89" s="88" t="s">
        <v>1641</v>
      </c>
      <c r="F89" s="88" t="s">
        <v>150</v>
      </c>
      <c r="G89" s="89" t="s">
        <v>151</v>
      </c>
      <c r="H89" s="88">
        <v>40</v>
      </c>
      <c r="I89" s="88" t="s">
        <v>2425</v>
      </c>
      <c r="J89" s="90">
        <v>101.893</v>
      </c>
      <c r="K89" s="90">
        <f t="shared" si="9"/>
        <v>4075.7200000000003</v>
      </c>
      <c r="L89" s="90">
        <f t="shared" si="8"/>
        <v>10902.550999999999</v>
      </c>
      <c r="M89" s="88">
        <f>27+80</f>
        <v>107</v>
      </c>
      <c r="N89" s="88">
        <v>239201</v>
      </c>
    </row>
    <row r="90" spans="1:14" ht="21" x14ac:dyDescent="0.35">
      <c r="B90" s="87">
        <v>43314.611585648148</v>
      </c>
      <c r="C90" s="87">
        <v>43314</v>
      </c>
      <c r="D90" s="88" t="s">
        <v>135</v>
      </c>
      <c r="E90" s="88" t="s">
        <v>1641</v>
      </c>
      <c r="F90" s="88" t="s">
        <v>1647</v>
      </c>
      <c r="G90" s="89" t="s">
        <v>1648</v>
      </c>
      <c r="H90" s="88">
        <v>30</v>
      </c>
      <c r="I90" s="88" t="s">
        <v>2425</v>
      </c>
      <c r="J90" s="90">
        <v>80.995199999999997</v>
      </c>
      <c r="K90" s="90">
        <f t="shared" si="9"/>
        <v>2429.8559999999998</v>
      </c>
      <c r="L90" s="90">
        <f t="shared" si="8"/>
        <v>4049.7599999999998</v>
      </c>
      <c r="M90" s="88">
        <v>50</v>
      </c>
      <c r="N90" s="88">
        <v>239201</v>
      </c>
    </row>
    <row r="91" spans="1:14" ht="42" x14ac:dyDescent="0.35">
      <c r="B91" s="87">
        <v>43314.611585648148</v>
      </c>
      <c r="C91" s="87">
        <v>43314</v>
      </c>
      <c r="D91" s="88" t="s">
        <v>135</v>
      </c>
      <c r="E91" s="88" t="s">
        <v>1641</v>
      </c>
      <c r="F91" s="88" t="s">
        <v>477</v>
      </c>
      <c r="G91" s="89" t="s">
        <v>478</v>
      </c>
      <c r="H91" s="88">
        <v>30</v>
      </c>
      <c r="I91" s="88" t="s">
        <v>2425</v>
      </c>
      <c r="J91" s="90">
        <v>24.9924</v>
      </c>
      <c r="K91" s="90">
        <f t="shared" si="9"/>
        <v>749.77200000000005</v>
      </c>
      <c r="L91" s="90">
        <f t="shared" si="8"/>
        <v>2624.2019999999998</v>
      </c>
      <c r="M91" s="88">
        <f>62+36+7</f>
        <v>105</v>
      </c>
      <c r="N91" s="88">
        <v>239201</v>
      </c>
    </row>
    <row r="92" spans="1:14" ht="21" x14ac:dyDescent="0.35">
      <c r="B92" s="87">
        <v>43314.611585648148</v>
      </c>
      <c r="C92" s="87">
        <v>43314</v>
      </c>
      <c r="D92" s="88" t="s">
        <v>135</v>
      </c>
      <c r="E92" s="88" t="s">
        <v>1641</v>
      </c>
      <c r="F92" s="88" t="s">
        <v>155</v>
      </c>
      <c r="G92" s="89" t="s">
        <v>156</v>
      </c>
      <c r="H92" s="88">
        <v>300</v>
      </c>
      <c r="I92" s="88" t="s">
        <v>2425</v>
      </c>
      <c r="J92" s="90">
        <v>8.9443999999999999</v>
      </c>
      <c r="K92" s="90">
        <f t="shared" si="9"/>
        <v>2683.32</v>
      </c>
      <c r="L92" s="90">
        <f t="shared" si="8"/>
        <v>1967.768</v>
      </c>
      <c r="M92" s="88">
        <v>220</v>
      </c>
      <c r="N92" s="88">
        <v>239201</v>
      </c>
    </row>
    <row r="93" spans="1:14" ht="21" x14ac:dyDescent="0.35">
      <c r="B93" s="87">
        <v>43314.611585648148</v>
      </c>
      <c r="C93" s="87">
        <v>43314</v>
      </c>
      <c r="D93" s="88" t="s">
        <v>135</v>
      </c>
      <c r="E93" s="88" t="s">
        <v>1641</v>
      </c>
      <c r="F93" s="88" t="s">
        <v>153</v>
      </c>
      <c r="G93" s="89" t="s">
        <v>154</v>
      </c>
      <c r="H93" s="88">
        <v>500</v>
      </c>
      <c r="I93" s="88" t="s">
        <v>2425</v>
      </c>
      <c r="J93" s="90">
        <v>16.873999999999999</v>
      </c>
      <c r="K93" s="90">
        <f t="shared" si="9"/>
        <v>8437</v>
      </c>
      <c r="L93" s="90">
        <f t="shared" si="8"/>
        <v>4944.0819999999994</v>
      </c>
      <c r="M93" s="88">
        <f>135+158</f>
        <v>293</v>
      </c>
      <c r="N93" s="88">
        <v>239201</v>
      </c>
    </row>
    <row r="94" spans="1:14" ht="21" x14ac:dyDescent="0.35">
      <c r="B94" s="87">
        <v>43314.611585648148</v>
      </c>
      <c r="C94" s="87">
        <v>43314</v>
      </c>
      <c r="D94" s="88" t="s">
        <v>135</v>
      </c>
      <c r="E94" s="88" t="s">
        <v>1641</v>
      </c>
      <c r="F94" s="88" t="s">
        <v>192</v>
      </c>
      <c r="G94" s="89" t="s">
        <v>193</v>
      </c>
      <c r="H94" s="88">
        <v>300</v>
      </c>
      <c r="I94" s="88" t="s">
        <v>2425</v>
      </c>
      <c r="J94" s="90">
        <v>27.789000000000001</v>
      </c>
      <c r="K94" s="90">
        <f t="shared" si="9"/>
        <v>8336.7000000000007</v>
      </c>
      <c r="L94" s="90">
        <f t="shared" si="8"/>
        <v>5557.8</v>
      </c>
      <c r="M94" s="88">
        <v>200</v>
      </c>
      <c r="N94" s="88">
        <v>239201</v>
      </c>
    </row>
    <row r="95" spans="1:14" ht="21" x14ac:dyDescent="0.35">
      <c r="B95" s="87">
        <v>43504.361168981479</v>
      </c>
      <c r="C95" s="87">
        <v>43503</v>
      </c>
      <c r="D95" s="88" t="s">
        <v>40</v>
      </c>
      <c r="E95" s="88" t="s">
        <v>2341</v>
      </c>
      <c r="F95" s="88" t="s">
        <v>1653</v>
      </c>
      <c r="G95" s="89" t="s">
        <v>1654</v>
      </c>
      <c r="H95" s="88">
        <v>37</v>
      </c>
      <c r="I95" s="88" t="s">
        <v>2425</v>
      </c>
      <c r="J95" s="90">
        <v>47.2</v>
      </c>
      <c r="K95" s="90">
        <f t="shared" si="9"/>
        <v>1746.4</v>
      </c>
      <c r="L95" s="90">
        <f t="shared" si="8"/>
        <v>2973.6000000000004</v>
      </c>
      <c r="M95" s="88">
        <v>63</v>
      </c>
      <c r="N95" s="88">
        <v>239201</v>
      </c>
    </row>
    <row r="96" spans="1:14" s="47" customFormat="1" ht="21" x14ac:dyDescent="0.35">
      <c r="A96"/>
      <c r="B96" s="87">
        <v>42136.609907407408</v>
      </c>
      <c r="C96" s="87">
        <v>42136</v>
      </c>
      <c r="D96" s="88" t="s">
        <v>40</v>
      </c>
      <c r="E96" s="88" t="s">
        <v>1970</v>
      </c>
      <c r="F96" s="88" t="s">
        <v>1927</v>
      </c>
      <c r="G96" s="89" t="s">
        <v>1928</v>
      </c>
      <c r="H96" s="88">
        <v>15</v>
      </c>
      <c r="I96" s="88" t="s">
        <v>2425</v>
      </c>
      <c r="J96" s="90">
        <v>38.94</v>
      </c>
      <c r="K96" s="90">
        <f t="shared" si="9"/>
        <v>584.09999999999991</v>
      </c>
      <c r="L96" s="90">
        <f t="shared" si="8"/>
        <v>584.09999999999991</v>
      </c>
      <c r="M96" s="88">
        <v>15</v>
      </c>
      <c r="N96" s="88">
        <v>239201</v>
      </c>
    </row>
    <row r="97" spans="1:14" ht="21" x14ac:dyDescent="0.35">
      <c r="B97" s="25">
        <v>42859.442789351851</v>
      </c>
      <c r="C97" s="25">
        <v>42858</v>
      </c>
      <c r="D97" s="26" t="s">
        <v>135</v>
      </c>
      <c r="E97" s="26" t="s">
        <v>1011</v>
      </c>
      <c r="F97" s="26" t="s">
        <v>1028</v>
      </c>
      <c r="G97" s="27" t="s">
        <v>1029</v>
      </c>
      <c r="H97" s="26">
        <v>1750</v>
      </c>
      <c r="I97" s="26" t="s">
        <v>2428</v>
      </c>
      <c r="J97" s="28">
        <v>6.5961999999999996</v>
      </c>
      <c r="K97" s="90">
        <f t="shared" si="9"/>
        <v>11543.349999999999</v>
      </c>
      <c r="L97" s="28">
        <f t="shared" si="8"/>
        <v>14617.179199999999</v>
      </c>
      <c r="M97" s="26">
        <f>2400-184</f>
        <v>2216</v>
      </c>
      <c r="N97" s="88">
        <v>239201</v>
      </c>
    </row>
    <row r="98" spans="1:14" ht="21" x14ac:dyDescent="0.35">
      <c r="B98" s="25">
        <v>43314.611585648148</v>
      </c>
      <c r="C98" s="25">
        <v>43314</v>
      </c>
      <c r="D98" s="26" t="s">
        <v>135</v>
      </c>
      <c r="E98" s="26" t="s">
        <v>1641</v>
      </c>
      <c r="F98" s="26" t="s">
        <v>1030</v>
      </c>
      <c r="G98" s="27" t="s">
        <v>1031</v>
      </c>
      <c r="H98" s="26">
        <v>100</v>
      </c>
      <c r="I98" s="26" t="s">
        <v>2428</v>
      </c>
      <c r="J98" s="28">
        <v>22.738600000000002</v>
      </c>
      <c r="K98" s="90">
        <f t="shared" si="9"/>
        <v>2273.86</v>
      </c>
      <c r="L98" s="28">
        <f t="shared" si="8"/>
        <v>1728.1336000000001</v>
      </c>
      <c r="M98" s="26">
        <v>76</v>
      </c>
      <c r="N98" s="88">
        <v>239201</v>
      </c>
    </row>
    <row r="99" spans="1:14" ht="42" x14ac:dyDescent="0.35">
      <c r="B99" s="25">
        <v>43314.611585648148</v>
      </c>
      <c r="C99" s="25">
        <v>43314</v>
      </c>
      <c r="D99" s="26" t="s">
        <v>135</v>
      </c>
      <c r="E99" s="26" t="s">
        <v>1641</v>
      </c>
      <c r="F99" s="26" t="s">
        <v>1651</v>
      </c>
      <c r="G99" s="27" t="s">
        <v>1652</v>
      </c>
      <c r="H99" s="26">
        <v>30</v>
      </c>
      <c r="I99" s="88" t="s">
        <v>2425</v>
      </c>
      <c r="J99" s="28">
        <v>13.9948</v>
      </c>
      <c r="K99" s="90">
        <f t="shared" si="9"/>
        <v>419.84399999999999</v>
      </c>
      <c r="L99" s="28">
        <f t="shared" si="8"/>
        <v>699.74</v>
      </c>
      <c r="M99" s="26">
        <v>50</v>
      </c>
      <c r="N99" s="88">
        <v>239201</v>
      </c>
    </row>
    <row r="100" spans="1:14" ht="42" x14ac:dyDescent="0.35">
      <c r="B100" s="25">
        <v>43314.611585648148</v>
      </c>
      <c r="C100" s="25">
        <v>43314</v>
      </c>
      <c r="D100" s="26" t="s">
        <v>135</v>
      </c>
      <c r="E100" s="26" t="s">
        <v>1641</v>
      </c>
      <c r="F100" s="26" t="s">
        <v>1024</v>
      </c>
      <c r="G100" s="27" t="s">
        <v>1025</v>
      </c>
      <c r="H100" s="26">
        <v>30</v>
      </c>
      <c r="I100" s="88" t="s">
        <v>2425</v>
      </c>
      <c r="J100" s="28">
        <v>54.799199999999999</v>
      </c>
      <c r="K100" s="90">
        <f t="shared" si="9"/>
        <v>1643.9759999999999</v>
      </c>
      <c r="L100" s="28">
        <f t="shared" si="8"/>
        <v>602.7912</v>
      </c>
      <c r="M100" s="26">
        <v>11</v>
      </c>
      <c r="N100" s="88">
        <v>239201</v>
      </c>
    </row>
    <row r="101" spans="1:14" ht="21" x14ac:dyDescent="0.35">
      <c r="B101" s="25">
        <v>43314.611585648148</v>
      </c>
      <c r="C101" s="25">
        <v>43314</v>
      </c>
      <c r="D101" s="26" t="s">
        <v>135</v>
      </c>
      <c r="E101" s="26" t="s">
        <v>1641</v>
      </c>
      <c r="F101" s="26" t="s">
        <v>1026</v>
      </c>
      <c r="G101" s="27" t="s">
        <v>1027</v>
      </c>
      <c r="H101" s="26">
        <v>100</v>
      </c>
      <c r="I101" s="26" t="s">
        <v>2428</v>
      </c>
      <c r="J101" s="28">
        <v>20.744399999999999</v>
      </c>
      <c r="K101" s="90">
        <f t="shared" si="9"/>
        <v>2074.44</v>
      </c>
      <c r="L101" s="28">
        <f t="shared" si="8"/>
        <v>62.233199999999997</v>
      </c>
      <c r="M101" s="26">
        <v>3</v>
      </c>
      <c r="N101" s="88">
        <v>239201</v>
      </c>
    </row>
    <row r="102" spans="1:14" ht="21" hidden="1" x14ac:dyDescent="0.35">
      <c r="B102" s="25">
        <v>43314.611585648148</v>
      </c>
      <c r="C102" s="25">
        <v>43314</v>
      </c>
      <c r="D102" s="26" t="s">
        <v>135</v>
      </c>
      <c r="E102" s="26" t="s">
        <v>1641</v>
      </c>
      <c r="F102" s="26" t="s">
        <v>142</v>
      </c>
      <c r="G102" s="27" t="s">
        <v>143</v>
      </c>
      <c r="H102" s="26">
        <v>40000</v>
      </c>
      <c r="I102" s="26" t="s">
        <v>2428</v>
      </c>
      <c r="J102" s="28">
        <v>2.1004</v>
      </c>
      <c r="K102" s="90">
        <f t="shared" si="9"/>
        <v>84016</v>
      </c>
      <c r="L102" s="28">
        <f t="shared" si="8"/>
        <v>15753</v>
      </c>
      <c r="M102" s="26">
        <v>7500</v>
      </c>
      <c r="N102" s="88">
        <v>233201</v>
      </c>
    </row>
    <row r="103" spans="1:14" ht="21" x14ac:dyDescent="0.35">
      <c r="B103" s="25">
        <v>43314.611585648148</v>
      </c>
      <c r="C103" s="25">
        <v>43314</v>
      </c>
      <c r="D103" s="26" t="s">
        <v>135</v>
      </c>
      <c r="E103" s="26" t="s">
        <v>1641</v>
      </c>
      <c r="F103" s="26" t="s">
        <v>481</v>
      </c>
      <c r="G103" s="27" t="s">
        <v>482</v>
      </c>
      <c r="H103" s="26">
        <v>100</v>
      </c>
      <c r="I103" s="26" t="s">
        <v>2428</v>
      </c>
      <c r="J103" s="28">
        <v>3.9411999999999998</v>
      </c>
      <c r="K103" s="90">
        <f t="shared" si="9"/>
        <v>394.12</v>
      </c>
      <c r="L103" s="28">
        <f t="shared" si="8"/>
        <v>532.06200000000001</v>
      </c>
      <c r="M103" s="26">
        <v>135</v>
      </c>
      <c r="N103" s="88">
        <v>239201</v>
      </c>
    </row>
    <row r="104" spans="1:14" ht="21" x14ac:dyDescent="0.35">
      <c r="B104" s="25">
        <v>43384.427384259259</v>
      </c>
      <c r="C104" s="25">
        <v>43382</v>
      </c>
      <c r="D104" s="26" t="s">
        <v>40</v>
      </c>
      <c r="E104" s="26" t="s">
        <v>1758</v>
      </c>
      <c r="F104" s="26" t="s">
        <v>209</v>
      </c>
      <c r="G104" s="27" t="s">
        <v>210</v>
      </c>
      <c r="H104" s="26">
        <v>200</v>
      </c>
      <c r="I104" s="26" t="s">
        <v>2428</v>
      </c>
      <c r="J104" s="28">
        <v>6.9</v>
      </c>
      <c r="K104" s="90">
        <f t="shared" si="9"/>
        <v>1380</v>
      </c>
      <c r="L104" s="28">
        <f t="shared" si="8"/>
        <v>1531.8000000000002</v>
      </c>
      <c r="M104" s="26">
        <v>222</v>
      </c>
      <c r="N104" s="88">
        <v>239201</v>
      </c>
    </row>
    <row r="105" spans="1:14" ht="21" hidden="1" x14ac:dyDescent="0.35">
      <c r="B105" s="25">
        <v>43307.601689814815</v>
      </c>
      <c r="C105" s="25">
        <v>43307</v>
      </c>
      <c r="D105" s="26" t="s">
        <v>135</v>
      </c>
      <c r="E105" s="26" t="s">
        <v>1627</v>
      </c>
      <c r="F105" s="26" t="s">
        <v>144</v>
      </c>
      <c r="G105" s="27" t="s">
        <v>145</v>
      </c>
      <c r="H105" s="26">
        <v>520</v>
      </c>
      <c r="I105" s="26" t="s">
        <v>2428</v>
      </c>
      <c r="J105" s="28">
        <v>25.488</v>
      </c>
      <c r="K105" s="90">
        <f t="shared" si="9"/>
        <v>13253.76</v>
      </c>
      <c r="L105" s="28">
        <f t="shared" si="8"/>
        <v>6422.9759999999997</v>
      </c>
      <c r="M105" s="26">
        <v>252</v>
      </c>
      <c r="N105" s="88">
        <v>233201</v>
      </c>
    </row>
    <row r="106" spans="1:14" s="44" customFormat="1" ht="21" hidden="1" x14ac:dyDescent="0.35">
      <c r="A106"/>
      <c r="B106" s="87">
        <v>43315.436851851853</v>
      </c>
      <c r="C106" s="87">
        <v>43315</v>
      </c>
      <c r="D106" s="88" t="s">
        <v>135</v>
      </c>
      <c r="E106" s="88" t="s">
        <v>1687</v>
      </c>
      <c r="F106" s="88" t="s">
        <v>194</v>
      </c>
      <c r="G106" s="89" t="s">
        <v>195</v>
      </c>
      <c r="H106" s="88">
        <v>250</v>
      </c>
      <c r="I106" s="88" t="s">
        <v>2428</v>
      </c>
      <c r="J106" s="90">
        <v>16.873999999999999</v>
      </c>
      <c r="K106" s="90">
        <f t="shared" si="9"/>
        <v>4218.5</v>
      </c>
      <c r="L106" s="28">
        <f t="shared" si="8"/>
        <v>3121.6899999999996</v>
      </c>
      <c r="M106" s="88">
        <v>185</v>
      </c>
      <c r="N106" s="88">
        <v>233201</v>
      </c>
    </row>
    <row r="107" spans="1:14" ht="21" hidden="1" x14ac:dyDescent="0.35">
      <c r="B107" s="25">
        <v>43314.611585648148</v>
      </c>
      <c r="C107" s="25">
        <v>43314</v>
      </c>
      <c r="D107" s="26" t="s">
        <v>135</v>
      </c>
      <c r="E107" s="26" t="s">
        <v>1641</v>
      </c>
      <c r="F107" s="26" t="s">
        <v>1022</v>
      </c>
      <c r="G107" s="27" t="s">
        <v>1023</v>
      </c>
      <c r="H107" s="26">
        <v>15</v>
      </c>
      <c r="I107" s="26" t="s">
        <v>2428</v>
      </c>
      <c r="J107" s="28">
        <v>299.9914</v>
      </c>
      <c r="K107" s="90">
        <f t="shared" si="9"/>
        <v>4499.8710000000001</v>
      </c>
      <c r="L107" s="28">
        <f t="shared" si="8"/>
        <v>3299.9054000000001</v>
      </c>
      <c r="M107" s="26">
        <v>11</v>
      </c>
      <c r="N107" s="88">
        <v>233201</v>
      </c>
    </row>
    <row r="108" spans="1:14" ht="21" x14ac:dyDescent="0.35">
      <c r="B108" s="25">
        <v>43314.611585648148</v>
      </c>
      <c r="C108" s="25">
        <v>43314</v>
      </c>
      <c r="D108" s="26" t="s">
        <v>135</v>
      </c>
      <c r="E108" s="26" t="s">
        <v>1641</v>
      </c>
      <c r="F108" s="26" t="s">
        <v>487</v>
      </c>
      <c r="G108" s="27" t="s">
        <v>488</v>
      </c>
      <c r="H108" s="26">
        <v>20</v>
      </c>
      <c r="I108" s="26" t="s">
        <v>2428</v>
      </c>
      <c r="J108" s="28">
        <v>166.99359999999999</v>
      </c>
      <c r="K108" s="90">
        <f t="shared" si="9"/>
        <v>3339.8719999999998</v>
      </c>
      <c r="L108" s="28">
        <f t="shared" si="8"/>
        <v>5677.7823999999991</v>
      </c>
      <c r="M108" s="26">
        <f>16+18</f>
        <v>34</v>
      </c>
      <c r="N108" s="88">
        <v>239201</v>
      </c>
    </row>
    <row r="109" spans="1:14" ht="21" x14ac:dyDescent="0.35">
      <c r="B109" s="25">
        <v>43314.611585648148</v>
      </c>
      <c r="C109" s="25">
        <v>43314</v>
      </c>
      <c r="D109" s="26" t="s">
        <v>135</v>
      </c>
      <c r="E109" s="26" t="s">
        <v>1641</v>
      </c>
      <c r="F109" s="26" t="s">
        <v>1643</v>
      </c>
      <c r="G109" s="27" t="s">
        <v>1644</v>
      </c>
      <c r="H109" s="26">
        <v>50</v>
      </c>
      <c r="I109" s="26" t="s">
        <v>2428</v>
      </c>
      <c r="J109" s="28">
        <v>21.995200000000001</v>
      </c>
      <c r="K109" s="90">
        <f t="shared" si="9"/>
        <v>1099.76</v>
      </c>
      <c r="L109" s="28">
        <f t="shared" si="8"/>
        <v>1781.6112000000001</v>
      </c>
      <c r="M109" s="26">
        <v>81</v>
      </c>
      <c r="N109" s="88">
        <v>239201</v>
      </c>
    </row>
    <row r="110" spans="1:14" ht="21" hidden="1" x14ac:dyDescent="0.35">
      <c r="B110" s="25">
        <v>43314.611585648148</v>
      </c>
      <c r="C110" s="25">
        <v>43314</v>
      </c>
      <c r="D110" s="26" t="s">
        <v>135</v>
      </c>
      <c r="E110" s="26" t="s">
        <v>1641</v>
      </c>
      <c r="F110" s="26" t="s">
        <v>1645</v>
      </c>
      <c r="G110" s="27" t="s">
        <v>1646</v>
      </c>
      <c r="H110" s="26">
        <v>750</v>
      </c>
      <c r="I110" s="26" t="s">
        <v>2428</v>
      </c>
      <c r="J110" s="28">
        <v>22.998200000000001</v>
      </c>
      <c r="K110" s="90">
        <f t="shared" si="9"/>
        <v>17248.650000000001</v>
      </c>
      <c r="L110" s="28">
        <f t="shared" si="8"/>
        <v>8739.3160000000007</v>
      </c>
      <c r="M110" s="26">
        <v>380</v>
      </c>
      <c r="N110" s="88">
        <v>233201</v>
      </c>
    </row>
    <row r="111" spans="1:14" ht="21" hidden="1" x14ac:dyDescent="0.35">
      <c r="B111" s="25">
        <v>43314.611585648148</v>
      </c>
      <c r="C111" s="25">
        <v>43314</v>
      </c>
      <c r="D111" s="26" t="s">
        <v>135</v>
      </c>
      <c r="E111" s="26" t="s">
        <v>1641</v>
      </c>
      <c r="F111" s="26" t="s">
        <v>510</v>
      </c>
      <c r="G111" s="27" t="s">
        <v>511</v>
      </c>
      <c r="H111" s="26">
        <v>1700</v>
      </c>
      <c r="I111" s="26" t="s">
        <v>2428</v>
      </c>
      <c r="J111" s="28">
        <v>14.242599999999999</v>
      </c>
      <c r="K111" s="90">
        <f t="shared" si="9"/>
        <v>24212.42</v>
      </c>
      <c r="L111" s="28">
        <f t="shared" si="8"/>
        <v>15353.522799999999</v>
      </c>
      <c r="M111" s="26">
        <f>878+200</f>
        <v>1078</v>
      </c>
      <c r="N111" s="88">
        <v>233201</v>
      </c>
    </row>
    <row r="112" spans="1:14" ht="42" x14ac:dyDescent="0.35">
      <c r="B112" s="25">
        <v>42536.590624999997</v>
      </c>
      <c r="C112" s="25">
        <v>42502</v>
      </c>
      <c r="D112" s="26" t="s">
        <v>40</v>
      </c>
      <c r="E112" s="26" t="s">
        <v>475</v>
      </c>
      <c r="F112" s="26" t="s">
        <v>512</v>
      </c>
      <c r="G112" s="27" t="s">
        <v>2527</v>
      </c>
      <c r="H112" s="26">
        <v>40</v>
      </c>
      <c r="I112" s="26" t="s">
        <v>2426</v>
      </c>
      <c r="J112" s="28">
        <v>135.00380000000001</v>
      </c>
      <c r="K112" s="90">
        <f t="shared" si="9"/>
        <v>5400.152</v>
      </c>
      <c r="L112" s="28">
        <f t="shared" si="8"/>
        <v>2160.0608000000002</v>
      </c>
      <c r="M112" s="26">
        <v>16</v>
      </c>
      <c r="N112" s="88">
        <v>239201</v>
      </c>
    </row>
    <row r="113" spans="1:14" ht="21" x14ac:dyDescent="0.35">
      <c r="B113" s="25">
        <v>43314.611585648148</v>
      </c>
      <c r="C113" s="25">
        <v>43314</v>
      </c>
      <c r="D113" s="26" t="s">
        <v>135</v>
      </c>
      <c r="E113" s="26" t="s">
        <v>1641</v>
      </c>
      <c r="F113" s="26" t="s">
        <v>302</v>
      </c>
      <c r="G113" s="27" t="s">
        <v>303</v>
      </c>
      <c r="H113" s="26">
        <v>500</v>
      </c>
      <c r="I113" s="26" t="s">
        <v>2428</v>
      </c>
      <c r="J113" s="28">
        <v>12.803000000000001</v>
      </c>
      <c r="K113" s="90">
        <f t="shared" si="9"/>
        <v>6401.5</v>
      </c>
      <c r="L113" s="28">
        <f t="shared" si="8"/>
        <v>3123.9320000000002</v>
      </c>
      <c r="M113" s="26">
        <v>244</v>
      </c>
      <c r="N113" s="88">
        <v>239201</v>
      </c>
    </row>
    <row r="114" spans="1:14" s="110" customFormat="1" ht="21" hidden="1" x14ac:dyDescent="0.35">
      <c r="A114"/>
      <c r="B114" s="87">
        <v>43390.646238425928</v>
      </c>
      <c r="C114" s="87">
        <v>43390</v>
      </c>
      <c r="D114" s="88" t="s">
        <v>40</v>
      </c>
      <c r="E114" s="88" t="s">
        <v>1772</v>
      </c>
      <c r="F114" s="88" t="s">
        <v>1773</v>
      </c>
      <c r="G114" s="89" t="s">
        <v>1774</v>
      </c>
      <c r="H114" s="88">
        <v>50</v>
      </c>
      <c r="I114" s="88" t="s">
        <v>2428</v>
      </c>
      <c r="J114" s="90">
        <v>526.221</v>
      </c>
      <c r="K114" s="90">
        <f t="shared" si="9"/>
        <v>26311.05</v>
      </c>
      <c r="L114" s="90">
        <f t="shared" si="8"/>
        <v>25784.829000000002</v>
      </c>
      <c r="M114" s="88">
        <v>49</v>
      </c>
      <c r="N114" s="88">
        <v>233101</v>
      </c>
    </row>
    <row r="115" spans="1:14" s="44" customFormat="1" ht="21" hidden="1" x14ac:dyDescent="0.35">
      <c r="A115"/>
      <c r="B115" s="87">
        <v>43326.571238425924</v>
      </c>
      <c r="C115" s="87">
        <v>43326</v>
      </c>
      <c r="D115" s="88" t="s">
        <v>135</v>
      </c>
      <c r="E115" s="88" t="s">
        <v>1708</v>
      </c>
      <c r="F115" s="88" t="s">
        <v>190</v>
      </c>
      <c r="G115" s="89" t="s">
        <v>191</v>
      </c>
      <c r="H115" s="88">
        <v>200</v>
      </c>
      <c r="I115" s="88" t="s">
        <v>2428</v>
      </c>
      <c r="J115" s="90">
        <v>218.06399999999999</v>
      </c>
      <c r="K115" s="90">
        <f t="shared" si="9"/>
        <v>43612.799999999996</v>
      </c>
      <c r="L115" s="90">
        <f t="shared" si="8"/>
        <v>23114.784</v>
      </c>
      <c r="M115" s="88">
        <v>106</v>
      </c>
      <c r="N115" s="88">
        <v>233101</v>
      </c>
    </row>
    <row r="116" spans="1:14" ht="42" hidden="1" x14ac:dyDescent="0.35">
      <c r="B116" s="25">
        <v>42955.551122685189</v>
      </c>
      <c r="C116" s="25">
        <v>42955</v>
      </c>
      <c r="D116" s="26" t="s">
        <v>135</v>
      </c>
      <c r="E116" s="26" t="s">
        <v>1116</v>
      </c>
      <c r="F116" s="26" t="s">
        <v>1178</v>
      </c>
      <c r="G116" s="27" t="s">
        <v>1179</v>
      </c>
      <c r="H116" s="26">
        <v>26</v>
      </c>
      <c r="I116" s="26" t="s">
        <v>2429</v>
      </c>
      <c r="J116" s="28">
        <v>2596</v>
      </c>
      <c r="K116" s="90">
        <f t="shared" si="9"/>
        <v>67496</v>
      </c>
      <c r="L116" s="28">
        <f t="shared" si="8"/>
        <v>31152</v>
      </c>
      <c r="M116" s="26">
        <v>12</v>
      </c>
      <c r="N116" s="88">
        <v>233101</v>
      </c>
    </row>
    <row r="117" spans="1:14" ht="42" hidden="1" x14ac:dyDescent="0.35">
      <c r="B117" s="25">
        <v>43314.611585648148</v>
      </c>
      <c r="C117" s="25">
        <v>43314</v>
      </c>
      <c r="D117" s="26" t="s">
        <v>135</v>
      </c>
      <c r="E117" s="26" t="s">
        <v>1641</v>
      </c>
      <c r="F117" s="26" t="s">
        <v>514</v>
      </c>
      <c r="G117" s="27" t="s">
        <v>515</v>
      </c>
      <c r="H117" s="26">
        <v>200</v>
      </c>
      <c r="I117" s="26" t="s">
        <v>2434</v>
      </c>
      <c r="J117" s="28">
        <v>11.847200000000001</v>
      </c>
      <c r="K117" s="90">
        <f t="shared" si="9"/>
        <v>2369.44</v>
      </c>
      <c r="L117" s="28">
        <f t="shared" si="8"/>
        <v>1267.6504</v>
      </c>
      <c r="M117" s="26">
        <v>107</v>
      </c>
      <c r="N117" s="88">
        <v>233201</v>
      </c>
    </row>
    <row r="118" spans="1:14" ht="21" hidden="1" x14ac:dyDescent="0.35">
      <c r="B118" s="25">
        <v>43060.49722222222</v>
      </c>
      <c r="C118" s="25">
        <v>43060</v>
      </c>
      <c r="D118" s="26" t="s">
        <v>40</v>
      </c>
      <c r="E118" s="26" t="s">
        <v>1284</v>
      </c>
      <c r="F118" s="26" t="s">
        <v>1285</v>
      </c>
      <c r="G118" s="27" t="s">
        <v>1286</v>
      </c>
      <c r="H118" s="26">
        <v>500</v>
      </c>
      <c r="I118" s="26" t="s">
        <v>2436</v>
      </c>
      <c r="J118" s="28">
        <v>41.3</v>
      </c>
      <c r="K118" s="90">
        <f t="shared" si="9"/>
        <v>20650</v>
      </c>
      <c r="L118" s="28">
        <f t="shared" si="8"/>
        <v>11605.3</v>
      </c>
      <c r="M118" s="26">
        <v>281</v>
      </c>
      <c r="N118" s="88">
        <v>233201</v>
      </c>
    </row>
    <row r="119" spans="1:14" ht="21" x14ac:dyDescent="0.35">
      <c r="B119" s="25">
        <v>43314.611585648148</v>
      </c>
      <c r="C119" s="25">
        <v>43314</v>
      </c>
      <c r="D119" s="26" t="s">
        <v>135</v>
      </c>
      <c r="E119" s="26" t="s">
        <v>1641</v>
      </c>
      <c r="F119" s="26" t="s">
        <v>157</v>
      </c>
      <c r="G119" s="27" t="s">
        <v>158</v>
      </c>
      <c r="H119" s="26">
        <v>100</v>
      </c>
      <c r="I119" s="26" t="s">
        <v>2428</v>
      </c>
      <c r="J119" s="28">
        <v>16.791399999999999</v>
      </c>
      <c r="K119" s="90">
        <f t="shared" si="9"/>
        <v>1679.1399999999999</v>
      </c>
      <c r="L119" s="28">
        <f t="shared" si="8"/>
        <v>587.69899999999996</v>
      </c>
      <c r="M119" s="26">
        <v>35</v>
      </c>
      <c r="N119" s="88">
        <v>239201</v>
      </c>
    </row>
    <row r="120" spans="1:14" ht="21" x14ac:dyDescent="0.35">
      <c r="B120" s="25">
        <v>43314.611585648148</v>
      </c>
      <c r="C120" s="25">
        <v>43314</v>
      </c>
      <c r="D120" s="26" t="s">
        <v>135</v>
      </c>
      <c r="E120" s="26" t="s">
        <v>1641</v>
      </c>
      <c r="F120" s="26" t="s">
        <v>506</v>
      </c>
      <c r="G120" s="27" t="s">
        <v>507</v>
      </c>
      <c r="H120" s="26">
        <v>200</v>
      </c>
      <c r="I120" s="26" t="s">
        <v>2428</v>
      </c>
      <c r="J120" s="28">
        <v>9.9946000000000002</v>
      </c>
      <c r="K120" s="90">
        <f t="shared" si="9"/>
        <v>1998.92</v>
      </c>
      <c r="L120" s="28">
        <f t="shared" si="8"/>
        <v>1749.0550000000001</v>
      </c>
      <c r="M120" s="26">
        <v>175</v>
      </c>
      <c r="N120" s="88">
        <v>239201</v>
      </c>
    </row>
    <row r="121" spans="1:14" ht="21" x14ac:dyDescent="0.35">
      <c r="B121" s="25">
        <v>43314.611585648148</v>
      </c>
      <c r="C121" s="25">
        <v>43314</v>
      </c>
      <c r="D121" s="26" t="s">
        <v>135</v>
      </c>
      <c r="E121" s="26" t="s">
        <v>1641</v>
      </c>
      <c r="F121" s="26" t="s">
        <v>188</v>
      </c>
      <c r="G121" s="27" t="s">
        <v>189</v>
      </c>
      <c r="H121" s="26">
        <v>1500</v>
      </c>
      <c r="I121" s="26" t="s">
        <v>2428</v>
      </c>
      <c r="J121" s="28">
        <v>14.5</v>
      </c>
      <c r="K121" s="90">
        <f t="shared" si="9"/>
        <v>21750</v>
      </c>
      <c r="L121" s="28">
        <f t="shared" si="8"/>
        <v>11266.5</v>
      </c>
      <c r="M121" s="26">
        <f>349+345+83</f>
        <v>777</v>
      </c>
      <c r="N121" s="88">
        <v>239201</v>
      </c>
    </row>
    <row r="122" spans="1:14" ht="42" hidden="1" x14ac:dyDescent="0.35">
      <c r="B122" s="25">
        <v>43439</v>
      </c>
      <c r="C122" s="25">
        <v>43439.549768518518</v>
      </c>
      <c r="D122" s="22" t="s">
        <v>135</v>
      </c>
      <c r="E122" s="22" t="s">
        <v>1858</v>
      </c>
      <c r="F122" s="26" t="s">
        <v>1859</v>
      </c>
      <c r="G122" s="27" t="s">
        <v>1860</v>
      </c>
      <c r="H122" s="26">
        <v>500</v>
      </c>
      <c r="I122" s="26" t="s">
        <v>2428</v>
      </c>
      <c r="J122" s="28">
        <v>63.72</v>
      </c>
      <c r="K122" s="90">
        <f t="shared" si="9"/>
        <v>31860</v>
      </c>
      <c r="L122" s="28">
        <f t="shared" si="8"/>
        <v>34090.199999999997</v>
      </c>
      <c r="M122" s="26">
        <v>535</v>
      </c>
      <c r="N122" s="88">
        <v>233201</v>
      </c>
    </row>
    <row r="123" spans="1:14" ht="42" hidden="1" x14ac:dyDescent="0.35">
      <c r="B123" s="25">
        <v>43446</v>
      </c>
      <c r="C123" s="25">
        <v>43447.36037037037</v>
      </c>
      <c r="D123" s="22" t="s">
        <v>135</v>
      </c>
      <c r="E123" s="22" t="s">
        <v>1883</v>
      </c>
      <c r="F123" s="26" t="s">
        <v>1864</v>
      </c>
      <c r="G123" s="27" t="s">
        <v>1865</v>
      </c>
      <c r="H123" s="26">
        <v>121</v>
      </c>
      <c r="I123" s="26" t="s">
        <v>2428</v>
      </c>
      <c r="J123" s="28">
        <v>79.06</v>
      </c>
      <c r="K123" s="90">
        <f t="shared" si="9"/>
        <v>9566.26</v>
      </c>
      <c r="L123" s="28">
        <f t="shared" si="8"/>
        <v>38818.46</v>
      </c>
      <c r="M123" s="26">
        <v>491</v>
      </c>
      <c r="N123" s="88">
        <v>233201</v>
      </c>
    </row>
    <row r="124" spans="1:14" ht="21" x14ac:dyDescent="0.35">
      <c r="B124" s="25">
        <v>43314.611585648148</v>
      </c>
      <c r="C124" s="25">
        <v>43314</v>
      </c>
      <c r="D124" s="26" t="s">
        <v>135</v>
      </c>
      <c r="E124" s="26" t="s">
        <v>1641</v>
      </c>
      <c r="F124" s="26" t="s">
        <v>502</v>
      </c>
      <c r="G124" s="27" t="s">
        <v>503</v>
      </c>
      <c r="H124" s="26">
        <v>100</v>
      </c>
      <c r="I124" s="26" t="s">
        <v>2428</v>
      </c>
      <c r="J124" s="28">
        <v>28.296399999999998</v>
      </c>
      <c r="K124" s="90">
        <f t="shared" si="9"/>
        <v>2829.64</v>
      </c>
      <c r="L124" s="28">
        <f t="shared" si="8"/>
        <v>792.29919999999993</v>
      </c>
      <c r="M124" s="26">
        <v>28</v>
      </c>
      <c r="N124" s="88">
        <v>239201</v>
      </c>
    </row>
    <row r="125" spans="1:14" ht="21" x14ac:dyDescent="0.35">
      <c r="B125" s="25">
        <v>43314.611585648148</v>
      </c>
      <c r="C125" s="25">
        <v>43314</v>
      </c>
      <c r="D125" s="26" t="s">
        <v>135</v>
      </c>
      <c r="E125" s="26" t="s">
        <v>1641</v>
      </c>
      <c r="F125" s="26" t="s">
        <v>504</v>
      </c>
      <c r="G125" s="27" t="s">
        <v>505</v>
      </c>
      <c r="H125" s="26">
        <v>100</v>
      </c>
      <c r="I125" s="26" t="s">
        <v>2428</v>
      </c>
      <c r="J125" s="28">
        <v>23.788799999999998</v>
      </c>
      <c r="K125" s="90">
        <f t="shared" si="9"/>
        <v>2378.8799999999997</v>
      </c>
      <c r="L125" s="28">
        <f t="shared" si="8"/>
        <v>285.46559999999999</v>
      </c>
      <c r="M125" s="26">
        <v>12</v>
      </c>
      <c r="N125" s="88">
        <v>239201</v>
      </c>
    </row>
    <row r="126" spans="1:14" ht="21" hidden="1" x14ac:dyDescent="0.35">
      <c r="B126" s="25">
        <v>43314.611585648148</v>
      </c>
      <c r="C126" s="25">
        <v>43314</v>
      </c>
      <c r="D126" s="26" t="s">
        <v>135</v>
      </c>
      <c r="E126" s="26" t="s">
        <v>1641</v>
      </c>
      <c r="F126" s="26" t="s">
        <v>1004</v>
      </c>
      <c r="G126" s="27" t="s">
        <v>1005</v>
      </c>
      <c r="H126" s="26">
        <v>600</v>
      </c>
      <c r="I126" s="26" t="s">
        <v>2428</v>
      </c>
      <c r="J126" s="28">
        <v>4.6020000000000003</v>
      </c>
      <c r="K126" s="90">
        <f t="shared" si="9"/>
        <v>2761.2000000000003</v>
      </c>
      <c r="L126" s="28">
        <f t="shared" si="8"/>
        <v>1380.6000000000001</v>
      </c>
      <c r="M126" s="26">
        <v>300</v>
      </c>
      <c r="N126" s="88">
        <v>233201</v>
      </c>
    </row>
    <row r="127" spans="1:14" ht="21" x14ac:dyDescent="0.35">
      <c r="B127" s="25">
        <v>43314.611585648148</v>
      </c>
      <c r="C127" s="25">
        <v>43314</v>
      </c>
      <c r="D127" s="26" t="s">
        <v>135</v>
      </c>
      <c r="E127" s="26" t="s">
        <v>1641</v>
      </c>
      <c r="F127" s="26" t="s">
        <v>498</v>
      </c>
      <c r="G127" s="27" t="s">
        <v>499</v>
      </c>
      <c r="H127" s="26">
        <v>10</v>
      </c>
      <c r="I127" s="26" t="s">
        <v>2428</v>
      </c>
      <c r="J127" s="28">
        <v>746.99900000000002</v>
      </c>
      <c r="K127" s="90">
        <f t="shared" si="9"/>
        <v>7469.99</v>
      </c>
      <c r="L127" s="28">
        <f t="shared" si="8"/>
        <v>11204.985000000001</v>
      </c>
      <c r="M127" s="26">
        <v>15</v>
      </c>
      <c r="N127" s="88">
        <v>239201</v>
      </c>
    </row>
    <row r="128" spans="1:14" s="44" customFormat="1" ht="21" x14ac:dyDescent="0.35">
      <c r="B128" s="87">
        <v>43314.611585648148</v>
      </c>
      <c r="C128" s="87">
        <v>43314</v>
      </c>
      <c r="D128" s="88" t="s">
        <v>135</v>
      </c>
      <c r="E128" s="88" t="s">
        <v>1641</v>
      </c>
      <c r="F128" s="88" t="s">
        <v>173</v>
      </c>
      <c r="G128" s="89" t="s">
        <v>174</v>
      </c>
      <c r="H128" s="88">
        <v>30</v>
      </c>
      <c r="I128" s="88" t="s">
        <v>2428</v>
      </c>
      <c r="J128" s="90">
        <v>77.998000000000005</v>
      </c>
      <c r="K128" s="90">
        <f t="shared" si="9"/>
        <v>2339.94</v>
      </c>
      <c r="L128" s="90">
        <f t="shared" si="8"/>
        <v>935.97600000000011</v>
      </c>
      <c r="M128" s="88">
        <v>12</v>
      </c>
      <c r="N128" s="88">
        <v>239201</v>
      </c>
    </row>
    <row r="129" spans="1:14" ht="42" x14ac:dyDescent="0.35">
      <c r="B129" s="25">
        <v>43314.611585648148</v>
      </c>
      <c r="C129" s="25">
        <v>43314</v>
      </c>
      <c r="D129" s="26" t="s">
        <v>135</v>
      </c>
      <c r="E129" s="26" t="s">
        <v>1641</v>
      </c>
      <c r="F129" s="26" t="s">
        <v>1668</v>
      </c>
      <c r="G129" s="27" t="s">
        <v>1669</v>
      </c>
      <c r="H129" s="26">
        <v>30</v>
      </c>
      <c r="I129" s="88" t="s">
        <v>2425</v>
      </c>
      <c r="J129" s="28">
        <v>34.998800000000003</v>
      </c>
      <c r="K129" s="90">
        <f t="shared" si="9"/>
        <v>1049.9640000000002</v>
      </c>
      <c r="L129" s="28">
        <f t="shared" si="8"/>
        <v>2484.9148</v>
      </c>
      <c r="M129" s="26">
        <v>71</v>
      </c>
      <c r="N129" s="88">
        <v>239201</v>
      </c>
    </row>
    <row r="130" spans="1:14" ht="42" hidden="1" x14ac:dyDescent="0.35">
      <c r="B130" s="25">
        <v>43418.41306712963</v>
      </c>
      <c r="C130" s="25">
        <v>43418</v>
      </c>
      <c r="D130" s="26" t="s">
        <v>40</v>
      </c>
      <c r="E130" s="26" t="s">
        <v>1820</v>
      </c>
      <c r="F130" s="26" t="s">
        <v>1117</v>
      </c>
      <c r="G130" s="27" t="s">
        <v>1118</v>
      </c>
      <c r="H130" s="26">
        <v>15</v>
      </c>
      <c r="I130" s="26" t="s">
        <v>2429</v>
      </c>
      <c r="J130" s="28">
        <v>3422</v>
      </c>
      <c r="K130" s="90">
        <f t="shared" si="9"/>
        <v>51330</v>
      </c>
      <c r="L130" s="28">
        <f t="shared" si="8"/>
        <v>47908</v>
      </c>
      <c r="M130" s="26">
        <v>14</v>
      </c>
      <c r="N130" s="88">
        <v>233101</v>
      </c>
    </row>
    <row r="131" spans="1:14" ht="21" x14ac:dyDescent="0.35">
      <c r="B131" s="25">
        <v>43314.611585648148</v>
      </c>
      <c r="C131" s="25">
        <v>43314</v>
      </c>
      <c r="D131" s="26" t="s">
        <v>135</v>
      </c>
      <c r="E131" s="26" t="s">
        <v>1641</v>
      </c>
      <c r="F131" s="26" t="s">
        <v>163</v>
      </c>
      <c r="G131" s="27" t="s">
        <v>164</v>
      </c>
      <c r="H131" s="26">
        <v>6</v>
      </c>
      <c r="I131" s="26" t="s">
        <v>2428</v>
      </c>
      <c r="J131" s="28">
        <v>594.9914</v>
      </c>
      <c r="K131" s="90">
        <f t="shared" si="9"/>
        <v>3569.9484000000002</v>
      </c>
      <c r="L131" s="28">
        <f t="shared" si="8"/>
        <v>2974.9569999999999</v>
      </c>
      <c r="M131" s="26">
        <v>5</v>
      </c>
      <c r="N131" s="88">
        <v>239201</v>
      </c>
    </row>
    <row r="132" spans="1:14" ht="21" x14ac:dyDescent="0.35">
      <c r="B132" s="25">
        <v>43314.611585648148</v>
      </c>
      <c r="C132" s="25">
        <v>43314</v>
      </c>
      <c r="D132" s="26" t="s">
        <v>135</v>
      </c>
      <c r="E132" s="26" t="s">
        <v>1641</v>
      </c>
      <c r="F132" s="26" t="s">
        <v>165</v>
      </c>
      <c r="G132" s="27" t="s">
        <v>166</v>
      </c>
      <c r="H132" s="26">
        <v>24</v>
      </c>
      <c r="I132" s="26" t="s">
        <v>2428</v>
      </c>
      <c r="J132" s="28">
        <v>4.9913999999999996</v>
      </c>
      <c r="K132" s="90">
        <f t="shared" si="9"/>
        <v>119.7936</v>
      </c>
      <c r="L132" s="28">
        <f t="shared" si="8"/>
        <v>39.931199999999997</v>
      </c>
      <c r="M132" s="26">
        <v>8</v>
      </c>
      <c r="N132" s="88">
        <v>239201</v>
      </c>
    </row>
    <row r="133" spans="1:14" ht="42" x14ac:dyDescent="0.35">
      <c r="B133" s="25">
        <v>43314.611585648148</v>
      </c>
      <c r="C133" s="25">
        <v>43314</v>
      </c>
      <c r="D133" s="26" t="s">
        <v>135</v>
      </c>
      <c r="E133" s="26" t="s">
        <v>1641</v>
      </c>
      <c r="F133" s="26" t="s">
        <v>1670</v>
      </c>
      <c r="G133" s="27" t="s">
        <v>1671</v>
      </c>
      <c r="H133" s="26">
        <v>25</v>
      </c>
      <c r="I133" s="26" t="s">
        <v>2435</v>
      </c>
      <c r="J133" s="28">
        <v>96.476799999999997</v>
      </c>
      <c r="K133" s="90">
        <f t="shared" si="9"/>
        <v>2411.92</v>
      </c>
      <c r="L133" s="28">
        <f t="shared" si="8"/>
        <v>2218.9663999999998</v>
      </c>
      <c r="M133" s="26">
        <v>23</v>
      </c>
      <c r="N133" s="88">
        <v>239201</v>
      </c>
    </row>
    <row r="134" spans="1:14" ht="21" x14ac:dyDescent="0.35">
      <c r="B134" s="25">
        <v>43314.611585648148</v>
      </c>
      <c r="C134" s="25">
        <v>43314</v>
      </c>
      <c r="D134" s="26" t="s">
        <v>135</v>
      </c>
      <c r="E134" s="26" t="s">
        <v>1641</v>
      </c>
      <c r="F134" s="26" t="s">
        <v>175</v>
      </c>
      <c r="G134" s="27" t="s">
        <v>176</v>
      </c>
      <c r="H134" s="26">
        <v>30</v>
      </c>
      <c r="I134" s="26" t="s">
        <v>2428</v>
      </c>
      <c r="J134" s="28">
        <v>57.997</v>
      </c>
      <c r="K134" s="90">
        <f t="shared" si="9"/>
        <v>1739.91</v>
      </c>
      <c r="L134" s="28">
        <f t="shared" si="8"/>
        <v>1739.91</v>
      </c>
      <c r="M134" s="26">
        <v>30</v>
      </c>
      <c r="N134" s="88">
        <v>239201</v>
      </c>
    </row>
    <row r="135" spans="1:14" ht="42" x14ac:dyDescent="0.35">
      <c r="B135" s="25">
        <v>43314.611585648148</v>
      </c>
      <c r="C135" s="25">
        <v>43314</v>
      </c>
      <c r="D135" s="26" t="s">
        <v>135</v>
      </c>
      <c r="E135" s="26" t="s">
        <v>1641</v>
      </c>
      <c r="F135" s="26" t="s">
        <v>1672</v>
      </c>
      <c r="G135" s="27" t="s">
        <v>1673</v>
      </c>
      <c r="H135" s="26">
        <v>15</v>
      </c>
      <c r="I135" s="26" t="s">
        <v>2428</v>
      </c>
      <c r="J135" s="28">
        <v>74.34</v>
      </c>
      <c r="K135" s="90">
        <f t="shared" si="9"/>
        <v>1115.1000000000001</v>
      </c>
      <c r="L135" s="28">
        <f t="shared" si="8"/>
        <v>2081.52</v>
      </c>
      <c r="M135" s="26">
        <v>28</v>
      </c>
      <c r="N135" s="88">
        <v>239201</v>
      </c>
    </row>
    <row r="136" spans="1:14" ht="21" x14ac:dyDescent="0.35">
      <c r="B136" s="25">
        <v>43314.611585648148</v>
      </c>
      <c r="C136" s="25">
        <v>43314</v>
      </c>
      <c r="D136" s="26" t="s">
        <v>135</v>
      </c>
      <c r="E136" s="26" t="s">
        <v>1641</v>
      </c>
      <c r="F136" s="26" t="s">
        <v>490</v>
      </c>
      <c r="G136" s="27" t="s">
        <v>491</v>
      </c>
      <c r="H136" s="26">
        <v>300</v>
      </c>
      <c r="I136" s="88" t="s">
        <v>2425</v>
      </c>
      <c r="J136" s="28">
        <v>22.632400000000001</v>
      </c>
      <c r="K136" s="90">
        <f t="shared" si="9"/>
        <v>6789.72</v>
      </c>
      <c r="L136" s="28">
        <f t="shared" si="8"/>
        <v>792.13400000000001</v>
      </c>
      <c r="M136" s="26">
        <v>35</v>
      </c>
      <c r="N136" s="88">
        <v>239201</v>
      </c>
    </row>
    <row r="137" spans="1:14" ht="21" x14ac:dyDescent="0.35">
      <c r="B137" s="25">
        <v>43316.367083333331</v>
      </c>
      <c r="C137" s="25">
        <v>43316</v>
      </c>
      <c r="D137" s="26" t="s">
        <v>40</v>
      </c>
      <c r="E137" s="26" t="s">
        <v>1694</v>
      </c>
      <c r="F137" s="26" t="s">
        <v>177</v>
      </c>
      <c r="G137" s="27" t="s">
        <v>178</v>
      </c>
      <c r="H137" s="26">
        <v>20</v>
      </c>
      <c r="I137" s="26" t="s">
        <v>2435</v>
      </c>
      <c r="J137" s="28">
        <v>53.1</v>
      </c>
      <c r="K137" s="90">
        <f t="shared" si="9"/>
        <v>1062</v>
      </c>
      <c r="L137" s="28">
        <f t="shared" si="8"/>
        <v>2230.2000000000003</v>
      </c>
      <c r="M137" s="26">
        <v>42</v>
      </c>
      <c r="N137" s="88">
        <v>239201</v>
      </c>
    </row>
    <row r="138" spans="1:14" ht="42" x14ac:dyDescent="0.35">
      <c r="B138" s="25">
        <v>42859.442789351851</v>
      </c>
      <c r="C138" s="25">
        <v>42858</v>
      </c>
      <c r="D138" s="26" t="s">
        <v>135</v>
      </c>
      <c r="E138" s="26" t="s">
        <v>1011</v>
      </c>
      <c r="F138" s="26" t="s">
        <v>220</v>
      </c>
      <c r="G138" s="27" t="s">
        <v>221</v>
      </c>
      <c r="H138" s="26">
        <v>50</v>
      </c>
      <c r="I138" s="88" t="s">
        <v>2425</v>
      </c>
      <c r="J138" s="28">
        <v>312.7</v>
      </c>
      <c r="K138" s="90">
        <f t="shared" si="9"/>
        <v>15635</v>
      </c>
      <c r="L138" s="28">
        <f t="shared" si="8"/>
        <v>14071.5</v>
      </c>
      <c r="M138" s="26">
        <v>45</v>
      </c>
      <c r="N138" s="88">
        <v>239201</v>
      </c>
    </row>
    <row r="139" spans="1:14" ht="21" x14ac:dyDescent="0.35">
      <c r="B139" s="25">
        <v>43332.407581018517</v>
      </c>
      <c r="C139" s="25">
        <v>43332</v>
      </c>
      <c r="D139" s="26" t="s">
        <v>40</v>
      </c>
      <c r="E139" s="26" t="s">
        <v>1718</v>
      </c>
      <c r="F139" s="26" t="s">
        <v>492</v>
      </c>
      <c r="G139" s="27" t="s">
        <v>493</v>
      </c>
      <c r="H139" s="26">
        <v>250</v>
      </c>
      <c r="I139" s="26" t="s">
        <v>2428</v>
      </c>
      <c r="J139" s="28">
        <v>13.4992</v>
      </c>
      <c r="K139" s="90">
        <f t="shared" si="9"/>
        <v>3374.8</v>
      </c>
      <c r="L139" s="28">
        <f t="shared" si="8"/>
        <v>2483.8528000000001</v>
      </c>
      <c r="M139" s="26">
        <v>184</v>
      </c>
      <c r="N139" s="88">
        <v>239201</v>
      </c>
    </row>
    <row r="140" spans="1:14" ht="21" x14ac:dyDescent="0.35">
      <c r="B140" s="25">
        <v>43332.407581018517</v>
      </c>
      <c r="C140" s="25">
        <v>43332</v>
      </c>
      <c r="D140" s="26" t="s">
        <v>40</v>
      </c>
      <c r="E140" s="26" t="s">
        <v>1718</v>
      </c>
      <c r="F140" s="26" t="s">
        <v>295</v>
      </c>
      <c r="G140" s="27" t="s">
        <v>296</v>
      </c>
      <c r="H140" s="26">
        <v>40</v>
      </c>
      <c r="I140" s="26" t="s">
        <v>2428</v>
      </c>
      <c r="J140" s="28">
        <v>42.48</v>
      </c>
      <c r="K140" s="90">
        <f t="shared" si="9"/>
        <v>1699.1999999999998</v>
      </c>
      <c r="L140" s="28">
        <f t="shared" si="8"/>
        <v>934.56</v>
      </c>
      <c r="M140" s="26">
        <v>22</v>
      </c>
      <c r="N140" s="88">
        <v>239201</v>
      </c>
    </row>
    <row r="141" spans="1:14" s="44" customFormat="1" ht="21" x14ac:dyDescent="0.35">
      <c r="A141"/>
      <c r="B141" s="87">
        <v>43314.611585648148</v>
      </c>
      <c r="C141" s="87">
        <v>43314</v>
      </c>
      <c r="D141" s="88" t="s">
        <v>135</v>
      </c>
      <c r="E141" s="88" t="s">
        <v>1641</v>
      </c>
      <c r="F141" s="88" t="s">
        <v>179</v>
      </c>
      <c r="G141" s="89" t="s">
        <v>180</v>
      </c>
      <c r="H141" s="88">
        <v>45</v>
      </c>
      <c r="I141" s="88" t="s">
        <v>2426</v>
      </c>
      <c r="J141" s="90">
        <v>351.64</v>
      </c>
      <c r="K141" s="90">
        <f t="shared" si="9"/>
        <v>15823.8</v>
      </c>
      <c r="L141" s="28">
        <f t="shared" si="8"/>
        <v>26724.639999999999</v>
      </c>
      <c r="M141" s="88">
        <f>6+11+20+20+11+8</f>
        <v>76</v>
      </c>
      <c r="N141" s="88">
        <v>239201</v>
      </c>
    </row>
    <row r="142" spans="1:14" s="5" customFormat="1" ht="21" hidden="1" x14ac:dyDescent="0.35">
      <c r="A142"/>
      <c r="B142" s="87">
        <v>43760</v>
      </c>
      <c r="C142" s="87">
        <v>43760</v>
      </c>
      <c r="D142" s="88" t="s">
        <v>40</v>
      </c>
      <c r="E142" s="88" t="s">
        <v>1718</v>
      </c>
      <c r="F142" s="88" t="s">
        <v>1719</v>
      </c>
      <c r="G142" s="89" t="s">
        <v>1720</v>
      </c>
      <c r="H142" s="88">
        <v>150</v>
      </c>
      <c r="I142" s="88" t="s">
        <v>2428</v>
      </c>
      <c r="J142" s="90">
        <v>2.95</v>
      </c>
      <c r="K142" s="90">
        <f t="shared" si="9"/>
        <v>442.5</v>
      </c>
      <c r="L142" s="90">
        <f t="shared" si="8"/>
        <v>702.1</v>
      </c>
      <c r="M142" s="88">
        <v>238</v>
      </c>
      <c r="N142" s="88">
        <v>233201</v>
      </c>
    </row>
    <row r="143" spans="1:14" ht="42" x14ac:dyDescent="0.35">
      <c r="B143" s="25">
        <v>43332.407581018517</v>
      </c>
      <c r="C143" s="25">
        <v>43332</v>
      </c>
      <c r="D143" s="26" t="s">
        <v>40</v>
      </c>
      <c r="E143" s="26" t="s">
        <v>1718</v>
      </c>
      <c r="F143" s="26" t="s">
        <v>1721</v>
      </c>
      <c r="G143" s="27" t="s">
        <v>1722</v>
      </c>
      <c r="H143" s="26">
        <v>25</v>
      </c>
      <c r="I143" s="26" t="s">
        <v>2435</v>
      </c>
      <c r="J143" s="28">
        <v>85.349400000000003</v>
      </c>
      <c r="K143" s="90">
        <f t="shared" si="9"/>
        <v>2133.7350000000001</v>
      </c>
      <c r="L143" s="28">
        <f t="shared" si="8"/>
        <v>1963.0362</v>
      </c>
      <c r="M143" s="26">
        <v>23</v>
      </c>
      <c r="N143" s="88">
        <v>239201</v>
      </c>
    </row>
    <row r="144" spans="1:14" ht="21" x14ac:dyDescent="0.35">
      <c r="B144" s="25">
        <v>43314.611585648148</v>
      </c>
      <c r="C144" s="25">
        <v>43314</v>
      </c>
      <c r="D144" s="26" t="s">
        <v>135</v>
      </c>
      <c r="E144" s="26" t="s">
        <v>1641</v>
      </c>
      <c r="F144" s="26" t="s">
        <v>1674</v>
      </c>
      <c r="G144" s="27" t="s">
        <v>1675</v>
      </c>
      <c r="H144" s="26">
        <v>30</v>
      </c>
      <c r="I144" s="88" t="s">
        <v>2425</v>
      </c>
      <c r="J144" s="28">
        <v>14.9978</v>
      </c>
      <c r="K144" s="90">
        <f t="shared" si="9"/>
        <v>449.93399999999997</v>
      </c>
      <c r="L144" s="28">
        <f t="shared" si="8"/>
        <v>1109.8371999999999</v>
      </c>
      <c r="M144" s="26">
        <v>74</v>
      </c>
      <c r="N144" s="88">
        <v>239201</v>
      </c>
    </row>
    <row r="145" spans="1:14" ht="21" x14ac:dyDescent="0.35">
      <c r="B145" s="25">
        <v>43314.611585648148</v>
      </c>
      <c r="C145" s="25">
        <v>43314</v>
      </c>
      <c r="D145" s="26" t="s">
        <v>135</v>
      </c>
      <c r="E145" s="26" t="s">
        <v>1641</v>
      </c>
      <c r="F145" s="26" t="s">
        <v>222</v>
      </c>
      <c r="G145" s="27" t="s">
        <v>223</v>
      </c>
      <c r="H145" s="26">
        <v>25</v>
      </c>
      <c r="I145" s="26" t="s">
        <v>2428</v>
      </c>
      <c r="J145" s="28">
        <v>27.14</v>
      </c>
      <c r="K145" s="90">
        <f t="shared" si="9"/>
        <v>678.5</v>
      </c>
      <c r="L145" s="28">
        <f t="shared" si="8"/>
        <v>1058.46</v>
      </c>
      <c r="M145" s="26">
        <v>39</v>
      </c>
      <c r="N145" s="88">
        <v>239201</v>
      </c>
    </row>
    <row r="146" spans="1:14" ht="21" x14ac:dyDescent="0.35">
      <c r="B146" s="25">
        <v>43314.611585648148</v>
      </c>
      <c r="C146" s="25">
        <v>43314</v>
      </c>
      <c r="D146" s="26" t="s">
        <v>135</v>
      </c>
      <c r="E146" s="26" t="s">
        <v>1641</v>
      </c>
      <c r="F146" s="26" t="s">
        <v>196</v>
      </c>
      <c r="G146" s="27" t="s">
        <v>197</v>
      </c>
      <c r="H146" s="26">
        <v>30</v>
      </c>
      <c r="I146" s="88" t="s">
        <v>2425</v>
      </c>
      <c r="J146" s="28">
        <v>21.004000000000001</v>
      </c>
      <c r="K146" s="90">
        <f t="shared" si="9"/>
        <v>630.12</v>
      </c>
      <c r="L146" s="28">
        <f t="shared" si="8"/>
        <v>462.08800000000002</v>
      </c>
      <c r="M146" s="26">
        <v>22</v>
      </c>
      <c r="N146" s="88">
        <v>239201</v>
      </c>
    </row>
    <row r="147" spans="1:14" ht="21" x14ac:dyDescent="0.35">
      <c r="B147" s="25">
        <v>42486.388692129629</v>
      </c>
      <c r="C147" s="25">
        <v>42485</v>
      </c>
      <c r="D147" s="26" t="s">
        <v>40</v>
      </c>
      <c r="E147" s="26" t="s">
        <v>229</v>
      </c>
      <c r="F147" s="26" t="s">
        <v>230</v>
      </c>
      <c r="G147" s="27" t="s">
        <v>231</v>
      </c>
      <c r="H147" s="26">
        <v>5</v>
      </c>
      <c r="I147" s="26" t="s">
        <v>2435</v>
      </c>
      <c r="J147" s="28">
        <v>1100.2556</v>
      </c>
      <c r="K147" s="90">
        <f t="shared" si="9"/>
        <v>5501.2780000000002</v>
      </c>
      <c r="L147" s="28">
        <f t="shared" si="8"/>
        <v>1100.2556</v>
      </c>
      <c r="M147" s="26">
        <v>1</v>
      </c>
      <c r="N147" s="88">
        <v>239201</v>
      </c>
    </row>
    <row r="148" spans="1:14" ht="42" x14ac:dyDescent="0.35">
      <c r="B148" s="25">
        <v>43314.611585648148</v>
      </c>
      <c r="C148" s="25">
        <v>43314</v>
      </c>
      <c r="D148" s="26" t="s">
        <v>135</v>
      </c>
      <c r="E148" s="26" t="s">
        <v>1641</v>
      </c>
      <c r="F148" s="26" t="s">
        <v>310</v>
      </c>
      <c r="G148" s="27" t="s">
        <v>311</v>
      </c>
      <c r="H148" s="26">
        <v>55</v>
      </c>
      <c r="I148" s="26" t="s">
        <v>2428</v>
      </c>
      <c r="J148" s="28">
        <v>74.34</v>
      </c>
      <c r="K148" s="90">
        <f t="shared" si="9"/>
        <v>4088.7000000000003</v>
      </c>
      <c r="L148" s="28">
        <f t="shared" si="8"/>
        <v>743.40000000000009</v>
      </c>
      <c r="M148" s="26">
        <v>10</v>
      </c>
      <c r="N148" s="88">
        <v>239201</v>
      </c>
    </row>
    <row r="149" spans="1:14" ht="21" x14ac:dyDescent="0.35">
      <c r="B149" s="25">
        <v>43315.436851851853</v>
      </c>
      <c r="C149" s="25">
        <v>43315</v>
      </c>
      <c r="D149" s="26" t="s">
        <v>135</v>
      </c>
      <c r="E149" s="26" t="s">
        <v>1687</v>
      </c>
      <c r="F149" s="26" t="s">
        <v>518</v>
      </c>
      <c r="G149" s="27" t="s">
        <v>519</v>
      </c>
      <c r="H149" s="26">
        <v>10</v>
      </c>
      <c r="I149" s="26" t="s">
        <v>2428</v>
      </c>
      <c r="J149" s="28">
        <v>23.6</v>
      </c>
      <c r="K149" s="90">
        <f t="shared" si="9"/>
        <v>236</v>
      </c>
      <c r="L149" s="28">
        <f t="shared" si="8"/>
        <v>188.8</v>
      </c>
      <c r="M149" s="26">
        <v>8</v>
      </c>
      <c r="N149" s="88">
        <v>239201</v>
      </c>
    </row>
    <row r="150" spans="1:14" ht="21" x14ac:dyDescent="0.35">
      <c r="B150" s="25">
        <v>43454.640231481484</v>
      </c>
      <c r="C150" s="25">
        <v>43454</v>
      </c>
      <c r="D150" s="26" t="s">
        <v>40</v>
      </c>
      <c r="E150" s="26" t="s">
        <v>1906</v>
      </c>
      <c r="F150" s="26" t="s">
        <v>538</v>
      </c>
      <c r="G150" s="27" t="s">
        <v>539</v>
      </c>
      <c r="H150" s="26">
        <v>500</v>
      </c>
      <c r="I150" s="26" t="s">
        <v>2428</v>
      </c>
      <c r="J150" s="28">
        <v>110.92</v>
      </c>
      <c r="K150" s="90">
        <f t="shared" si="9"/>
        <v>55460</v>
      </c>
      <c r="L150" s="28">
        <f t="shared" si="8"/>
        <v>191558.84</v>
      </c>
      <c r="M150" s="26">
        <v>1727</v>
      </c>
      <c r="N150" s="88">
        <v>239201</v>
      </c>
    </row>
    <row r="151" spans="1:14" ht="21" hidden="1" x14ac:dyDescent="0.35">
      <c r="B151" s="25">
        <v>43332.407581018517</v>
      </c>
      <c r="C151" s="25">
        <v>43332</v>
      </c>
      <c r="D151" s="26" t="s">
        <v>40</v>
      </c>
      <c r="E151" s="26" t="s">
        <v>1718</v>
      </c>
      <c r="F151" s="26" t="s">
        <v>1725</v>
      </c>
      <c r="G151" s="27" t="s">
        <v>1726</v>
      </c>
      <c r="H151" s="26">
        <v>400</v>
      </c>
      <c r="I151" s="26" t="s">
        <v>2428</v>
      </c>
      <c r="J151" s="28">
        <v>11.3398</v>
      </c>
      <c r="K151" s="90">
        <f t="shared" si="9"/>
        <v>4535.92</v>
      </c>
      <c r="L151" s="28">
        <f t="shared" ref="L151:L168" si="10">+M151*J151</f>
        <v>4309.1239999999998</v>
      </c>
      <c r="M151" s="26">
        <v>380</v>
      </c>
      <c r="N151" s="88">
        <v>233201</v>
      </c>
    </row>
    <row r="152" spans="1:14" ht="21" hidden="1" x14ac:dyDescent="0.35">
      <c r="B152" s="25">
        <v>43396.478136574071</v>
      </c>
      <c r="C152" s="25">
        <v>43396</v>
      </c>
      <c r="D152" s="26" t="s">
        <v>40</v>
      </c>
      <c r="E152" s="26" t="s">
        <v>1783</v>
      </c>
      <c r="F152" s="26" t="s">
        <v>1787</v>
      </c>
      <c r="G152" s="27" t="s">
        <v>1788</v>
      </c>
      <c r="H152" s="26">
        <v>40</v>
      </c>
      <c r="I152" s="26" t="s">
        <v>2429</v>
      </c>
      <c r="J152" s="28">
        <v>1092.68</v>
      </c>
      <c r="K152" s="90">
        <f t="shared" ref="K152:K168" si="11">+J152*H152</f>
        <v>43707.200000000004</v>
      </c>
      <c r="L152" s="28">
        <f t="shared" si="10"/>
        <v>37151.120000000003</v>
      </c>
      <c r="M152" s="26">
        <v>34</v>
      </c>
      <c r="N152" s="88">
        <v>233101</v>
      </c>
    </row>
    <row r="153" spans="1:14" s="44" customFormat="1" ht="42" hidden="1" x14ac:dyDescent="0.35">
      <c r="A153"/>
      <c r="B153" s="87">
        <v>43396.568206018521</v>
      </c>
      <c r="C153" s="87">
        <v>43396</v>
      </c>
      <c r="D153" s="88" t="s">
        <v>135</v>
      </c>
      <c r="E153" s="88" t="s">
        <v>1791</v>
      </c>
      <c r="F153" s="88" t="s">
        <v>1792</v>
      </c>
      <c r="G153" s="89" t="s">
        <v>1793</v>
      </c>
      <c r="H153" s="88">
        <v>125</v>
      </c>
      <c r="I153" s="88" t="s">
        <v>2429</v>
      </c>
      <c r="J153" s="90">
        <v>778.8</v>
      </c>
      <c r="K153" s="90">
        <f t="shared" si="11"/>
        <v>97350</v>
      </c>
      <c r="L153" s="90">
        <f t="shared" si="10"/>
        <v>35824.799999999996</v>
      </c>
      <c r="M153" s="88">
        <v>46</v>
      </c>
      <c r="N153" s="88">
        <v>233101</v>
      </c>
    </row>
    <row r="154" spans="1:14" ht="21" x14ac:dyDescent="0.35">
      <c r="B154" s="25">
        <v>43315</v>
      </c>
      <c r="C154" s="25">
        <v>43314.355324074073</v>
      </c>
      <c r="D154" s="26"/>
      <c r="E154" s="26"/>
      <c r="F154" s="26" t="s">
        <v>1040</v>
      </c>
      <c r="G154" s="27" t="s">
        <v>1041</v>
      </c>
      <c r="H154" s="26">
        <v>24</v>
      </c>
      <c r="I154" s="26" t="s">
        <v>2428</v>
      </c>
      <c r="J154" s="28">
        <v>12.4962</v>
      </c>
      <c r="K154" s="90">
        <f t="shared" si="11"/>
        <v>299.90879999999999</v>
      </c>
      <c r="L154" s="28">
        <f t="shared" si="10"/>
        <v>174.9468</v>
      </c>
      <c r="M154" s="26">
        <v>14</v>
      </c>
      <c r="N154" s="88">
        <v>239201</v>
      </c>
    </row>
    <row r="155" spans="1:14" ht="21" hidden="1" x14ac:dyDescent="0.35">
      <c r="B155" s="121">
        <v>43315</v>
      </c>
      <c r="C155" s="121">
        <v>43315.457268518519</v>
      </c>
      <c r="D155" s="26"/>
      <c r="E155" s="26"/>
      <c r="F155" s="85" t="s">
        <v>314</v>
      </c>
      <c r="G155" s="122" t="s">
        <v>315</v>
      </c>
      <c r="H155" s="85">
        <v>6</v>
      </c>
      <c r="I155" s="85" t="s">
        <v>2428</v>
      </c>
      <c r="J155" s="123">
        <v>875</v>
      </c>
      <c r="K155" s="123">
        <f t="shared" si="11"/>
        <v>5250</v>
      </c>
      <c r="L155" s="123">
        <f t="shared" si="10"/>
        <v>3500</v>
      </c>
      <c r="M155" s="85">
        <v>4</v>
      </c>
      <c r="N155" s="85"/>
    </row>
    <row r="156" spans="1:14" ht="21" x14ac:dyDescent="0.35">
      <c r="B156" s="25">
        <v>43314</v>
      </c>
      <c r="C156" s="25">
        <v>43315.355312500003</v>
      </c>
      <c r="D156" s="22"/>
      <c r="E156" s="22"/>
      <c r="F156" s="26" t="s">
        <v>1032</v>
      </c>
      <c r="G156" s="27" t="s">
        <v>1033</v>
      </c>
      <c r="H156" s="26">
        <v>5</v>
      </c>
      <c r="I156" s="88" t="s">
        <v>2425</v>
      </c>
      <c r="J156" s="28">
        <v>371.995</v>
      </c>
      <c r="K156" s="90">
        <f t="shared" si="11"/>
        <v>1859.9749999999999</v>
      </c>
      <c r="L156" s="28">
        <f t="shared" si="10"/>
        <v>6323.915</v>
      </c>
      <c r="M156" s="26">
        <v>17</v>
      </c>
      <c r="N156" s="88">
        <v>239201</v>
      </c>
    </row>
    <row r="157" spans="1:14" ht="21" x14ac:dyDescent="0.35">
      <c r="B157" s="25">
        <v>43314</v>
      </c>
      <c r="C157" s="25">
        <v>43315.355312500003</v>
      </c>
      <c r="D157" s="22"/>
      <c r="E157" s="22"/>
      <c r="F157" s="26" t="s">
        <v>214</v>
      </c>
      <c r="G157" s="27" t="s">
        <v>215</v>
      </c>
      <c r="H157" s="26">
        <v>5</v>
      </c>
      <c r="I157" s="26" t="s">
        <v>2428</v>
      </c>
      <c r="J157" s="28">
        <v>190.00360000000001</v>
      </c>
      <c r="K157" s="90">
        <f t="shared" si="11"/>
        <v>950.01800000000003</v>
      </c>
      <c r="L157" s="28">
        <f t="shared" si="10"/>
        <v>190.00360000000001</v>
      </c>
      <c r="M157" s="26">
        <v>1</v>
      </c>
      <c r="N157" s="88">
        <v>239201</v>
      </c>
    </row>
    <row r="158" spans="1:14" ht="21" x14ac:dyDescent="0.35">
      <c r="B158" s="91">
        <v>42859</v>
      </c>
      <c r="C158" s="91">
        <v>42858.442824074074</v>
      </c>
      <c r="D158" s="22"/>
      <c r="E158" s="22"/>
      <c r="F158" s="92" t="s">
        <v>1014</v>
      </c>
      <c r="G158" s="93" t="s">
        <v>1015</v>
      </c>
      <c r="H158" s="92">
        <v>25</v>
      </c>
      <c r="I158" s="92" t="s">
        <v>2426</v>
      </c>
      <c r="J158" s="94">
        <v>21.995200000000001</v>
      </c>
      <c r="K158" s="90">
        <f t="shared" si="11"/>
        <v>549.88</v>
      </c>
      <c r="L158" s="28">
        <f t="shared" si="10"/>
        <v>483.89440000000002</v>
      </c>
      <c r="M158" s="92">
        <v>22</v>
      </c>
      <c r="N158" s="88">
        <v>239201</v>
      </c>
    </row>
    <row r="159" spans="1:14" ht="42" hidden="1" x14ac:dyDescent="0.35">
      <c r="B159" s="91">
        <v>42923</v>
      </c>
      <c r="C159" s="91">
        <v>42922.338564814818</v>
      </c>
      <c r="D159" s="22"/>
      <c r="E159" s="22"/>
      <c r="F159" s="92" t="s">
        <v>540</v>
      </c>
      <c r="G159" s="93" t="s">
        <v>541</v>
      </c>
      <c r="H159" s="92">
        <v>20</v>
      </c>
      <c r="I159" s="92" t="s">
        <v>2429</v>
      </c>
      <c r="J159" s="94">
        <v>2360</v>
      </c>
      <c r="K159" s="90">
        <f t="shared" si="11"/>
        <v>47200</v>
      </c>
      <c r="L159" s="28">
        <f t="shared" si="10"/>
        <v>141600</v>
      </c>
      <c r="M159" s="92">
        <v>60</v>
      </c>
      <c r="N159" s="88">
        <v>233101</v>
      </c>
    </row>
    <row r="160" spans="1:14" s="47" customFormat="1" ht="21" hidden="1" x14ac:dyDescent="0.35">
      <c r="A160"/>
      <c r="B160" s="25">
        <v>43418.442499999997</v>
      </c>
      <c r="C160" s="25">
        <v>43418</v>
      </c>
      <c r="D160" s="22" t="s">
        <v>1822</v>
      </c>
      <c r="E160" s="22" t="s">
        <v>135</v>
      </c>
      <c r="F160" s="26" t="s">
        <v>1824</v>
      </c>
      <c r="G160" s="27" t="s">
        <v>1825</v>
      </c>
      <c r="H160" s="26">
        <v>5000</v>
      </c>
      <c r="I160" s="26" t="s">
        <v>2428</v>
      </c>
      <c r="J160" s="28">
        <v>5.8410000000000002</v>
      </c>
      <c r="K160" s="90">
        <f t="shared" si="11"/>
        <v>29205</v>
      </c>
      <c r="L160" s="90">
        <f t="shared" si="10"/>
        <v>13416.777</v>
      </c>
      <c r="M160" s="103">
        <v>2297</v>
      </c>
      <c r="N160" s="88">
        <v>233201</v>
      </c>
    </row>
    <row r="161" spans="1:14" ht="21" hidden="1" x14ac:dyDescent="0.35">
      <c r="B161" s="121">
        <v>42136.395949074074</v>
      </c>
      <c r="C161" s="121">
        <v>42123</v>
      </c>
      <c r="D161" s="26"/>
      <c r="E161" s="26"/>
      <c r="F161" s="85" t="s">
        <v>1939</v>
      </c>
      <c r="G161" s="122" t="s">
        <v>1940</v>
      </c>
      <c r="H161" s="85">
        <v>30</v>
      </c>
      <c r="I161" s="85" t="s">
        <v>2428</v>
      </c>
      <c r="J161" s="123">
        <v>175.34800000000001</v>
      </c>
      <c r="K161" s="123">
        <f t="shared" si="11"/>
        <v>5260.4400000000005</v>
      </c>
      <c r="L161" s="123">
        <f t="shared" si="10"/>
        <v>4033.0040000000004</v>
      </c>
      <c r="M161" s="85">
        <v>23</v>
      </c>
      <c r="N161" s="85"/>
    </row>
    <row r="162" spans="1:14" ht="29.25" hidden="1" customHeight="1" x14ac:dyDescent="0.35">
      <c r="B162" s="25">
        <v>43410.56177083333</v>
      </c>
      <c r="C162" s="25">
        <v>43410</v>
      </c>
      <c r="D162" s="26"/>
      <c r="E162" s="26"/>
      <c r="F162" s="26" t="s">
        <v>1807</v>
      </c>
      <c r="G162" s="27" t="s">
        <v>1808</v>
      </c>
      <c r="H162" s="26">
        <v>500</v>
      </c>
      <c r="I162" s="26" t="s">
        <v>2428</v>
      </c>
      <c r="J162" s="28">
        <v>9.9120000000000008</v>
      </c>
      <c r="K162" s="90">
        <f t="shared" si="11"/>
        <v>4956</v>
      </c>
      <c r="L162" s="28">
        <f t="shared" si="10"/>
        <v>19824</v>
      </c>
      <c r="M162" s="26">
        <v>2000</v>
      </c>
      <c r="N162" s="88">
        <v>233201</v>
      </c>
    </row>
    <row r="163" spans="1:14" ht="21" hidden="1" x14ac:dyDescent="0.35">
      <c r="B163" s="25">
        <v>43426</v>
      </c>
      <c r="C163" s="25">
        <v>43426</v>
      </c>
      <c r="D163" s="26"/>
      <c r="E163" s="26"/>
      <c r="F163" s="26" t="s">
        <v>494</v>
      </c>
      <c r="G163" s="27" t="s">
        <v>495</v>
      </c>
      <c r="H163" s="26">
        <v>300</v>
      </c>
      <c r="I163" s="26" t="s">
        <v>2428</v>
      </c>
      <c r="J163" s="28">
        <v>51.92</v>
      </c>
      <c r="K163" s="90">
        <f t="shared" si="11"/>
        <v>15576</v>
      </c>
      <c r="L163" s="28">
        <f t="shared" si="10"/>
        <v>10695.52</v>
      </c>
      <c r="M163" s="26">
        <v>206</v>
      </c>
      <c r="N163" s="88">
        <v>233201</v>
      </c>
    </row>
    <row r="164" spans="1:14" ht="21" x14ac:dyDescent="0.35">
      <c r="B164" s="25">
        <v>43769</v>
      </c>
      <c r="C164" s="25">
        <v>43769</v>
      </c>
      <c r="D164" s="22"/>
      <c r="E164" s="22"/>
      <c r="F164" s="26" t="s">
        <v>159</v>
      </c>
      <c r="G164" s="27" t="s">
        <v>160</v>
      </c>
      <c r="H164" s="26">
        <v>20</v>
      </c>
      <c r="I164" s="26" t="s">
        <v>2428</v>
      </c>
      <c r="J164" s="28">
        <v>23.6</v>
      </c>
      <c r="K164" s="90">
        <f t="shared" si="11"/>
        <v>472</v>
      </c>
      <c r="L164" s="28">
        <f t="shared" si="10"/>
        <v>47.2</v>
      </c>
      <c r="M164" s="26">
        <v>2</v>
      </c>
      <c r="N164" s="88">
        <v>239201</v>
      </c>
    </row>
    <row r="165" spans="1:14" ht="21" hidden="1" x14ac:dyDescent="0.35">
      <c r="B165" s="87">
        <v>43760</v>
      </c>
      <c r="C165" s="87">
        <v>43760</v>
      </c>
      <c r="D165" s="95"/>
      <c r="E165" s="95"/>
      <c r="F165" s="88" t="s">
        <v>821</v>
      </c>
      <c r="G165" s="89" t="s">
        <v>822</v>
      </c>
      <c r="H165" s="88">
        <v>300</v>
      </c>
      <c r="I165" s="88" t="s">
        <v>2428</v>
      </c>
      <c r="J165" s="90">
        <f>5.2*1.18</f>
        <v>6.1360000000000001</v>
      </c>
      <c r="K165" s="90">
        <f t="shared" si="11"/>
        <v>1840.8</v>
      </c>
      <c r="L165" s="90">
        <f t="shared" si="10"/>
        <v>1073.8</v>
      </c>
      <c r="M165" s="88">
        <v>175</v>
      </c>
      <c r="N165" s="88">
        <v>233201</v>
      </c>
    </row>
    <row r="166" spans="1:14" s="5" customFormat="1" ht="21" hidden="1" x14ac:dyDescent="0.35">
      <c r="A166"/>
      <c r="B166" s="87">
        <v>43760</v>
      </c>
      <c r="C166" s="87">
        <v>43760</v>
      </c>
      <c r="D166" s="95"/>
      <c r="E166" s="95"/>
      <c r="F166" s="88" t="s">
        <v>1044</v>
      </c>
      <c r="G166" s="89" t="s">
        <v>1045</v>
      </c>
      <c r="H166" s="88">
        <v>500</v>
      </c>
      <c r="I166" s="88" t="s">
        <v>2428</v>
      </c>
      <c r="J166" s="90">
        <f>5.1*1.18</f>
        <v>6.0179999999999989</v>
      </c>
      <c r="K166" s="90">
        <f t="shared" si="11"/>
        <v>3008.9999999999995</v>
      </c>
      <c r="L166" s="90">
        <f t="shared" si="10"/>
        <v>2226.6599999999994</v>
      </c>
      <c r="M166" s="88">
        <v>370</v>
      </c>
      <c r="N166" s="88">
        <v>233201</v>
      </c>
    </row>
    <row r="167" spans="1:14" ht="21" hidden="1" x14ac:dyDescent="0.35">
      <c r="B167" s="25">
        <v>42202.617002314815</v>
      </c>
      <c r="C167" s="25">
        <v>42202</v>
      </c>
      <c r="D167" s="22" t="s">
        <v>2026</v>
      </c>
      <c r="E167" s="22" t="s">
        <v>40</v>
      </c>
      <c r="F167" s="26" t="s">
        <v>2028</v>
      </c>
      <c r="G167" s="27" t="s">
        <v>2029</v>
      </c>
      <c r="H167" s="26">
        <v>500</v>
      </c>
      <c r="I167" s="26" t="s">
        <v>2428</v>
      </c>
      <c r="J167" s="28">
        <v>12.98</v>
      </c>
      <c r="K167" s="90">
        <f t="shared" si="11"/>
        <v>6490</v>
      </c>
      <c r="L167" s="90">
        <f t="shared" si="10"/>
        <v>882.64</v>
      </c>
      <c r="M167" s="88">
        <v>68</v>
      </c>
      <c r="N167" s="88">
        <v>233201</v>
      </c>
    </row>
    <row r="168" spans="1:14" ht="21" hidden="1" x14ac:dyDescent="0.35">
      <c r="B168" s="25">
        <v>43418.442499999997</v>
      </c>
      <c r="C168" s="25">
        <v>43418.442499999997</v>
      </c>
      <c r="D168" s="22" t="s">
        <v>1822</v>
      </c>
      <c r="E168" s="22" t="s">
        <v>135</v>
      </c>
      <c r="F168" s="26" t="s">
        <v>1826</v>
      </c>
      <c r="G168" s="27" t="s">
        <v>1827</v>
      </c>
      <c r="H168" s="26">
        <v>500</v>
      </c>
      <c r="I168" s="26" t="s">
        <v>2428</v>
      </c>
      <c r="J168" s="28">
        <v>5.0149999999999997</v>
      </c>
      <c r="K168" s="90">
        <f t="shared" si="11"/>
        <v>2507.5</v>
      </c>
      <c r="L168" s="90">
        <f t="shared" si="10"/>
        <v>1253.75</v>
      </c>
      <c r="M168" s="88">
        <v>250</v>
      </c>
      <c r="N168" s="88">
        <v>233201</v>
      </c>
    </row>
    <row r="169" spans="1:14" ht="21" hidden="1" x14ac:dyDescent="0.35">
      <c r="B169" s="25">
        <v>43425.590555555558</v>
      </c>
      <c r="C169" s="25">
        <v>43425</v>
      </c>
      <c r="D169" s="26" t="s">
        <v>135</v>
      </c>
      <c r="E169" s="26" t="s">
        <v>1840</v>
      </c>
      <c r="F169" s="26" t="s">
        <v>531</v>
      </c>
      <c r="G169" s="27" t="s">
        <v>532</v>
      </c>
      <c r="H169" s="26">
        <v>200</v>
      </c>
      <c r="I169" s="26" t="s">
        <v>2428</v>
      </c>
      <c r="J169" s="28">
        <v>979.4</v>
      </c>
      <c r="K169" s="28">
        <f>+J169*H169</f>
        <v>195880</v>
      </c>
      <c r="L169" s="28">
        <f>+M169*J169</f>
        <v>22526.2</v>
      </c>
      <c r="M169" s="26">
        <v>23</v>
      </c>
      <c r="N169" s="88">
        <v>232201</v>
      </c>
    </row>
    <row r="170" spans="1:14" ht="42" hidden="1" x14ac:dyDescent="0.35">
      <c r="B170" s="25">
        <v>43384.427384259259</v>
      </c>
      <c r="C170" s="25">
        <v>43382</v>
      </c>
      <c r="D170" s="26" t="s">
        <v>1757</v>
      </c>
      <c r="E170" s="26" t="s">
        <v>40</v>
      </c>
      <c r="F170" s="26" t="s">
        <v>1759</v>
      </c>
      <c r="G170" s="27" t="s">
        <v>1760</v>
      </c>
      <c r="H170" s="26">
        <v>15</v>
      </c>
      <c r="I170" s="26" t="s">
        <v>2425</v>
      </c>
      <c r="J170" s="28">
        <v>3138.8</v>
      </c>
      <c r="K170" s="28">
        <f t="shared" ref="K170:K173" si="12">+J170*H170</f>
        <v>47082</v>
      </c>
      <c r="L170" s="28">
        <f t="shared" ref="L170:L173" si="13">+M170*J170</f>
        <v>43943.200000000004</v>
      </c>
      <c r="M170" s="26">
        <v>14</v>
      </c>
      <c r="N170" s="88">
        <v>232201</v>
      </c>
    </row>
    <row r="171" spans="1:14" ht="21" hidden="1" x14ac:dyDescent="0.35">
      <c r="B171" s="25">
        <v>43321</v>
      </c>
      <c r="C171" s="25">
        <v>43321.36991898148</v>
      </c>
      <c r="D171" t="s">
        <v>40</v>
      </c>
      <c r="E171" t="s">
        <v>1702</v>
      </c>
      <c r="F171" s="26" t="s">
        <v>1703</v>
      </c>
      <c r="G171" s="27" t="s">
        <v>1704</v>
      </c>
      <c r="H171" s="26">
        <v>50</v>
      </c>
      <c r="I171" s="26" t="s">
        <v>2428</v>
      </c>
      <c r="J171" s="28">
        <v>973.5</v>
      </c>
      <c r="K171" s="28">
        <f t="shared" si="12"/>
        <v>48675</v>
      </c>
      <c r="L171" s="28">
        <f t="shared" si="13"/>
        <v>5841</v>
      </c>
      <c r="M171" s="26">
        <v>6</v>
      </c>
      <c r="N171" s="88">
        <v>232201</v>
      </c>
    </row>
    <row r="172" spans="1:14" ht="29.25" hidden="1" customHeight="1" x14ac:dyDescent="0.35">
      <c r="B172" s="25">
        <v>42177.525810185187</v>
      </c>
      <c r="C172" s="25">
        <v>42177</v>
      </c>
      <c r="D172" s="26"/>
      <c r="E172" s="26"/>
      <c r="F172" s="26" t="s">
        <v>2012</v>
      </c>
      <c r="G172" s="27" t="s">
        <v>2013</v>
      </c>
      <c r="H172" s="26">
        <v>300</v>
      </c>
      <c r="I172" s="26" t="s">
        <v>2428</v>
      </c>
      <c r="J172" s="28">
        <v>826</v>
      </c>
      <c r="K172" s="28">
        <f t="shared" si="12"/>
        <v>247800</v>
      </c>
      <c r="L172" s="28">
        <f t="shared" si="13"/>
        <v>48734</v>
      </c>
      <c r="M172" s="26">
        <v>59</v>
      </c>
      <c r="N172" s="88">
        <v>232201</v>
      </c>
    </row>
    <row r="173" spans="1:14" ht="46.5" hidden="1" customHeight="1" x14ac:dyDescent="0.35">
      <c r="B173" s="25">
        <v>43669</v>
      </c>
      <c r="C173" s="25">
        <v>43669</v>
      </c>
      <c r="D173" s="26"/>
      <c r="E173" s="26"/>
      <c r="F173" s="26" t="s">
        <v>1902</v>
      </c>
      <c r="G173" s="27" t="s">
        <v>2526</v>
      </c>
      <c r="H173" s="26">
        <v>34</v>
      </c>
      <c r="I173" s="26" t="s">
        <v>2428</v>
      </c>
      <c r="J173" s="28">
        <v>2242</v>
      </c>
      <c r="K173" s="28">
        <f t="shared" si="12"/>
        <v>76228</v>
      </c>
      <c r="L173" s="28">
        <f t="shared" si="13"/>
        <v>76228</v>
      </c>
      <c r="M173" s="26">
        <v>34</v>
      </c>
      <c r="N173" s="88">
        <v>232201</v>
      </c>
    </row>
    <row r="174" spans="1:14" ht="29.25" customHeight="1" x14ac:dyDescent="0.35">
      <c r="B174" s="30"/>
      <c r="C174" s="30"/>
      <c r="D174" s="22"/>
      <c r="E174" s="22"/>
      <c r="F174" s="22"/>
      <c r="G174" s="23"/>
      <c r="H174" s="22"/>
      <c r="I174" s="22"/>
      <c r="J174" s="86"/>
      <c r="K174" s="86"/>
      <c r="L174" s="86"/>
      <c r="M174" s="22"/>
    </row>
    <row r="175" spans="1:14" ht="21.75" thickBot="1" x14ac:dyDescent="0.4">
      <c r="B175" s="22"/>
      <c r="C175" s="22"/>
      <c r="D175" s="22"/>
      <c r="E175" s="22"/>
      <c r="F175" s="22"/>
      <c r="G175" s="23"/>
      <c r="H175" s="22"/>
      <c r="I175" s="22"/>
      <c r="J175" s="24"/>
      <c r="K175" s="31">
        <f>SUBTOTAL(9,K15:K174)</f>
        <v>1414305.2404666666</v>
      </c>
      <c r="L175" s="31">
        <f>SUBTOTAL(9,L15:L174)</f>
        <v>1437508.2086999998</v>
      </c>
      <c r="M175" s="31">
        <f>+K175-L175</f>
        <v>-23202.968233333202</v>
      </c>
    </row>
    <row r="176" spans="1:14" ht="21.75" thickTop="1" x14ac:dyDescent="0.35">
      <c r="B176" s="22"/>
      <c r="C176" s="22"/>
      <c r="D176" s="22"/>
      <c r="E176" s="22"/>
      <c r="F176" s="22"/>
      <c r="G176" s="23"/>
      <c r="H176" s="22"/>
      <c r="I176" s="22"/>
      <c r="J176" s="24"/>
      <c r="K176" s="24"/>
      <c r="L176" s="38"/>
      <c r="M176" s="22"/>
    </row>
    <row r="177" spans="1:13" ht="21" x14ac:dyDescent="0.35">
      <c r="B177" s="22"/>
      <c r="C177" s="22"/>
      <c r="D177" s="22"/>
      <c r="E177" s="22"/>
      <c r="F177" s="22"/>
      <c r="G177" s="23"/>
      <c r="H177" s="22"/>
      <c r="I177" s="22"/>
      <c r="J177" s="24"/>
      <c r="K177" s="24"/>
      <c r="L177" s="24"/>
      <c r="M177" s="22"/>
    </row>
    <row r="178" spans="1:13" s="44" customFormat="1" ht="21.75" thickBot="1" x14ac:dyDescent="0.4">
      <c r="A178"/>
      <c r="B178" s="95"/>
      <c r="C178" s="95"/>
      <c r="D178" s="95"/>
      <c r="E178" s="95"/>
      <c r="F178" s="95"/>
      <c r="G178" s="111"/>
      <c r="I178" s="96" t="s">
        <v>2467</v>
      </c>
      <c r="J178" s="97"/>
      <c r="K178" s="97"/>
      <c r="L178" s="98" t="e">
        <f>+#REF!+#REF!+#REF!+#REF!+#REF!+#REF!+L175</f>
        <v>#REF!</v>
      </c>
      <c r="M178" s="95"/>
    </row>
    <row r="179" spans="1:13" ht="21" x14ac:dyDescent="0.35">
      <c r="B179" s="22"/>
      <c r="C179" s="22"/>
      <c r="D179" s="22"/>
      <c r="E179" s="22"/>
      <c r="F179" s="22"/>
      <c r="G179" s="23"/>
      <c r="H179" s="22"/>
      <c r="I179" s="22"/>
      <c r="J179" s="24"/>
      <c r="K179" s="24"/>
      <c r="L179" s="24"/>
      <c r="M179" s="22"/>
    </row>
    <row r="180" spans="1:13" ht="21" x14ac:dyDescent="0.35">
      <c r="M180" s="22"/>
    </row>
    <row r="181" spans="1:13" ht="21" x14ac:dyDescent="0.35">
      <c r="K181" s="2">
        <f>+K175-K82-K83-K86</f>
        <v>1408151.5404666667</v>
      </c>
      <c r="M181" s="22"/>
    </row>
    <row r="187" spans="1:13" x14ac:dyDescent="0.25">
      <c r="J187"/>
      <c r="K187"/>
      <c r="L187"/>
    </row>
    <row r="188" spans="1:13" ht="23.25" x14ac:dyDescent="0.35">
      <c r="B188" s="112" t="s">
        <v>2456</v>
      </c>
      <c r="C188" s="112"/>
      <c r="D188" s="112"/>
      <c r="E188" s="112"/>
      <c r="F188" s="112"/>
      <c r="G188" s="113"/>
      <c r="H188" s="112"/>
      <c r="I188" s="112"/>
      <c r="J188" s="114"/>
      <c r="K188" s="114"/>
      <c r="L188" s="114" t="s">
        <v>2457</v>
      </c>
      <c r="M188" s="115"/>
    </row>
    <row r="189" spans="1:13" ht="23.25" x14ac:dyDescent="0.35">
      <c r="B189" s="112" t="s">
        <v>2460</v>
      </c>
      <c r="C189" s="112"/>
      <c r="D189" s="112"/>
      <c r="E189" s="112"/>
      <c r="F189" s="112"/>
      <c r="G189" s="113"/>
      <c r="H189" s="112"/>
      <c r="I189" s="112"/>
      <c r="J189" s="114"/>
      <c r="K189" s="114"/>
      <c r="L189" s="114" t="s">
        <v>2458</v>
      </c>
      <c r="M189" s="115"/>
    </row>
    <row r="190" spans="1:13" ht="23.25" x14ac:dyDescent="0.35">
      <c r="B190" s="112" t="s">
        <v>2461</v>
      </c>
      <c r="C190" s="112"/>
      <c r="D190" s="112"/>
      <c r="E190" s="112"/>
      <c r="F190" s="112"/>
      <c r="G190" s="113"/>
      <c r="H190" s="112"/>
      <c r="I190" s="112"/>
      <c r="J190" s="114"/>
      <c r="K190" s="114"/>
      <c r="L190" s="114" t="s">
        <v>2459</v>
      </c>
      <c r="M190" s="115"/>
    </row>
    <row r="191" spans="1:13" ht="23.25" x14ac:dyDescent="0.35">
      <c r="B191" s="115"/>
      <c r="C191" s="115"/>
      <c r="D191" s="115"/>
      <c r="E191" s="115"/>
      <c r="F191" s="115"/>
      <c r="G191" s="116"/>
      <c r="H191" s="115"/>
      <c r="I191" s="115"/>
      <c r="J191" s="117"/>
      <c r="K191" s="117"/>
      <c r="L191" s="117"/>
      <c r="M191" s="115"/>
    </row>
    <row r="192" spans="1:13" ht="23.25" x14ac:dyDescent="0.35">
      <c r="B192" s="115"/>
      <c r="C192" s="115"/>
      <c r="D192" s="115"/>
      <c r="E192" s="115"/>
      <c r="F192" s="115"/>
      <c r="G192" s="116"/>
      <c r="H192" s="115"/>
      <c r="I192" s="115"/>
      <c r="J192" s="117"/>
      <c r="K192" s="117"/>
      <c r="L192" s="117"/>
      <c r="M192" s="115"/>
    </row>
    <row r="193" spans="2:13" ht="23.25" x14ac:dyDescent="0.35">
      <c r="B193" s="115"/>
      <c r="C193" s="115"/>
      <c r="D193" s="115"/>
      <c r="E193" s="115"/>
      <c r="F193" s="115"/>
      <c r="G193" s="116"/>
      <c r="H193" s="115"/>
      <c r="I193" s="115"/>
      <c r="J193" s="117"/>
      <c r="K193" s="117"/>
      <c r="L193" s="117"/>
      <c r="M193" s="115"/>
    </row>
  </sheetData>
  <autoFilter ref="F14:N173" xr:uid="{00000000-0009-0000-0000-000003000000}">
    <filterColumn colId="1">
      <filters>
        <filter val="BOLIGRAFO ( VARIOS COLORES)"/>
        <filter val="BOLIGRAFO CON EL LOGO D.G.J.P"/>
        <filter val="BORRADOR DE PIZARRA BLANCA"/>
        <filter val="CARPETA DE 3 ARGOLLA DE 1&quot;"/>
        <filter val="CARTUCHO  C9352AN (22) TRICOLOR"/>
        <filter val="CARTUCHO  C9363-WL (97)"/>
        <filter val="CARTUCHO C8767-WL (96)"/>
        <filter val="CARTUCHO C9351AN (21) NEGRO"/>
        <filter val="CD EN BLANCO"/>
        <filter val="CD EN BLANCO CON CARATULA"/>
        <filter val="CERA P/ CONTAR"/>
        <filter val="CHINCHETA 50/1"/>
        <filter val="CLIP BILLETERO DE 1 1/4&quot; 32MM  (CAJA 12/1)"/>
        <filter val="CLIPS BILLETERO 19MM (CAJA 12/1)"/>
        <filter val="CLIPS BILLETERO 5/8  41MM (#20) (CAJA 12/1)"/>
        <filter val="CLIPS BILLETERO 51 ML. 12/1 ( GRANDE)"/>
        <filter val="CLIPS BILLETERO DE 1&quot;  25 MM.  (CAJA 12/1)"/>
        <filter val="CLIPS BILLETERO PEQUEÑO 1/2 (15MM) (CAJA  12/1)"/>
        <filter val="CLIPS GRANDE (CAJITA)"/>
        <filter val="CLIPS PEQUEÑOS (CAJITA)"/>
        <filter val="CORRECTOR LIQUIDO TIPO ESCOBILLA"/>
        <filter val="CORRECTOR LIQUIDO TIPO LAPIZ"/>
        <filter val="CREYONES PARA PIZARRA MAGICA"/>
        <filter val="DISPENSADOR DE CINTA ADHESIVA DE 3/4"/>
        <filter val="DRUM XEROX 101R00435"/>
        <filter val="FELPA ( VARIOS COLORES )"/>
        <filter val="GANCHO ACCO"/>
        <filter val="GLOBO DIFERENTE COLORES (PAQUETE)"/>
        <filter val="GOMA P/ BORRAR"/>
        <filter val="GOMITAS ( BANDITA)"/>
        <filter val="GRAPADORA INDUSTRIAL"/>
        <filter val="GRAPAS INDRUSTRIAL 23/13 MM."/>
        <filter val="GRAPAS PEQUEÑA"/>
        <filter val="HOJAS PROTECTORA TRANSPARENTE 100/1"/>
        <filter val="LABEL 200/1"/>
        <filter val="LABEL ADHESIVO 81/2 X 11 DE 100/1"/>
        <filter val="LABEL PARA CD (PARA PEDIR EL MINIMO ES DE 50 UNIDAD)"/>
        <filter val="LAPIZ DE CARBON"/>
        <filter val="MARCADORE (CREYON)"/>
        <filter val="PENDAFLEX 8 1/2  X 13 DE 25/1"/>
        <filter val="PERFORADORA DE 2 HOYOS"/>
        <filter val="PERFORADORA DE 3 HOYOS"/>
        <filter val="PORTA CLIPS"/>
        <filter val="PORTA LAPIZ METALICO"/>
        <filter val="PORTA TARJETA  EN  METAL (TARJETERO)"/>
        <filter val="POST IT BANDERITA  DE COLORES"/>
        <filter val="REGLA"/>
        <filter val="RESALTADOR ( VARIOS COLORES)"/>
        <filter val="SACAGRAPA"/>
        <filter val="SACAPUNTA DE METAL"/>
        <filter val="SACAPUNTA ELECTRICO"/>
        <filter val="SEPARADORE ALFABETICO PARA  CARPETA"/>
        <filter val="SEPARADORE DE CARPETA  5/1"/>
        <filter val="SEPARADORES NUMERICO  NO. 8 P/CARPETAS"/>
        <filter val="TAPE DOBLE CARA"/>
        <filter val="TIJERA"/>
        <filter val="TINTA P/SELLO EN GOTERO AZUL"/>
        <filter val="TONER  305A CE410A BLACK"/>
        <filter val="TONER  305A CE410XC BLACK"/>
        <filter val="TONER  CC531A CYAN"/>
        <filter val="TONER 106R01305 XEROX"/>
        <filter val="TONER 305A CE411A CYAN"/>
        <filter val="TONER 305A CE412A YELLOW"/>
        <filter val="TONER 305A CE413A MAGENTA"/>
        <filter val="TONER CC530A NEGRO"/>
        <filter val="TONER CC532A YELLOW"/>
        <filter val="TONER CC533A  MAGENTA"/>
        <filter val="TONER CE 255A NEGRO"/>
        <filter val="TONER CE505A  NEGRO"/>
        <filter val="TONER CF 280X  NEGRO"/>
        <filter val="TONER CF 411XC CYAN"/>
        <filter val="TONER CF 413XC MAGENTA"/>
        <filter val="TONER Q2612A BLACK"/>
        <filter val="TONER Q7553X  NEGRO"/>
      </filters>
    </filterColumn>
    <filterColumn colId="8">
      <filters>
        <filter val="239201"/>
      </filters>
    </filterColumn>
  </autoFilter>
  <mergeCells count="4">
    <mergeCell ref="B8:M8"/>
    <mergeCell ref="B9:M9"/>
    <mergeCell ref="B10:M10"/>
    <mergeCell ref="B11:M11"/>
  </mergeCells>
  <pageMargins left="0.70866141732283472" right="0.70866141732283472" top="0.74803149606299213" bottom="0.74803149606299213" header="0.31496062992125984" footer="0.31496062992125984"/>
  <pageSetup scale="34" orientation="portrait" r:id="rId1"/>
  <rowBreaks count="1" manualBreakCount="1">
    <brk id="12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8:P228"/>
  <sheetViews>
    <sheetView view="pageBreakPreview" topLeftCell="C107" zoomScale="70" zoomScaleNormal="70" zoomScaleSheetLayoutView="70" workbookViewId="0">
      <selection activeCell="C172" sqref="A172:XFD172"/>
    </sheetView>
  </sheetViews>
  <sheetFormatPr baseColWidth="10" defaultColWidth="11.42578125" defaultRowHeight="15" x14ac:dyDescent="0.25"/>
  <cols>
    <col min="1" max="1" width="6.85546875" customWidth="1"/>
    <col min="2" max="2" width="20.28515625" customWidth="1"/>
    <col min="3" max="3" width="20.7109375" customWidth="1"/>
    <col min="4" max="5" width="0" hidden="1" customWidth="1"/>
    <col min="6" max="6" width="19.7109375" bestFit="1" customWidth="1"/>
    <col min="7" max="7" width="51.85546875" style="8" customWidth="1"/>
    <col min="8" max="8" width="19.85546875" customWidth="1"/>
    <col min="9" max="9" width="19.7109375" bestFit="1" customWidth="1"/>
    <col min="10" max="11" width="23.7109375" style="2" customWidth="1"/>
    <col min="12" max="12" width="26.7109375" style="2" customWidth="1"/>
    <col min="13" max="13" width="27.140625" bestFit="1" customWidth="1"/>
    <col min="14" max="14" width="17.28515625" bestFit="1" customWidth="1"/>
  </cols>
  <sheetData>
    <row r="8" spans="2:16" ht="62.25" x14ac:dyDescent="1.75">
      <c r="B8" s="227" t="s">
        <v>2462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</row>
    <row r="9" spans="2:16" ht="25.5" x14ac:dyDescent="0.35">
      <c r="B9" s="228" t="s">
        <v>2468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</row>
    <row r="10" spans="2:16" ht="22.5" x14ac:dyDescent="0.3">
      <c r="B10" s="232" t="s">
        <v>2464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</row>
    <row r="11" spans="2:16" ht="31.5" x14ac:dyDescent="0.25">
      <c r="B11" s="229" t="s">
        <v>2515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0"/>
      <c r="O11" s="20"/>
      <c r="P11" s="20"/>
    </row>
    <row r="12" spans="2:16" x14ac:dyDescent="0.25">
      <c r="J12"/>
      <c r="K12"/>
      <c r="L12"/>
    </row>
    <row r="13" spans="2:16" ht="26.25" x14ac:dyDescent="0.4">
      <c r="B13" s="34" t="s">
        <v>2449</v>
      </c>
      <c r="C13" s="35"/>
      <c r="D13" s="35"/>
      <c r="E13" s="35"/>
      <c r="F13" s="35"/>
      <c r="G13" s="36"/>
      <c r="H13" s="35"/>
      <c r="I13" s="35"/>
      <c r="J13" s="37"/>
      <c r="K13" s="37"/>
      <c r="L13" s="37"/>
      <c r="M13" s="35"/>
    </row>
    <row r="14" spans="2:16" s="8" customFormat="1" ht="69.75" x14ac:dyDescent="0.25">
      <c r="B14" s="40" t="s">
        <v>2441</v>
      </c>
      <c r="C14" s="40" t="s">
        <v>2442</v>
      </c>
      <c r="D14" s="40" t="s">
        <v>2419</v>
      </c>
      <c r="E14" s="40"/>
      <c r="F14" s="41" t="s">
        <v>2443</v>
      </c>
      <c r="G14" s="42" t="s">
        <v>2444</v>
      </c>
      <c r="H14" s="42" t="s">
        <v>2463</v>
      </c>
      <c r="I14" s="40" t="s">
        <v>2428</v>
      </c>
      <c r="J14" s="40" t="s">
        <v>2446</v>
      </c>
      <c r="K14" s="40" t="s">
        <v>2533</v>
      </c>
      <c r="L14" s="40" t="s">
        <v>2447</v>
      </c>
      <c r="M14" s="40" t="s">
        <v>2448</v>
      </c>
      <c r="N14" s="40" t="s">
        <v>2534</v>
      </c>
    </row>
    <row r="15" spans="2:16" ht="21" x14ac:dyDescent="0.35">
      <c r="B15" s="25">
        <v>43238.389837962961</v>
      </c>
      <c r="C15" s="25">
        <v>43238</v>
      </c>
      <c r="D15" s="26" t="s">
        <v>135</v>
      </c>
      <c r="E15" s="26" t="s">
        <v>1540</v>
      </c>
      <c r="F15" s="26" t="s">
        <v>1541</v>
      </c>
      <c r="G15" s="27" t="s">
        <v>1542</v>
      </c>
      <c r="H15" s="26">
        <v>10</v>
      </c>
      <c r="I15" s="26" t="s">
        <v>2425</v>
      </c>
      <c r="J15" s="28">
        <v>289.10000000000002</v>
      </c>
      <c r="K15" s="28">
        <f>+J15*H15</f>
        <v>2891</v>
      </c>
      <c r="L15" s="28">
        <f>+M15*J15</f>
        <v>2891</v>
      </c>
      <c r="M15" s="26">
        <v>10</v>
      </c>
      <c r="N15" s="88">
        <v>231101</v>
      </c>
    </row>
    <row r="16" spans="2:16" s="44" customFormat="1" ht="21" x14ac:dyDescent="0.35">
      <c r="B16" s="87">
        <v>43753</v>
      </c>
      <c r="C16" s="87">
        <v>43753</v>
      </c>
      <c r="D16" s="88" t="s">
        <v>135</v>
      </c>
      <c r="E16" s="88" t="s">
        <v>1433</v>
      </c>
      <c r="F16" s="88" t="s">
        <v>327</v>
      </c>
      <c r="G16" s="89" t="s">
        <v>328</v>
      </c>
      <c r="H16" s="88">
        <v>20</v>
      </c>
      <c r="I16" s="88" t="s">
        <v>2428</v>
      </c>
      <c r="J16" s="90">
        <v>14.16</v>
      </c>
      <c r="K16" s="28">
        <f t="shared" ref="K16:K34" si="0">+J16*H16</f>
        <v>283.2</v>
      </c>
      <c r="L16" s="90">
        <f t="shared" ref="L16:L34" si="1">+M16*J16</f>
        <v>580.56000000000006</v>
      </c>
      <c r="M16" s="88">
        <v>41</v>
      </c>
      <c r="N16" s="88">
        <v>239101</v>
      </c>
    </row>
    <row r="17" spans="1:15" s="44" customFormat="1" ht="21" x14ac:dyDescent="0.35">
      <c r="B17" s="87">
        <v>43760.366898148146</v>
      </c>
      <c r="C17" s="87">
        <v>43760</v>
      </c>
      <c r="D17" s="88" t="s">
        <v>135</v>
      </c>
      <c r="E17" s="88" t="s">
        <v>1433</v>
      </c>
      <c r="F17" s="88" t="s">
        <v>329</v>
      </c>
      <c r="G17" s="89" t="s">
        <v>330</v>
      </c>
      <c r="H17" s="88">
        <v>20</v>
      </c>
      <c r="I17" s="88" t="s">
        <v>2428</v>
      </c>
      <c r="J17" s="90">
        <v>114.46</v>
      </c>
      <c r="K17" s="28">
        <f t="shared" si="0"/>
        <v>2289.1999999999998</v>
      </c>
      <c r="L17" s="90">
        <f t="shared" si="1"/>
        <v>801.21999999999991</v>
      </c>
      <c r="M17" s="88">
        <v>7</v>
      </c>
      <c r="N17" s="88">
        <v>239101</v>
      </c>
    </row>
    <row r="18" spans="1:15" ht="21" x14ac:dyDescent="0.35">
      <c r="B18" s="25">
        <v>43245.465937499997</v>
      </c>
      <c r="C18" s="25">
        <v>43245</v>
      </c>
      <c r="D18" s="26" t="s">
        <v>135</v>
      </c>
      <c r="E18" s="26" t="s">
        <v>1560</v>
      </c>
      <c r="F18" s="26" t="s">
        <v>966</v>
      </c>
      <c r="G18" s="27" t="s">
        <v>967</v>
      </c>
      <c r="H18" s="26">
        <v>500</v>
      </c>
      <c r="I18" s="26" t="s">
        <v>2426</v>
      </c>
      <c r="J18" s="28">
        <v>143.84</v>
      </c>
      <c r="K18" s="28">
        <f t="shared" si="0"/>
        <v>71920</v>
      </c>
      <c r="L18" s="28">
        <f t="shared" si="1"/>
        <v>6904.32</v>
      </c>
      <c r="M18" s="26">
        <v>48</v>
      </c>
      <c r="N18" s="88">
        <v>231101</v>
      </c>
    </row>
    <row r="19" spans="1:15" ht="21" x14ac:dyDescent="0.35">
      <c r="B19" s="25">
        <v>43503.345057870371</v>
      </c>
      <c r="C19" s="25">
        <v>43503</v>
      </c>
      <c r="D19" s="26" t="s">
        <v>135</v>
      </c>
      <c r="E19" s="26" t="s">
        <v>2309</v>
      </c>
      <c r="F19" s="26" t="s">
        <v>350</v>
      </c>
      <c r="G19" s="27" t="s">
        <v>351</v>
      </c>
      <c r="H19" s="26">
        <v>500</v>
      </c>
      <c r="I19" s="26" t="s">
        <v>2438</v>
      </c>
      <c r="J19" s="28">
        <v>237.8</v>
      </c>
      <c r="K19" s="28">
        <f t="shared" si="0"/>
        <v>118900</v>
      </c>
      <c r="L19" s="28">
        <f t="shared" si="1"/>
        <v>30200.600000000002</v>
      </c>
      <c r="M19" s="26">
        <v>127</v>
      </c>
      <c r="N19" s="88">
        <v>231101</v>
      </c>
    </row>
    <row r="20" spans="1:15" ht="21" x14ac:dyDescent="0.35">
      <c r="B20" s="25">
        <v>43228.648865740739</v>
      </c>
      <c r="C20" s="25">
        <v>43228</v>
      </c>
      <c r="D20" s="26" t="s">
        <v>135</v>
      </c>
      <c r="E20" s="26" t="s">
        <v>1502</v>
      </c>
      <c r="F20" s="26" t="s">
        <v>357</v>
      </c>
      <c r="G20" s="27" t="s">
        <v>358</v>
      </c>
      <c r="H20" s="26">
        <v>30</v>
      </c>
      <c r="I20" s="26" t="s">
        <v>2434</v>
      </c>
      <c r="J20" s="28">
        <v>64.900000000000006</v>
      </c>
      <c r="K20" s="28">
        <f t="shared" si="0"/>
        <v>1947.0000000000002</v>
      </c>
      <c r="L20" s="28">
        <f t="shared" si="1"/>
        <v>27907.000000000004</v>
      </c>
      <c r="M20" s="26">
        <f>298+132</f>
        <v>430</v>
      </c>
      <c r="N20" s="88">
        <v>239101</v>
      </c>
    </row>
    <row r="21" spans="1:15" ht="21" x14ac:dyDescent="0.35">
      <c r="B21" s="25">
        <v>42842.411874999998</v>
      </c>
      <c r="C21" s="25">
        <v>42842</v>
      </c>
      <c r="D21" s="26" t="s">
        <v>135</v>
      </c>
      <c r="E21" s="26" t="s">
        <v>925</v>
      </c>
      <c r="F21" s="26" t="s">
        <v>361</v>
      </c>
      <c r="G21" s="27" t="s">
        <v>362</v>
      </c>
      <c r="H21" s="26">
        <v>70</v>
      </c>
      <c r="I21" s="26" t="s">
        <v>2435</v>
      </c>
      <c r="J21" s="28">
        <v>109.9996</v>
      </c>
      <c r="K21" s="28">
        <f t="shared" si="0"/>
        <v>7699.9719999999998</v>
      </c>
      <c r="L21" s="28">
        <f t="shared" si="1"/>
        <v>127049.538</v>
      </c>
      <c r="M21" s="26">
        <v>1155</v>
      </c>
      <c r="N21" s="88">
        <v>235501</v>
      </c>
    </row>
    <row r="22" spans="1:15" s="44" customFormat="1" ht="21" x14ac:dyDescent="0.35">
      <c r="B22" s="87">
        <v>43753</v>
      </c>
      <c r="C22" s="87">
        <v>43753</v>
      </c>
      <c r="D22" s="88" t="s">
        <v>135</v>
      </c>
      <c r="E22" s="88" t="s">
        <v>1433</v>
      </c>
      <c r="F22" s="88" t="s">
        <v>363</v>
      </c>
      <c r="G22" s="89" t="s">
        <v>364</v>
      </c>
      <c r="H22" s="88">
        <v>20</v>
      </c>
      <c r="I22" s="88" t="s">
        <v>2426</v>
      </c>
      <c r="J22" s="90">
        <v>79.06</v>
      </c>
      <c r="K22" s="28">
        <f t="shared" si="0"/>
        <v>1581.2</v>
      </c>
      <c r="L22" s="90">
        <f t="shared" si="1"/>
        <v>1344.02</v>
      </c>
      <c r="M22" s="88">
        <v>17</v>
      </c>
      <c r="N22" s="88">
        <v>239501</v>
      </c>
    </row>
    <row r="23" spans="1:15" s="44" customFormat="1" ht="21" x14ac:dyDescent="0.35">
      <c r="B23" s="87">
        <v>43238.389837962961</v>
      </c>
      <c r="C23" s="87">
        <v>43238</v>
      </c>
      <c r="D23" s="88" t="s">
        <v>135</v>
      </c>
      <c r="E23" s="88" t="s">
        <v>1540</v>
      </c>
      <c r="F23" s="88" t="s">
        <v>926</v>
      </c>
      <c r="G23" s="89" t="s">
        <v>927</v>
      </c>
      <c r="H23" s="88">
        <v>300</v>
      </c>
      <c r="I23" s="88" t="s">
        <v>2428</v>
      </c>
      <c r="J23" s="90">
        <v>165.2</v>
      </c>
      <c r="K23" s="28">
        <f t="shared" si="0"/>
        <v>49560</v>
      </c>
      <c r="L23" s="90">
        <f t="shared" si="1"/>
        <v>27753.599999999999</v>
      </c>
      <c r="M23" s="88">
        <v>168</v>
      </c>
      <c r="N23" s="88">
        <v>231101</v>
      </c>
    </row>
    <row r="24" spans="1:15" s="44" customFormat="1" ht="19.5" customHeight="1" x14ac:dyDescent="0.35">
      <c r="B24" s="87">
        <v>43236.366446759261</v>
      </c>
      <c r="C24" s="87">
        <v>43235</v>
      </c>
      <c r="D24" s="88" t="s">
        <v>135</v>
      </c>
      <c r="E24" s="88" t="s">
        <v>1524</v>
      </c>
      <c r="F24" s="88" t="s">
        <v>963</v>
      </c>
      <c r="G24" s="89" t="s">
        <v>964</v>
      </c>
      <c r="H24" s="88">
        <v>200</v>
      </c>
      <c r="I24" s="88" t="s">
        <v>2437</v>
      </c>
      <c r="J24" s="90">
        <v>450.76</v>
      </c>
      <c r="K24" s="28">
        <f t="shared" si="0"/>
        <v>90152</v>
      </c>
      <c r="L24" s="90">
        <f t="shared" si="1"/>
        <v>45977.52</v>
      </c>
      <c r="M24" s="88">
        <v>102</v>
      </c>
      <c r="N24" s="88">
        <v>231101</v>
      </c>
    </row>
    <row r="25" spans="1:15" s="44" customFormat="1" ht="21" x14ac:dyDescent="0.35">
      <c r="B25" s="87">
        <v>43753</v>
      </c>
      <c r="C25" s="87">
        <v>43753</v>
      </c>
      <c r="D25" s="88" t="s">
        <v>135</v>
      </c>
      <c r="E25" s="88" t="s">
        <v>1502</v>
      </c>
      <c r="F25" s="88" t="s">
        <v>394</v>
      </c>
      <c r="G25" s="89" t="s">
        <v>395</v>
      </c>
      <c r="H25" s="88">
        <v>10</v>
      </c>
      <c r="I25" s="88" t="s">
        <v>2428</v>
      </c>
      <c r="J25" s="90">
        <v>165.2</v>
      </c>
      <c r="K25" s="28">
        <f t="shared" si="0"/>
        <v>1652</v>
      </c>
      <c r="L25" s="90">
        <f t="shared" si="1"/>
        <v>4295.2</v>
      </c>
      <c r="M25" s="88">
        <v>26</v>
      </c>
      <c r="N25" s="88">
        <v>239501</v>
      </c>
    </row>
    <row r="26" spans="1:15" s="44" customFormat="1" ht="21" x14ac:dyDescent="0.35">
      <c r="B26" s="87">
        <v>43760.366898148146</v>
      </c>
      <c r="C26" s="87">
        <v>43760.366898148146</v>
      </c>
      <c r="D26" s="88" t="s">
        <v>135</v>
      </c>
      <c r="E26" s="88" t="s">
        <v>2345</v>
      </c>
      <c r="F26" s="88" t="s">
        <v>1568</v>
      </c>
      <c r="G26" s="89" t="s">
        <v>1569</v>
      </c>
      <c r="H26" s="88">
        <v>100</v>
      </c>
      <c r="I26" s="88" t="s">
        <v>2439</v>
      </c>
      <c r="J26" s="90">
        <v>20.945</v>
      </c>
      <c r="K26" s="28">
        <f t="shared" si="0"/>
        <v>2094.5</v>
      </c>
      <c r="L26" s="90">
        <f t="shared" si="1"/>
        <v>1340.48</v>
      </c>
      <c r="M26" s="88">
        <v>64</v>
      </c>
      <c r="N26" s="88">
        <v>231101</v>
      </c>
    </row>
    <row r="27" spans="1:15" s="44" customFormat="1" ht="21" x14ac:dyDescent="0.35">
      <c r="B27" s="87">
        <v>43753</v>
      </c>
      <c r="C27" s="87">
        <v>43753</v>
      </c>
      <c r="D27" s="88" t="s">
        <v>135</v>
      </c>
      <c r="E27" s="88" t="s">
        <v>1426</v>
      </c>
      <c r="F27" s="88" t="s">
        <v>386</v>
      </c>
      <c r="G27" s="89" t="s">
        <v>387</v>
      </c>
      <c r="H27" s="88">
        <v>10</v>
      </c>
      <c r="I27" s="88" t="s">
        <v>2428</v>
      </c>
      <c r="J27" s="90">
        <v>23.6</v>
      </c>
      <c r="K27" s="28">
        <f t="shared" si="0"/>
        <v>236</v>
      </c>
      <c r="L27" s="90">
        <f t="shared" si="1"/>
        <v>472</v>
      </c>
      <c r="M27" s="88">
        <v>20</v>
      </c>
      <c r="N27" s="88">
        <v>239101</v>
      </c>
    </row>
    <row r="28" spans="1:15" s="5" customFormat="1" ht="21" x14ac:dyDescent="0.35">
      <c r="B28" s="121">
        <v>43209.391736111109</v>
      </c>
      <c r="C28" s="121">
        <v>43209</v>
      </c>
      <c r="D28" s="85" t="s">
        <v>135</v>
      </c>
      <c r="E28" s="85" t="s">
        <v>1412</v>
      </c>
      <c r="F28" s="85" t="s">
        <v>384</v>
      </c>
      <c r="G28" s="122" t="s">
        <v>385</v>
      </c>
      <c r="H28" s="85">
        <v>75</v>
      </c>
      <c r="I28" s="85" t="s">
        <v>2426</v>
      </c>
      <c r="J28" s="123">
        <v>46.61</v>
      </c>
      <c r="K28" s="123">
        <f t="shared" si="0"/>
        <v>3495.75</v>
      </c>
      <c r="L28" s="123">
        <f t="shared" si="1"/>
        <v>466.1</v>
      </c>
      <c r="M28" s="85">
        <v>10</v>
      </c>
      <c r="N28" s="85">
        <v>239501</v>
      </c>
      <c r="O28" s="44"/>
    </row>
    <row r="29" spans="1:15" ht="21" x14ac:dyDescent="0.35">
      <c r="B29" s="25">
        <v>42852.592187499999</v>
      </c>
      <c r="C29" s="25">
        <v>42852</v>
      </c>
      <c r="D29" s="26" t="s">
        <v>40</v>
      </c>
      <c r="E29" s="26" t="s">
        <v>990</v>
      </c>
      <c r="F29" s="26" t="s">
        <v>991</v>
      </c>
      <c r="G29" s="27" t="s">
        <v>992</v>
      </c>
      <c r="H29" s="26">
        <v>6</v>
      </c>
      <c r="I29" s="26" t="s">
        <v>2428</v>
      </c>
      <c r="J29" s="28">
        <v>13317.48</v>
      </c>
      <c r="K29" s="28">
        <f t="shared" si="0"/>
        <v>79904.88</v>
      </c>
      <c r="L29" s="28">
        <f t="shared" si="1"/>
        <v>26634.959999999999</v>
      </c>
      <c r="M29" s="26">
        <v>2</v>
      </c>
      <c r="N29" s="88">
        <v>239501</v>
      </c>
      <c r="O29" s="44"/>
    </row>
    <row r="30" spans="1:15" ht="21" x14ac:dyDescent="0.35">
      <c r="B30" s="25">
        <v>43209.386655092596</v>
      </c>
      <c r="C30" s="25">
        <v>43209</v>
      </c>
      <c r="D30" s="26" t="s">
        <v>40</v>
      </c>
      <c r="E30" s="26" t="s">
        <v>1409</v>
      </c>
      <c r="F30" s="26" t="s">
        <v>367</v>
      </c>
      <c r="G30" s="27" t="s">
        <v>368</v>
      </c>
      <c r="H30" s="26">
        <v>150</v>
      </c>
      <c r="I30" s="26" t="s">
        <v>2426</v>
      </c>
      <c r="J30" s="28">
        <v>88.5</v>
      </c>
      <c r="K30" s="28">
        <f t="shared" si="0"/>
        <v>13275</v>
      </c>
      <c r="L30" s="28">
        <f t="shared" si="1"/>
        <v>2478</v>
      </c>
      <c r="M30" s="26">
        <v>28</v>
      </c>
      <c r="N30" s="88">
        <v>239501</v>
      </c>
      <c r="O30" s="44"/>
    </row>
    <row r="31" spans="1:15" ht="21" x14ac:dyDescent="0.35">
      <c r="B31" s="25">
        <v>43601</v>
      </c>
      <c r="C31" s="25">
        <v>43598</v>
      </c>
      <c r="D31" s="26"/>
      <c r="E31" s="26"/>
      <c r="F31" s="26" t="s">
        <v>2465</v>
      </c>
      <c r="G31" s="27" t="s">
        <v>2466</v>
      </c>
      <c r="H31" s="26">
        <v>200</v>
      </c>
      <c r="I31" s="26" t="s">
        <v>2428</v>
      </c>
      <c r="J31" s="29">
        <v>45</v>
      </c>
      <c r="K31" s="28">
        <f t="shared" si="0"/>
        <v>9000</v>
      </c>
      <c r="L31" s="28">
        <f t="shared" si="1"/>
        <v>2160</v>
      </c>
      <c r="M31" s="26">
        <v>48</v>
      </c>
      <c r="N31" s="88">
        <v>231101</v>
      </c>
      <c r="O31" s="44"/>
    </row>
    <row r="32" spans="1:15" s="5" customFormat="1" ht="21" x14ac:dyDescent="0.35">
      <c r="A32"/>
      <c r="B32" s="87">
        <v>43760.366898148146</v>
      </c>
      <c r="C32" s="87">
        <v>43760.366898148146</v>
      </c>
      <c r="D32" s="88" t="s">
        <v>40</v>
      </c>
      <c r="E32" s="88" t="s">
        <v>2379</v>
      </c>
      <c r="F32" s="88" t="s">
        <v>2356</v>
      </c>
      <c r="G32" s="89" t="s">
        <v>2357</v>
      </c>
      <c r="H32" s="88">
        <v>100</v>
      </c>
      <c r="I32" s="88" t="s">
        <v>2435</v>
      </c>
      <c r="J32" s="90">
        <v>145.13999999999999</v>
      </c>
      <c r="K32" s="28">
        <f t="shared" si="0"/>
        <v>14513.999999999998</v>
      </c>
      <c r="L32" s="90">
        <f t="shared" si="1"/>
        <v>17852.219999999998</v>
      </c>
      <c r="M32" s="88">
        <v>123</v>
      </c>
      <c r="N32" s="88">
        <v>233201</v>
      </c>
      <c r="O32" s="44"/>
    </row>
    <row r="33" spans="2:15" ht="21" x14ac:dyDescent="0.35">
      <c r="B33" s="87">
        <v>43798</v>
      </c>
      <c r="C33" s="87">
        <v>43798</v>
      </c>
      <c r="D33" s="88" t="s">
        <v>2398</v>
      </c>
      <c r="E33" s="88" t="s">
        <v>135</v>
      </c>
      <c r="F33" s="88" t="s">
        <v>28</v>
      </c>
      <c r="G33" s="89" t="s">
        <v>29</v>
      </c>
      <c r="H33" s="88">
        <v>50</v>
      </c>
      <c r="I33" s="88" t="s">
        <v>2426</v>
      </c>
      <c r="J33" s="90">
        <v>125</v>
      </c>
      <c r="K33" s="28">
        <f t="shared" si="0"/>
        <v>6250</v>
      </c>
      <c r="L33" s="90">
        <f t="shared" si="1"/>
        <v>4375</v>
      </c>
      <c r="M33" s="88">
        <v>35</v>
      </c>
      <c r="N33" s="88">
        <v>231101</v>
      </c>
      <c r="O33" s="44"/>
    </row>
    <row r="34" spans="2:15" s="44" customFormat="1" ht="21" x14ac:dyDescent="0.35">
      <c r="B34" s="87">
        <v>43825</v>
      </c>
      <c r="C34" s="87">
        <v>43825</v>
      </c>
      <c r="D34" s="88" t="s">
        <v>2401</v>
      </c>
      <c r="E34" s="88" t="s">
        <v>135</v>
      </c>
      <c r="F34" s="88" t="s">
        <v>11</v>
      </c>
      <c r="G34" s="89" t="s">
        <v>12</v>
      </c>
      <c r="H34" s="88">
        <v>58</v>
      </c>
      <c r="I34" s="88" t="s">
        <v>2428</v>
      </c>
      <c r="J34" s="90">
        <v>46</v>
      </c>
      <c r="K34" s="28">
        <f t="shared" si="0"/>
        <v>2668</v>
      </c>
      <c r="L34" s="90">
        <f t="shared" si="1"/>
        <v>1380</v>
      </c>
      <c r="M34" s="88">
        <v>30</v>
      </c>
      <c r="N34" s="88">
        <v>231101</v>
      </c>
    </row>
    <row r="35" spans="2:15" ht="21" x14ac:dyDescent="0.35">
      <c r="B35" s="30"/>
      <c r="C35" s="30"/>
      <c r="D35" s="22"/>
      <c r="E35" s="22"/>
      <c r="F35" s="22"/>
      <c r="G35" s="23" t="s">
        <v>2525</v>
      </c>
      <c r="H35" s="22"/>
      <c r="I35" s="22"/>
      <c r="J35" s="24"/>
      <c r="K35" s="24"/>
      <c r="L35" s="24"/>
      <c r="M35" s="22"/>
    </row>
    <row r="36" spans="2:15" ht="21.75" thickBot="1" x14ac:dyDescent="0.4">
      <c r="B36" s="30"/>
      <c r="C36" s="30"/>
      <c r="D36" s="22"/>
      <c r="E36" s="22"/>
      <c r="F36" s="22"/>
      <c r="G36" s="23"/>
      <c r="H36" s="22"/>
      <c r="I36" s="22"/>
      <c r="J36" s="24"/>
      <c r="K36" s="31">
        <f>SUM(K15:K35)</f>
        <v>480313.70200000005</v>
      </c>
      <c r="L36" s="31">
        <f>SUM(L15:L35)</f>
        <v>332863.33799999999</v>
      </c>
      <c r="M36" s="31">
        <f>+K36-L36</f>
        <v>147450.36400000006</v>
      </c>
    </row>
    <row r="37" spans="2:15" ht="15.75" thickTop="1" x14ac:dyDescent="0.25">
      <c r="B37" s="9"/>
      <c r="C37" s="9"/>
    </row>
    <row r="38" spans="2:15" x14ac:dyDescent="0.25">
      <c r="B38" s="9"/>
      <c r="C38" s="9"/>
    </row>
    <row r="39" spans="2:15" ht="26.25" x14ac:dyDescent="0.4">
      <c r="B39" s="34" t="s">
        <v>2450</v>
      </c>
      <c r="C39" s="35"/>
      <c r="D39" s="35"/>
      <c r="E39" s="35"/>
      <c r="F39" s="35"/>
      <c r="G39" s="36"/>
      <c r="H39" s="35"/>
      <c r="I39" s="35"/>
      <c r="J39" s="37"/>
      <c r="K39" s="37"/>
      <c r="L39" s="37"/>
      <c r="M39" s="35"/>
    </row>
    <row r="40" spans="2:15" ht="69.75" x14ac:dyDescent="0.25">
      <c r="B40" s="40" t="s">
        <v>2441</v>
      </c>
      <c r="C40" s="40" t="s">
        <v>2442</v>
      </c>
      <c r="D40" s="40" t="s">
        <v>2419</v>
      </c>
      <c r="E40" s="40"/>
      <c r="F40" s="41" t="s">
        <v>2443</v>
      </c>
      <c r="G40" s="42" t="s">
        <v>2444</v>
      </c>
      <c r="H40" s="42" t="s">
        <v>2463</v>
      </c>
      <c r="I40" s="40" t="s">
        <v>2428</v>
      </c>
      <c r="J40" s="40" t="s">
        <v>2446</v>
      </c>
      <c r="K40" s="40"/>
      <c r="L40" s="40" t="s">
        <v>2447</v>
      </c>
      <c r="M40" s="40" t="s">
        <v>2448</v>
      </c>
      <c r="N40" s="40" t="s">
        <v>2534</v>
      </c>
    </row>
    <row r="41" spans="2:15" ht="21" x14ac:dyDescent="0.35">
      <c r="B41" s="25">
        <v>43474.409560185188</v>
      </c>
      <c r="C41" s="25">
        <v>43472</v>
      </c>
      <c r="D41" s="22" t="s">
        <v>2266</v>
      </c>
      <c r="E41" s="22" t="s">
        <v>2265</v>
      </c>
      <c r="F41" s="22" t="s">
        <v>239</v>
      </c>
      <c r="G41" s="27" t="s">
        <v>240</v>
      </c>
      <c r="H41" s="22">
        <v>10</v>
      </c>
      <c r="I41" s="22" t="s">
        <v>2428</v>
      </c>
      <c r="J41" s="28">
        <v>1156.4000000000001</v>
      </c>
      <c r="K41" s="28">
        <f>+J41*H41</f>
        <v>11564</v>
      </c>
      <c r="L41" s="28">
        <f>+M41*J41</f>
        <v>23128</v>
      </c>
      <c r="M41" s="26">
        <v>20</v>
      </c>
      <c r="N41" s="88">
        <v>239601</v>
      </c>
    </row>
    <row r="42" spans="2:15" ht="21" x14ac:dyDescent="0.35">
      <c r="B42" s="25">
        <v>43227.586655092593</v>
      </c>
      <c r="C42" s="25">
        <v>43227</v>
      </c>
      <c r="D42" s="26" t="s">
        <v>40</v>
      </c>
      <c r="E42" s="26" t="s">
        <v>1491</v>
      </c>
      <c r="F42" s="26" t="s">
        <v>1494</v>
      </c>
      <c r="G42" s="27" t="s">
        <v>1495</v>
      </c>
      <c r="H42" s="26">
        <v>20</v>
      </c>
      <c r="I42" s="26" t="s">
        <v>2428</v>
      </c>
      <c r="J42" s="28">
        <v>4124.1000000000004</v>
      </c>
      <c r="K42" s="28">
        <f t="shared" ref="K42:K43" si="2">+J42*H42</f>
        <v>82482</v>
      </c>
      <c r="L42" s="28">
        <f t="shared" ref="L42:L43" si="3">+M42*J42</f>
        <v>41241</v>
      </c>
      <c r="M42" s="26">
        <v>10</v>
      </c>
      <c r="N42" s="88">
        <v>239201</v>
      </c>
    </row>
    <row r="43" spans="2:15" ht="21" x14ac:dyDescent="0.35">
      <c r="B43" s="25">
        <v>43829</v>
      </c>
      <c r="C43" s="25">
        <v>43829</v>
      </c>
      <c r="D43" s="26"/>
      <c r="E43" s="26"/>
      <c r="F43" s="26" t="s">
        <v>2530</v>
      </c>
      <c r="G43" s="27" t="s">
        <v>2531</v>
      </c>
      <c r="H43" s="26">
        <v>1</v>
      </c>
      <c r="I43" s="26" t="s">
        <v>2428</v>
      </c>
      <c r="J43" s="28">
        <v>74994.899999999994</v>
      </c>
      <c r="K43" s="28">
        <f t="shared" si="2"/>
        <v>74994.899999999994</v>
      </c>
      <c r="L43" s="28">
        <f t="shared" si="3"/>
        <v>74994.899999999994</v>
      </c>
      <c r="M43" s="26">
        <v>1</v>
      </c>
      <c r="N43" s="88">
        <v>239201</v>
      </c>
    </row>
    <row r="44" spans="2:15" ht="21" x14ac:dyDescent="0.35">
      <c r="B44" s="30"/>
      <c r="C44" s="30"/>
      <c r="D44" s="22"/>
      <c r="E44" s="22"/>
      <c r="F44" s="22"/>
      <c r="G44" s="23"/>
      <c r="H44" s="22"/>
      <c r="I44" s="22"/>
      <c r="J44" s="86"/>
      <c r="K44" s="86"/>
      <c r="L44" s="86"/>
      <c r="M44" s="22"/>
    </row>
    <row r="45" spans="2:15" ht="21" x14ac:dyDescent="0.35">
      <c r="B45" s="30"/>
      <c r="C45" s="30"/>
      <c r="D45" s="22"/>
      <c r="E45" s="22"/>
      <c r="F45" s="22"/>
      <c r="G45" s="23"/>
      <c r="H45" s="22"/>
      <c r="I45" s="22"/>
      <c r="J45" s="24"/>
      <c r="K45" s="24"/>
      <c r="L45" s="24"/>
      <c r="M45" s="22"/>
    </row>
    <row r="46" spans="2:15" ht="21.75" thickBot="1" x14ac:dyDescent="0.4">
      <c r="B46" s="30"/>
      <c r="C46" s="30"/>
      <c r="D46" s="22"/>
      <c r="E46" s="22"/>
      <c r="F46" s="22"/>
      <c r="G46" s="23"/>
      <c r="H46" s="22"/>
      <c r="I46" s="22"/>
      <c r="J46" s="24"/>
      <c r="K46" s="31">
        <f>SUM(K41:K45)</f>
        <v>169040.9</v>
      </c>
      <c r="L46" s="31">
        <f>SUM(L41:L45)</f>
        <v>139363.9</v>
      </c>
      <c r="M46" s="31">
        <f>+K46-L46</f>
        <v>29677</v>
      </c>
    </row>
    <row r="47" spans="2:15" ht="15.75" thickTop="1" x14ac:dyDescent="0.25">
      <c r="B47" s="9"/>
      <c r="C47" s="9"/>
    </row>
    <row r="48" spans="2:15" x14ac:dyDescent="0.25">
      <c r="B48" s="9"/>
      <c r="C48" s="9"/>
    </row>
    <row r="49" spans="2:14" ht="26.25" x14ac:dyDescent="0.4">
      <c r="B49" s="34" t="s">
        <v>2532</v>
      </c>
      <c r="C49" s="35"/>
      <c r="D49" s="35"/>
      <c r="E49" s="35"/>
      <c r="F49" s="35"/>
      <c r="G49" s="36"/>
      <c r="H49" s="35"/>
      <c r="I49" s="35"/>
      <c r="J49" s="37"/>
      <c r="K49" s="37"/>
      <c r="L49" s="37"/>
      <c r="M49" s="35"/>
    </row>
    <row r="50" spans="2:14" ht="69.75" x14ac:dyDescent="0.25">
      <c r="B50" s="40" t="s">
        <v>2441</v>
      </c>
      <c r="C50" s="40" t="s">
        <v>2442</v>
      </c>
      <c r="D50" s="40" t="s">
        <v>2419</v>
      </c>
      <c r="E50" s="40"/>
      <c r="F50" s="41" t="s">
        <v>2443</v>
      </c>
      <c r="G50" s="42" t="s">
        <v>2444</v>
      </c>
      <c r="H50" s="42" t="s">
        <v>2463</v>
      </c>
      <c r="I50" s="40" t="s">
        <v>2428</v>
      </c>
      <c r="J50" s="40" t="s">
        <v>2446</v>
      </c>
      <c r="K50" s="40"/>
      <c r="L50" s="40" t="s">
        <v>2447</v>
      </c>
      <c r="M50" s="40" t="s">
        <v>2448</v>
      </c>
    </row>
    <row r="51" spans="2:14" ht="21" x14ac:dyDescent="0.35">
      <c r="B51" s="25">
        <v>43829</v>
      </c>
      <c r="C51" s="25">
        <v>43829</v>
      </c>
      <c r="D51" s="26" t="s">
        <v>2266</v>
      </c>
      <c r="E51" s="26" t="s">
        <v>2265</v>
      </c>
      <c r="F51" s="85" t="s">
        <v>2529</v>
      </c>
      <c r="G51" s="122" t="s">
        <v>2528</v>
      </c>
      <c r="H51" s="85">
        <v>2</v>
      </c>
      <c r="I51" s="85" t="s">
        <v>2428</v>
      </c>
      <c r="J51" s="123">
        <f>149860/2</f>
        <v>74930</v>
      </c>
      <c r="K51" s="123">
        <f>+J51*H51</f>
        <v>149860</v>
      </c>
      <c r="L51" s="123">
        <f>+M51*J51</f>
        <v>149860</v>
      </c>
      <c r="M51" s="85">
        <v>2</v>
      </c>
    </row>
    <row r="52" spans="2:14" x14ac:dyDescent="0.25">
      <c r="J52"/>
      <c r="K52"/>
      <c r="L52"/>
    </row>
    <row r="53" spans="2:14" x14ac:dyDescent="0.25">
      <c r="B53" s="19"/>
      <c r="C53" s="9"/>
    </row>
    <row r="54" spans="2:14" ht="21.75" thickBot="1" x14ac:dyDescent="0.4">
      <c r="B54" s="19"/>
      <c r="C54" s="9"/>
      <c r="K54" s="31">
        <f>+K51</f>
        <v>149860</v>
      </c>
      <c r="L54" s="31">
        <f>SUM(L49:L53)</f>
        <v>149860</v>
      </c>
      <c r="M54" s="118">
        <f>+L54-K54</f>
        <v>0</v>
      </c>
    </row>
    <row r="55" spans="2:14" ht="21.75" thickTop="1" x14ac:dyDescent="0.35">
      <c r="B55" s="19"/>
      <c r="C55" s="9"/>
      <c r="L55" s="38"/>
    </row>
    <row r="56" spans="2:14" x14ac:dyDescent="0.25">
      <c r="B56" s="19"/>
      <c r="C56" s="9"/>
    </row>
    <row r="57" spans="2:14" ht="26.25" x14ac:dyDescent="0.4">
      <c r="B57" s="34" t="s">
        <v>2451</v>
      </c>
      <c r="C57" s="35"/>
      <c r="D57" s="35"/>
      <c r="E57" s="35"/>
      <c r="F57" s="35"/>
      <c r="G57" s="36"/>
      <c r="H57" s="35"/>
      <c r="I57" s="35"/>
      <c r="J57" s="37"/>
      <c r="K57" s="37"/>
      <c r="L57" s="37"/>
      <c r="M57" s="35"/>
    </row>
    <row r="58" spans="2:14" ht="69.75" x14ac:dyDescent="0.25">
      <c r="B58" s="40" t="s">
        <v>2441</v>
      </c>
      <c r="C58" s="40" t="s">
        <v>2442</v>
      </c>
      <c r="D58" s="40" t="s">
        <v>2419</v>
      </c>
      <c r="E58" s="40"/>
      <c r="F58" s="41" t="s">
        <v>2443</v>
      </c>
      <c r="G58" s="42" t="s">
        <v>2444</v>
      </c>
      <c r="H58" s="42" t="s">
        <v>2463</v>
      </c>
      <c r="I58" s="40" t="s">
        <v>2428</v>
      </c>
      <c r="J58" s="40" t="s">
        <v>2446</v>
      </c>
      <c r="K58" s="40" t="s">
        <v>2533</v>
      </c>
      <c r="L58" s="40" t="s">
        <v>2447</v>
      </c>
      <c r="M58" s="40" t="s">
        <v>2448</v>
      </c>
      <c r="N58" s="40" t="s">
        <v>2534</v>
      </c>
    </row>
    <row r="59" spans="2:14" s="44" customFormat="1" ht="21" x14ac:dyDescent="0.35">
      <c r="B59" s="87">
        <v>42599.60833333333</v>
      </c>
      <c r="C59" s="87">
        <v>42564</v>
      </c>
      <c r="D59" s="88" t="s">
        <v>40</v>
      </c>
      <c r="E59" s="88" t="s">
        <v>712</v>
      </c>
      <c r="F59" s="88" t="s">
        <v>727</v>
      </c>
      <c r="G59" s="89" t="s">
        <v>728</v>
      </c>
      <c r="H59" s="88">
        <v>30</v>
      </c>
      <c r="I59" s="88" t="s">
        <v>2428</v>
      </c>
      <c r="J59" s="90">
        <v>752.99339999999995</v>
      </c>
      <c r="K59" s="90">
        <f>+J59*H59</f>
        <v>22589.802</v>
      </c>
      <c r="L59" s="90">
        <f>+M59*J59</f>
        <v>10541.907599999999</v>
      </c>
      <c r="M59" s="88">
        <v>14</v>
      </c>
      <c r="N59" s="88">
        <v>239201</v>
      </c>
    </row>
    <row r="60" spans="2:14" s="44" customFormat="1" ht="21" x14ac:dyDescent="0.35">
      <c r="B60" s="87">
        <v>42599.60833333333</v>
      </c>
      <c r="C60" s="87">
        <v>42564</v>
      </c>
      <c r="D60" s="88" t="s">
        <v>40</v>
      </c>
      <c r="E60" s="88" t="s">
        <v>712</v>
      </c>
      <c r="F60" s="88" t="s">
        <v>729</v>
      </c>
      <c r="G60" s="89" t="s">
        <v>730</v>
      </c>
      <c r="H60" s="88">
        <v>30</v>
      </c>
      <c r="I60" s="88" t="s">
        <v>2428</v>
      </c>
      <c r="J60" s="90">
        <v>972.99260000000004</v>
      </c>
      <c r="K60" s="90">
        <f t="shared" ref="K60:K83" si="4">+J60*H60</f>
        <v>29189.778000000002</v>
      </c>
      <c r="L60" s="90">
        <f t="shared" ref="L60:L83" si="5">+M60*J60</f>
        <v>17513.8668</v>
      </c>
      <c r="M60" s="88">
        <v>18</v>
      </c>
      <c r="N60" s="88">
        <v>239201</v>
      </c>
    </row>
    <row r="61" spans="2:14" s="44" customFormat="1" ht="21" x14ac:dyDescent="0.35">
      <c r="B61" s="87">
        <v>43705</v>
      </c>
      <c r="C61" s="87">
        <v>43703</v>
      </c>
      <c r="D61" s="88" t="s">
        <v>40</v>
      </c>
      <c r="E61" s="88" t="s">
        <v>712</v>
      </c>
      <c r="F61" s="88" t="s">
        <v>731</v>
      </c>
      <c r="G61" s="89" t="s">
        <v>732</v>
      </c>
      <c r="H61" s="88">
        <v>3</v>
      </c>
      <c r="I61" s="88" t="s">
        <v>2428</v>
      </c>
      <c r="J61" s="90">
        <v>5549.02</v>
      </c>
      <c r="K61" s="90">
        <f t="shared" si="4"/>
        <v>16647.060000000001</v>
      </c>
      <c r="L61" s="90">
        <f t="shared" si="5"/>
        <v>33294.120000000003</v>
      </c>
      <c r="M61" s="88">
        <v>6</v>
      </c>
      <c r="N61" s="88">
        <v>239201</v>
      </c>
    </row>
    <row r="62" spans="2:14" s="44" customFormat="1" ht="21" x14ac:dyDescent="0.35">
      <c r="B62" s="87">
        <v>42912.370787037034</v>
      </c>
      <c r="C62" s="87">
        <v>42912</v>
      </c>
      <c r="D62" s="88" t="s">
        <v>40</v>
      </c>
      <c r="E62" s="88" t="s">
        <v>1098</v>
      </c>
      <c r="F62" s="88" t="s">
        <v>1099</v>
      </c>
      <c r="G62" s="89" t="s">
        <v>1100</v>
      </c>
      <c r="H62" s="88">
        <v>4</v>
      </c>
      <c r="I62" s="88" t="s">
        <v>2428</v>
      </c>
      <c r="J62" s="90">
        <v>2584.1999999999998</v>
      </c>
      <c r="K62" s="90">
        <f t="shared" si="4"/>
        <v>10336.799999999999</v>
      </c>
      <c r="L62" s="90">
        <f t="shared" si="5"/>
        <v>10336.799999999999</v>
      </c>
      <c r="M62" s="88">
        <v>4</v>
      </c>
      <c r="N62" s="88">
        <v>239201</v>
      </c>
    </row>
    <row r="63" spans="2:14" s="44" customFormat="1" ht="21" x14ac:dyDescent="0.35">
      <c r="B63" s="87">
        <v>42912.370787037034</v>
      </c>
      <c r="C63" s="87">
        <v>42912</v>
      </c>
      <c r="D63" s="88" t="s">
        <v>40</v>
      </c>
      <c r="E63" s="88" t="s">
        <v>1098</v>
      </c>
      <c r="F63" s="88" t="s">
        <v>1102</v>
      </c>
      <c r="G63" s="89" t="s">
        <v>1103</v>
      </c>
      <c r="H63" s="88">
        <v>4</v>
      </c>
      <c r="I63" s="88" t="s">
        <v>2428</v>
      </c>
      <c r="J63" s="90">
        <v>2584.1999999999998</v>
      </c>
      <c r="K63" s="90">
        <f t="shared" si="4"/>
        <v>10336.799999999999</v>
      </c>
      <c r="L63" s="90">
        <f t="shared" si="5"/>
        <v>10336.799999999999</v>
      </c>
      <c r="M63" s="88">
        <v>4</v>
      </c>
      <c r="N63" s="88">
        <v>239201</v>
      </c>
    </row>
    <row r="64" spans="2:14" s="44" customFormat="1" ht="21" x14ac:dyDescent="0.35">
      <c r="B64" s="87">
        <v>42912.370787037034</v>
      </c>
      <c r="C64" s="87">
        <v>42912</v>
      </c>
      <c r="D64" s="88" t="s">
        <v>40</v>
      </c>
      <c r="E64" s="88" t="s">
        <v>1098</v>
      </c>
      <c r="F64" s="88" t="s">
        <v>1105</v>
      </c>
      <c r="G64" s="89" t="s">
        <v>1106</v>
      </c>
      <c r="H64" s="88">
        <v>4</v>
      </c>
      <c r="I64" s="88" t="s">
        <v>2428</v>
      </c>
      <c r="J64" s="90">
        <v>2584.1999999999998</v>
      </c>
      <c r="K64" s="90">
        <f t="shared" si="4"/>
        <v>10336.799999999999</v>
      </c>
      <c r="L64" s="90">
        <f t="shared" si="5"/>
        <v>23257.8</v>
      </c>
      <c r="M64" s="88">
        <v>9</v>
      </c>
      <c r="N64" s="88">
        <v>239201</v>
      </c>
    </row>
    <row r="65" spans="2:14" s="44" customFormat="1" ht="21" x14ac:dyDescent="0.35">
      <c r="B65" s="87">
        <v>42599.60833333333</v>
      </c>
      <c r="C65" s="87">
        <v>42564</v>
      </c>
      <c r="D65" s="88" t="s">
        <v>40</v>
      </c>
      <c r="E65" s="88" t="s">
        <v>712</v>
      </c>
      <c r="F65" s="88" t="s">
        <v>452</v>
      </c>
      <c r="G65" s="89" t="s">
        <v>453</v>
      </c>
      <c r="H65" s="88">
        <v>30</v>
      </c>
      <c r="I65" s="88" t="s">
        <v>2428</v>
      </c>
      <c r="J65" s="90">
        <v>6299.9964</v>
      </c>
      <c r="K65" s="90">
        <f t="shared" si="4"/>
        <v>188999.89199999999</v>
      </c>
      <c r="L65" s="90">
        <f t="shared" si="5"/>
        <v>384299.78039999999</v>
      </c>
      <c r="M65" s="88">
        <v>61</v>
      </c>
      <c r="N65" s="88">
        <v>239201</v>
      </c>
    </row>
    <row r="66" spans="2:14" s="44" customFormat="1" ht="21" x14ac:dyDescent="0.35">
      <c r="B66" s="87">
        <v>42599.60833333333</v>
      </c>
      <c r="C66" s="87">
        <v>42564</v>
      </c>
      <c r="D66" s="88" t="s">
        <v>40</v>
      </c>
      <c r="E66" s="88" t="s">
        <v>712</v>
      </c>
      <c r="F66" s="88" t="s">
        <v>680</v>
      </c>
      <c r="G66" s="89" t="s">
        <v>681</v>
      </c>
      <c r="H66" s="88">
        <v>10</v>
      </c>
      <c r="I66" s="88" t="s">
        <v>2428</v>
      </c>
      <c r="J66" s="90">
        <v>9469.5</v>
      </c>
      <c r="K66" s="90">
        <f t="shared" si="4"/>
        <v>94695</v>
      </c>
      <c r="L66" s="90">
        <f t="shared" si="5"/>
        <v>66286.5</v>
      </c>
      <c r="M66" s="88">
        <v>7</v>
      </c>
      <c r="N66" s="88">
        <v>239201</v>
      </c>
    </row>
    <row r="67" spans="2:14" s="44" customFormat="1" ht="21" x14ac:dyDescent="0.35">
      <c r="B67" s="87">
        <v>43599</v>
      </c>
      <c r="C67" s="87">
        <v>43598</v>
      </c>
      <c r="D67" s="88" t="s">
        <v>40</v>
      </c>
      <c r="E67" s="88" t="s">
        <v>1098</v>
      </c>
      <c r="F67" s="88" t="s">
        <v>713</v>
      </c>
      <c r="G67" s="89" t="s">
        <v>714</v>
      </c>
      <c r="H67" s="88">
        <v>7</v>
      </c>
      <c r="I67" s="88" t="s">
        <v>2428</v>
      </c>
      <c r="J67" s="90">
        <v>2228.48</v>
      </c>
      <c r="K67" s="90">
        <f t="shared" si="4"/>
        <v>15599.36</v>
      </c>
      <c r="L67" s="90">
        <f t="shared" si="5"/>
        <v>6685.4400000000005</v>
      </c>
      <c r="M67" s="88">
        <v>3</v>
      </c>
      <c r="N67" s="88">
        <v>239201</v>
      </c>
    </row>
    <row r="68" spans="2:14" s="44" customFormat="1" ht="21" x14ac:dyDescent="0.35">
      <c r="B68" s="87">
        <v>43599</v>
      </c>
      <c r="C68" s="87">
        <v>43598</v>
      </c>
      <c r="D68" s="88" t="s">
        <v>40</v>
      </c>
      <c r="E68" s="88" t="s">
        <v>1098</v>
      </c>
      <c r="F68" s="88" t="s">
        <v>715</v>
      </c>
      <c r="G68" s="89" t="s">
        <v>716</v>
      </c>
      <c r="H68" s="88">
        <v>6</v>
      </c>
      <c r="I68" s="88" t="s">
        <v>2428</v>
      </c>
      <c r="J68" s="90">
        <v>2543</v>
      </c>
      <c r="K68" s="90">
        <f t="shared" si="4"/>
        <v>15258</v>
      </c>
      <c r="L68" s="90">
        <f t="shared" si="5"/>
        <v>5086</v>
      </c>
      <c r="M68" s="88">
        <v>2</v>
      </c>
      <c r="N68" s="88">
        <v>239201</v>
      </c>
    </row>
    <row r="69" spans="2:14" s="44" customFormat="1" ht="21" x14ac:dyDescent="0.35">
      <c r="B69" s="87">
        <v>42912.370787037034</v>
      </c>
      <c r="C69" s="87">
        <v>42912</v>
      </c>
      <c r="D69" s="88" t="s">
        <v>40</v>
      </c>
      <c r="E69" s="88" t="s">
        <v>1098</v>
      </c>
      <c r="F69" s="88" t="s">
        <v>456</v>
      </c>
      <c r="G69" s="89" t="s">
        <v>457</v>
      </c>
      <c r="H69" s="88">
        <v>50</v>
      </c>
      <c r="I69" s="88" t="s">
        <v>2428</v>
      </c>
      <c r="J69" s="90">
        <v>3292.2</v>
      </c>
      <c r="K69" s="90">
        <f t="shared" si="4"/>
        <v>164610</v>
      </c>
      <c r="L69" s="90">
        <f t="shared" si="5"/>
        <v>125103.59999999999</v>
      </c>
      <c r="M69" s="88">
        <v>38</v>
      </c>
      <c r="N69" s="88">
        <v>239201</v>
      </c>
    </row>
    <row r="70" spans="2:14" s="44" customFormat="1" ht="21" x14ac:dyDescent="0.35">
      <c r="B70" s="87">
        <v>42912.370787037034</v>
      </c>
      <c r="C70" s="87">
        <v>42912</v>
      </c>
      <c r="D70" s="88" t="s">
        <v>40</v>
      </c>
      <c r="E70" s="88" t="s">
        <v>1098</v>
      </c>
      <c r="F70" s="88" t="s">
        <v>448</v>
      </c>
      <c r="G70" s="89" t="s">
        <v>449</v>
      </c>
      <c r="H70" s="88">
        <v>40</v>
      </c>
      <c r="I70" s="88" t="s">
        <v>2428</v>
      </c>
      <c r="J70" s="90">
        <v>1168.2</v>
      </c>
      <c r="K70" s="90">
        <f t="shared" si="4"/>
        <v>46728</v>
      </c>
      <c r="L70" s="90">
        <f t="shared" si="5"/>
        <v>26868.600000000002</v>
      </c>
      <c r="M70" s="88">
        <v>23</v>
      </c>
      <c r="N70" s="88">
        <v>239201</v>
      </c>
    </row>
    <row r="71" spans="2:14" s="44" customFormat="1" ht="21" x14ac:dyDescent="0.35">
      <c r="B71" s="87">
        <v>42912.370787037034</v>
      </c>
      <c r="C71" s="87">
        <v>42912</v>
      </c>
      <c r="D71" s="88" t="s">
        <v>40</v>
      </c>
      <c r="E71" s="88" t="s">
        <v>1098</v>
      </c>
      <c r="F71" s="88" t="s">
        <v>1109</v>
      </c>
      <c r="G71" s="89" t="s">
        <v>1110</v>
      </c>
      <c r="H71" s="88">
        <v>50</v>
      </c>
      <c r="I71" s="88" t="s">
        <v>2428</v>
      </c>
      <c r="J71" s="90">
        <v>1298</v>
      </c>
      <c r="K71" s="90">
        <f t="shared" si="4"/>
        <v>64900</v>
      </c>
      <c r="L71" s="90">
        <f t="shared" si="5"/>
        <v>53218</v>
      </c>
      <c r="M71" s="88">
        <v>41</v>
      </c>
      <c r="N71" s="88">
        <v>239201</v>
      </c>
    </row>
    <row r="72" spans="2:14" s="44" customFormat="1" ht="21" x14ac:dyDescent="0.35">
      <c r="B72" s="87">
        <v>42912.370787037034</v>
      </c>
      <c r="C72" s="87">
        <v>42912</v>
      </c>
      <c r="D72" s="88" t="s">
        <v>40</v>
      </c>
      <c r="E72" s="88" t="s">
        <v>1098</v>
      </c>
      <c r="F72" s="88" t="s">
        <v>1111</v>
      </c>
      <c r="G72" s="89" t="s">
        <v>1112</v>
      </c>
      <c r="H72" s="88">
        <v>4</v>
      </c>
      <c r="I72" s="88" t="s">
        <v>2428</v>
      </c>
      <c r="J72" s="90">
        <v>2584.1999999999998</v>
      </c>
      <c r="K72" s="90">
        <f t="shared" si="4"/>
        <v>10336.799999999999</v>
      </c>
      <c r="L72" s="90">
        <f t="shared" si="5"/>
        <v>7752.5999999999995</v>
      </c>
      <c r="M72" s="88">
        <v>3</v>
      </c>
      <c r="N72" s="88">
        <v>239201</v>
      </c>
    </row>
    <row r="73" spans="2:14" s="44" customFormat="1" ht="21" x14ac:dyDescent="0.35">
      <c r="B73" s="87">
        <v>43705</v>
      </c>
      <c r="C73" s="87">
        <v>43703</v>
      </c>
      <c r="D73" s="88" t="s">
        <v>40</v>
      </c>
      <c r="E73" s="88" t="s">
        <v>1098</v>
      </c>
      <c r="F73" s="88" t="s">
        <v>717</v>
      </c>
      <c r="G73" s="89" t="s">
        <v>2507</v>
      </c>
      <c r="H73" s="88">
        <v>3</v>
      </c>
      <c r="I73" s="88" t="s">
        <v>2428</v>
      </c>
      <c r="J73" s="90">
        <v>4284.3433333333296</v>
      </c>
      <c r="K73" s="90">
        <f t="shared" si="4"/>
        <v>12853.029999999988</v>
      </c>
      <c r="L73" s="90">
        <f t="shared" si="5"/>
        <v>12853.029999999988</v>
      </c>
      <c r="M73" s="88">
        <v>3</v>
      </c>
      <c r="N73" s="88">
        <v>239201</v>
      </c>
    </row>
    <row r="74" spans="2:14" s="44" customFormat="1" ht="21" x14ac:dyDescent="0.35">
      <c r="B74" s="87">
        <v>43705</v>
      </c>
      <c r="C74" s="87">
        <v>43703</v>
      </c>
      <c r="D74" s="88" t="s">
        <v>40</v>
      </c>
      <c r="E74" s="88" t="s">
        <v>712</v>
      </c>
      <c r="F74" s="88" t="s">
        <v>723</v>
      </c>
      <c r="G74" s="89" t="s">
        <v>724</v>
      </c>
      <c r="H74" s="88">
        <v>3</v>
      </c>
      <c r="I74" s="88" t="s">
        <v>2428</v>
      </c>
      <c r="J74" s="90">
        <v>5549.02</v>
      </c>
      <c r="K74" s="90">
        <f t="shared" si="4"/>
        <v>16647.060000000001</v>
      </c>
      <c r="L74" s="90">
        <f t="shared" si="5"/>
        <v>27745.100000000002</v>
      </c>
      <c r="M74" s="88">
        <v>5</v>
      </c>
      <c r="N74" s="88">
        <v>239201</v>
      </c>
    </row>
    <row r="75" spans="2:14" s="44" customFormat="1" ht="19.5" customHeight="1" x14ac:dyDescent="0.35">
      <c r="B75" s="87">
        <v>43705</v>
      </c>
      <c r="C75" s="87">
        <v>43703</v>
      </c>
      <c r="D75" s="88" t="s">
        <v>40</v>
      </c>
      <c r="E75" s="88" t="s">
        <v>712</v>
      </c>
      <c r="F75" s="88" t="s">
        <v>725</v>
      </c>
      <c r="G75" s="89" t="s">
        <v>726</v>
      </c>
      <c r="H75" s="88">
        <v>3</v>
      </c>
      <c r="I75" s="88" t="s">
        <v>2428</v>
      </c>
      <c r="J75" s="90">
        <v>5549.02</v>
      </c>
      <c r="K75" s="90">
        <f t="shared" si="4"/>
        <v>16647.060000000001</v>
      </c>
      <c r="L75" s="90">
        <f t="shared" si="5"/>
        <v>27745.100000000002</v>
      </c>
      <c r="M75" s="88">
        <v>5</v>
      </c>
      <c r="N75" s="88">
        <v>239201</v>
      </c>
    </row>
    <row r="76" spans="2:14" s="44" customFormat="1" ht="21" x14ac:dyDescent="0.35">
      <c r="B76" s="87">
        <v>42599.60833333333</v>
      </c>
      <c r="C76" s="87">
        <v>42564</v>
      </c>
      <c r="D76" s="88" t="s">
        <v>40</v>
      </c>
      <c r="E76" s="88" t="s">
        <v>712</v>
      </c>
      <c r="F76" s="88" t="s">
        <v>719</v>
      </c>
      <c r="G76" s="89" t="s">
        <v>720</v>
      </c>
      <c r="H76" s="88">
        <v>10</v>
      </c>
      <c r="I76" s="88" t="s">
        <v>2428</v>
      </c>
      <c r="J76" s="90">
        <v>13511</v>
      </c>
      <c r="K76" s="90">
        <f t="shared" si="4"/>
        <v>135110</v>
      </c>
      <c r="L76" s="90">
        <f t="shared" si="5"/>
        <v>148621</v>
      </c>
      <c r="M76" s="88">
        <v>11</v>
      </c>
      <c r="N76" s="88">
        <v>239201</v>
      </c>
    </row>
    <row r="77" spans="2:14" s="44" customFormat="1" ht="42" x14ac:dyDescent="0.35">
      <c r="B77" s="87">
        <v>42136.541898148149</v>
      </c>
      <c r="C77" s="87">
        <v>42117</v>
      </c>
      <c r="D77" s="88" t="s">
        <v>135</v>
      </c>
      <c r="E77" s="88" t="s">
        <v>1956</v>
      </c>
      <c r="F77" s="88" t="s">
        <v>1963</v>
      </c>
      <c r="G77" s="89" t="s">
        <v>1964</v>
      </c>
      <c r="H77" s="88">
        <v>15</v>
      </c>
      <c r="I77" s="88" t="s">
        <v>2428</v>
      </c>
      <c r="J77" s="90">
        <v>1584.6102000000001</v>
      </c>
      <c r="K77" s="90">
        <f t="shared" si="4"/>
        <v>23769.153000000002</v>
      </c>
      <c r="L77" s="90">
        <f t="shared" si="5"/>
        <v>9507.6612000000005</v>
      </c>
      <c r="M77" s="88">
        <v>6</v>
      </c>
      <c r="N77" s="88">
        <v>239201</v>
      </c>
    </row>
    <row r="78" spans="2:14" s="44" customFormat="1" ht="21" x14ac:dyDescent="0.35">
      <c r="B78" s="87">
        <v>43705</v>
      </c>
      <c r="C78" s="87">
        <v>43703</v>
      </c>
      <c r="D78" s="88" t="s">
        <v>40</v>
      </c>
      <c r="E78" s="88" t="s">
        <v>1098</v>
      </c>
      <c r="F78" s="88" t="s">
        <v>51</v>
      </c>
      <c r="G78" s="89" t="s">
        <v>718</v>
      </c>
      <c r="H78" s="88">
        <v>15</v>
      </c>
      <c r="I78" s="88" t="s">
        <v>2428</v>
      </c>
      <c r="J78" s="90">
        <v>2112.1999999999998</v>
      </c>
      <c r="K78" s="90">
        <f t="shared" si="4"/>
        <v>31682.999999999996</v>
      </c>
      <c r="L78" s="90">
        <f t="shared" si="5"/>
        <v>6336.5999999999995</v>
      </c>
      <c r="M78" s="88">
        <v>3</v>
      </c>
      <c r="N78" s="88">
        <v>239201</v>
      </c>
    </row>
    <row r="79" spans="2:14" ht="21" x14ac:dyDescent="0.35">
      <c r="B79" s="87">
        <v>42447</v>
      </c>
      <c r="C79" s="87">
        <v>42447.62400462963</v>
      </c>
      <c r="D79" s="85"/>
      <c r="E79" s="85"/>
      <c r="F79" s="88" t="s">
        <v>100</v>
      </c>
      <c r="G79" s="89" t="s">
        <v>101</v>
      </c>
      <c r="H79" s="88">
        <v>25</v>
      </c>
      <c r="I79" s="88" t="s">
        <v>2428</v>
      </c>
      <c r="J79" s="90">
        <v>4389.6000000000004</v>
      </c>
      <c r="K79" s="90">
        <f t="shared" si="4"/>
        <v>109740.00000000001</v>
      </c>
      <c r="L79" s="90">
        <f t="shared" si="5"/>
        <v>35116.800000000003</v>
      </c>
      <c r="M79" s="88">
        <v>8</v>
      </c>
      <c r="N79" s="88">
        <v>239201</v>
      </c>
    </row>
    <row r="80" spans="2:14" s="44" customFormat="1" ht="21" x14ac:dyDescent="0.35">
      <c r="B80" s="87">
        <v>43353</v>
      </c>
      <c r="C80" s="87">
        <v>43353.485219907408</v>
      </c>
      <c r="D80" s="88"/>
      <c r="E80" s="88"/>
      <c r="F80" s="88" t="s">
        <v>454</v>
      </c>
      <c r="G80" s="89" t="s">
        <v>455</v>
      </c>
      <c r="H80" s="88">
        <v>5</v>
      </c>
      <c r="I80" s="88" t="s">
        <v>2428</v>
      </c>
      <c r="J80" s="90">
        <v>8119.5583333333298</v>
      </c>
      <c r="K80" s="90">
        <f t="shared" si="4"/>
        <v>40597.79166666665</v>
      </c>
      <c r="L80" s="90">
        <f t="shared" si="5"/>
        <v>24358.674999999988</v>
      </c>
      <c r="M80" s="88">
        <v>3</v>
      </c>
      <c r="N80" s="88">
        <v>239201</v>
      </c>
    </row>
    <row r="81" spans="2:14" s="44" customFormat="1" ht="21" x14ac:dyDescent="0.35">
      <c r="B81" s="87">
        <v>43705</v>
      </c>
      <c r="C81" s="87">
        <v>43703</v>
      </c>
      <c r="D81" s="95"/>
      <c r="E81" s="95"/>
      <c r="F81" s="88" t="s">
        <v>1173</v>
      </c>
      <c r="G81" s="89" t="s">
        <v>2511</v>
      </c>
      <c r="H81" s="88">
        <v>12</v>
      </c>
      <c r="I81" s="88" t="s">
        <v>2428</v>
      </c>
      <c r="J81" s="90">
        <v>8564.24</v>
      </c>
      <c r="K81" s="90">
        <f t="shared" si="4"/>
        <v>102770.88</v>
      </c>
      <c r="L81" s="90">
        <f t="shared" si="5"/>
        <v>8564.24</v>
      </c>
      <c r="M81" s="88">
        <v>1</v>
      </c>
      <c r="N81" s="88">
        <v>239201</v>
      </c>
    </row>
    <row r="82" spans="2:14" s="44" customFormat="1" ht="21.75" customHeight="1" x14ac:dyDescent="0.35">
      <c r="B82" s="102">
        <v>43705</v>
      </c>
      <c r="C82" s="102">
        <v>43703</v>
      </c>
      <c r="D82" s="95"/>
      <c r="E82" s="95"/>
      <c r="F82" s="103" t="s">
        <v>2510</v>
      </c>
      <c r="G82" s="104" t="s">
        <v>2514</v>
      </c>
      <c r="H82" s="103">
        <v>12</v>
      </c>
      <c r="I82" s="103" t="s">
        <v>2428</v>
      </c>
      <c r="J82" s="105">
        <v>8564.2391666666608</v>
      </c>
      <c r="K82" s="90">
        <f t="shared" si="4"/>
        <v>102770.86999999994</v>
      </c>
      <c r="L82" s="105">
        <f t="shared" si="5"/>
        <v>25692.717499999984</v>
      </c>
      <c r="M82" s="103">
        <v>3</v>
      </c>
      <c r="N82" s="88">
        <v>239201</v>
      </c>
    </row>
    <row r="83" spans="2:14" s="44" customFormat="1" ht="21.75" customHeight="1" x14ac:dyDescent="0.35">
      <c r="B83" s="87">
        <v>42306</v>
      </c>
      <c r="C83" s="87">
        <v>42306.647175925929</v>
      </c>
      <c r="D83" s="88"/>
      <c r="E83" s="88"/>
      <c r="F83" s="88" t="s">
        <v>2203</v>
      </c>
      <c r="G83" s="89" t="s">
        <v>2204</v>
      </c>
      <c r="H83" s="88">
        <v>20</v>
      </c>
      <c r="I83" s="88" t="s">
        <v>2428</v>
      </c>
      <c r="J83" s="90">
        <v>4693.5680000000002</v>
      </c>
      <c r="K83" s="90">
        <f t="shared" si="4"/>
        <v>93871.360000000001</v>
      </c>
      <c r="L83" s="90">
        <f t="shared" si="5"/>
        <v>79790.656000000003</v>
      </c>
      <c r="M83" s="88">
        <v>17</v>
      </c>
      <c r="N83" s="88">
        <v>239201</v>
      </c>
    </row>
    <row r="84" spans="2:14" s="44" customFormat="1" ht="21" x14ac:dyDescent="0.35">
      <c r="B84" s="99"/>
      <c r="C84" s="99"/>
      <c r="D84" s="95"/>
      <c r="E84" s="95"/>
      <c r="F84" s="95"/>
      <c r="G84" s="100"/>
      <c r="H84" s="95"/>
      <c r="I84" s="95"/>
      <c r="J84" s="101"/>
      <c r="K84" s="101"/>
      <c r="L84" s="101"/>
      <c r="M84" s="95"/>
    </row>
    <row r="85" spans="2:14" ht="21.75" thickBot="1" x14ac:dyDescent="0.4">
      <c r="B85" s="30"/>
      <c r="C85" s="30"/>
      <c r="D85" s="22"/>
      <c r="E85" s="22"/>
      <c r="F85" s="22"/>
      <c r="G85" s="23"/>
      <c r="H85" s="22"/>
      <c r="I85" s="22"/>
      <c r="J85" s="39"/>
      <c r="K85" s="31">
        <f>SUM(K59:K84)</f>
        <v>1387024.2966666669</v>
      </c>
      <c r="L85" s="31">
        <f>SUM(L59:L83)</f>
        <v>1186913.3944999999</v>
      </c>
      <c r="M85" s="119">
        <f>+K85-L85</f>
        <v>200110.90216666693</v>
      </c>
    </row>
    <row r="86" spans="2:14" ht="21.75" thickTop="1" x14ac:dyDescent="0.35">
      <c r="B86" s="30"/>
      <c r="C86" s="30"/>
      <c r="D86" s="22"/>
      <c r="E86" s="22"/>
      <c r="F86" s="22"/>
      <c r="G86" s="23"/>
      <c r="H86" s="22"/>
      <c r="I86" s="22"/>
      <c r="J86" s="39"/>
      <c r="K86" s="39"/>
      <c r="L86" s="39"/>
      <c r="M86" s="22"/>
    </row>
    <row r="87" spans="2:14" ht="26.25" x14ac:dyDescent="0.4">
      <c r="B87" s="34" t="s">
        <v>2452</v>
      </c>
      <c r="C87" s="35"/>
      <c r="D87" s="35"/>
      <c r="E87" s="35"/>
      <c r="F87" s="35"/>
      <c r="G87" s="36"/>
      <c r="H87" s="35"/>
      <c r="I87" s="35"/>
      <c r="J87" s="37"/>
      <c r="K87" s="37"/>
      <c r="L87" s="37"/>
      <c r="M87" s="35"/>
    </row>
    <row r="88" spans="2:14" ht="69.75" x14ac:dyDescent="0.25">
      <c r="B88" s="40" t="s">
        <v>2441</v>
      </c>
      <c r="C88" s="40" t="s">
        <v>2442</v>
      </c>
      <c r="D88" s="40" t="s">
        <v>2419</v>
      </c>
      <c r="E88" s="40"/>
      <c r="F88" s="41" t="s">
        <v>2443</v>
      </c>
      <c r="G88" s="42" t="s">
        <v>2444</v>
      </c>
      <c r="H88" s="42" t="s">
        <v>2463</v>
      </c>
      <c r="I88" s="40" t="s">
        <v>2428</v>
      </c>
      <c r="J88" s="40" t="s">
        <v>2446</v>
      </c>
      <c r="K88" s="40"/>
      <c r="L88" s="40" t="s">
        <v>2447</v>
      </c>
      <c r="M88" s="40" t="s">
        <v>2448</v>
      </c>
      <c r="N88" s="40" t="s">
        <v>2534</v>
      </c>
    </row>
    <row r="89" spans="2:14" ht="21" x14ac:dyDescent="0.35">
      <c r="B89" s="25">
        <v>43213.366898148146</v>
      </c>
      <c r="C89" s="25">
        <v>43210</v>
      </c>
      <c r="D89" s="26" t="s">
        <v>135</v>
      </c>
      <c r="E89" s="26" t="s">
        <v>1433</v>
      </c>
      <c r="F89" s="26" t="s">
        <v>1449</v>
      </c>
      <c r="G89" s="27" t="s">
        <v>1450</v>
      </c>
      <c r="H89" s="26">
        <v>2</v>
      </c>
      <c r="I89" s="26" t="s">
        <v>2426</v>
      </c>
      <c r="J89" s="28">
        <v>16.460999999999999</v>
      </c>
      <c r="K89" s="28">
        <f>+J89*H89</f>
        <v>32.921999999999997</v>
      </c>
      <c r="L89" s="28">
        <f>+M89*J89</f>
        <v>32.921999999999997</v>
      </c>
      <c r="M89" s="26">
        <v>2</v>
      </c>
      <c r="N89" s="88">
        <v>237203</v>
      </c>
    </row>
    <row r="90" spans="2:14" ht="21" x14ac:dyDescent="0.35">
      <c r="B90" s="25">
        <v>43228.648865740739</v>
      </c>
      <c r="C90" s="25">
        <v>43228</v>
      </c>
      <c r="D90" s="26" t="s">
        <v>135</v>
      </c>
      <c r="E90" s="26" t="s">
        <v>1502</v>
      </c>
      <c r="F90" s="26" t="s">
        <v>1503</v>
      </c>
      <c r="G90" s="27" t="s">
        <v>1504</v>
      </c>
      <c r="H90" s="26">
        <v>15</v>
      </c>
      <c r="I90" s="26" t="s">
        <v>2428</v>
      </c>
      <c r="J90" s="28">
        <v>1711</v>
      </c>
      <c r="K90" s="28">
        <f t="shared" ref="K90:K111" si="6">+J90*H90</f>
        <v>25665</v>
      </c>
      <c r="L90" s="28">
        <f t="shared" ref="L90:L111" si="7">+M90*J90</f>
        <v>15399</v>
      </c>
      <c r="M90" s="26">
        <v>9</v>
      </c>
      <c r="N90" s="88">
        <v>235501</v>
      </c>
    </row>
    <row r="91" spans="2:14" ht="42" x14ac:dyDescent="0.35">
      <c r="B91" s="25">
        <v>43228.648865740739</v>
      </c>
      <c r="C91" s="25">
        <v>43228</v>
      </c>
      <c r="D91" s="26" t="s">
        <v>135</v>
      </c>
      <c r="E91" s="26" t="s">
        <v>1502</v>
      </c>
      <c r="F91" s="26" t="s">
        <v>1441</v>
      </c>
      <c r="G91" s="27" t="s">
        <v>1442</v>
      </c>
      <c r="H91" s="26">
        <v>5</v>
      </c>
      <c r="I91" s="26" t="s">
        <v>2428</v>
      </c>
      <c r="J91" s="28">
        <v>737.5</v>
      </c>
      <c r="K91" s="28">
        <f t="shared" si="6"/>
        <v>3687.5</v>
      </c>
      <c r="L91" s="28">
        <f t="shared" si="7"/>
        <v>11062.5</v>
      </c>
      <c r="M91" s="26">
        <v>15</v>
      </c>
      <c r="N91" s="88">
        <v>235501</v>
      </c>
    </row>
    <row r="92" spans="2:14" ht="21" x14ac:dyDescent="0.35">
      <c r="B92" s="25">
        <v>43213.366898148146</v>
      </c>
      <c r="C92" s="25">
        <v>43210</v>
      </c>
      <c r="D92" s="26" t="s">
        <v>135</v>
      </c>
      <c r="E92" s="26" t="s">
        <v>1433</v>
      </c>
      <c r="F92" s="26" t="s">
        <v>1445</v>
      </c>
      <c r="G92" s="27" t="s">
        <v>1446</v>
      </c>
      <c r="H92" s="26">
        <v>25</v>
      </c>
      <c r="I92" s="26" t="s">
        <v>2430</v>
      </c>
      <c r="J92" s="28">
        <v>159.30000000000001</v>
      </c>
      <c r="K92" s="28">
        <f t="shared" si="6"/>
        <v>3982.5000000000005</v>
      </c>
      <c r="L92" s="28">
        <f t="shared" si="7"/>
        <v>2230.2000000000003</v>
      </c>
      <c r="M92" s="26">
        <v>14</v>
      </c>
      <c r="N92" s="88">
        <v>237203</v>
      </c>
    </row>
    <row r="93" spans="2:14" ht="21" x14ac:dyDescent="0.35">
      <c r="B93" s="87">
        <v>43753</v>
      </c>
      <c r="C93" s="87">
        <v>43753</v>
      </c>
      <c r="D93" s="88" t="s">
        <v>135</v>
      </c>
      <c r="E93" s="88" t="s">
        <v>1502</v>
      </c>
      <c r="F93" s="88" t="s">
        <v>1447</v>
      </c>
      <c r="G93" s="89" t="s">
        <v>1448</v>
      </c>
      <c r="H93" s="88">
        <v>10</v>
      </c>
      <c r="I93" s="88" t="s">
        <v>2430</v>
      </c>
      <c r="J93" s="90">
        <v>129.80000000000001</v>
      </c>
      <c r="K93" s="28">
        <f t="shared" si="6"/>
        <v>1298</v>
      </c>
      <c r="L93" s="90">
        <f t="shared" si="7"/>
        <v>5451.6</v>
      </c>
      <c r="M93" s="88">
        <v>42</v>
      </c>
      <c r="N93" s="88">
        <v>237203</v>
      </c>
    </row>
    <row r="94" spans="2:14" ht="21" x14ac:dyDescent="0.35">
      <c r="B94" s="87">
        <v>43760.366898148146</v>
      </c>
      <c r="C94" s="87">
        <v>43760</v>
      </c>
      <c r="D94" s="88" t="s">
        <v>135</v>
      </c>
      <c r="E94" s="88" t="s">
        <v>1412</v>
      </c>
      <c r="F94" s="88" t="s">
        <v>319</v>
      </c>
      <c r="G94" s="89" t="s">
        <v>320</v>
      </c>
      <c r="H94" s="88">
        <v>20</v>
      </c>
      <c r="I94" s="88" t="s">
        <v>2428</v>
      </c>
      <c r="J94" s="90">
        <v>182.9</v>
      </c>
      <c r="K94" s="28">
        <f t="shared" si="6"/>
        <v>3658</v>
      </c>
      <c r="L94" s="90">
        <f t="shared" si="7"/>
        <v>1463.2</v>
      </c>
      <c r="M94" s="88">
        <v>8</v>
      </c>
      <c r="N94" s="88">
        <v>239101</v>
      </c>
    </row>
    <row r="95" spans="2:14" ht="21" x14ac:dyDescent="0.35">
      <c r="B95" s="87">
        <v>43221.629814814813</v>
      </c>
      <c r="C95" s="87">
        <v>43221</v>
      </c>
      <c r="D95" s="88" t="s">
        <v>135</v>
      </c>
      <c r="E95" s="88" t="s">
        <v>1474</v>
      </c>
      <c r="F95" s="88" t="s">
        <v>406</v>
      </c>
      <c r="G95" s="89" t="s">
        <v>407</v>
      </c>
      <c r="H95" s="88">
        <v>58</v>
      </c>
      <c r="I95" s="88" t="s">
        <v>2433</v>
      </c>
      <c r="J95" s="90">
        <v>470.00580000000002</v>
      </c>
      <c r="K95" s="28">
        <f t="shared" si="6"/>
        <v>27260.3364</v>
      </c>
      <c r="L95" s="90">
        <f t="shared" si="7"/>
        <v>18330.226200000001</v>
      </c>
      <c r="M95" s="88">
        <v>39</v>
      </c>
      <c r="N95" s="88">
        <v>239101</v>
      </c>
    </row>
    <row r="96" spans="2:14" ht="21" x14ac:dyDescent="0.35">
      <c r="B96" s="87">
        <v>43753</v>
      </c>
      <c r="C96" s="87">
        <v>43753</v>
      </c>
      <c r="D96" s="88" t="s">
        <v>135</v>
      </c>
      <c r="E96" s="88" t="s">
        <v>1433</v>
      </c>
      <c r="F96" s="88" t="s">
        <v>412</v>
      </c>
      <c r="G96" s="89" t="s">
        <v>413</v>
      </c>
      <c r="H96" s="88">
        <v>25</v>
      </c>
      <c r="I96" s="88" t="s">
        <v>2430</v>
      </c>
      <c r="J96" s="90">
        <v>61.36</v>
      </c>
      <c r="K96" s="28">
        <f t="shared" si="6"/>
        <v>1534</v>
      </c>
      <c r="L96" s="90">
        <f t="shared" si="7"/>
        <v>1472.6399999999999</v>
      </c>
      <c r="M96" s="88">
        <v>24</v>
      </c>
      <c r="N96" s="88">
        <v>237203</v>
      </c>
    </row>
    <row r="97" spans="2:14" ht="21" x14ac:dyDescent="0.35">
      <c r="B97" s="87">
        <v>43213.366898148146</v>
      </c>
      <c r="C97" s="87">
        <v>43210</v>
      </c>
      <c r="D97" s="88" t="s">
        <v>135</v>
      </c>
      <c r="E97" s="88" t="s">
        <v>1433</v>
      </c>
      <c r="F97" s="88" t="s">
        <v>416</v>
      </c>
      <c r="G97" s="89" t="s">
        <v>417</v>
      </c>
      <c r="H97" s="88">
        <v>16</v>
      </c>
      <c r="I97" s="88" t="s">
        <v>2431</v>
      </c>
      <c r="J97" s="90">
        <v>495.6</v>
      </c>
      <c r="K97" s="28">
        <f t="shared" si="6"/>
        <v>7929.6</v>
      </c>
      <c r="L97" s="90">
        <f t="shared" si="7"/>
        <v>8920.8000000000011</v>
      </c>
      <c r="M97" s="88">
        <v>18</v>
      </c>
      <c r="N97" s="88">
        <v>237203</v>
      </c>
    </row>
    <row r="98" spans="2:14" ht="21" x14ac:dyDescent="0.35">
      <c r="B98" s="87">
        <v>43209</v>
      </c>
      <c r="C98" s="87">
        <v>43209.592581018522</v>
      </c>
      <c r="D98" s="88" t="s">
        <v>40</v>
      </c>
      <c r="E98" s="88" t="s">
        <v>1409</v>
      </c>
      <c r="F98" s="88" t="s">
        <v>889</v>
      </c>
      <c r="G98" s="89" t="s">
        <v>890</v>
      </c>
      <c r="H98" s="88">
        <v>10</v>
      </c>
      <c r="I98" s="88" t="s">
        <v>2428</v>
      </c>
      <c r="J98" s="90">
        <v>3422</v>
      </c>
      <c r="K98" s="28">
        <f t="shared" si="6"/>
        <v>34220</v>
      </c>
      <c r="L98" s="90">
        <f t="shared" si="7"/>
        <v>17110</v>
      </c>
      <c r="M98" s="88">
        <v>5</v>
      </c>
      <c r="N98" s="88">
        <v>235501</v>
      </c>
    </row>
    <row r="99" spans="2:14" ht="21" x14ac:dyDescent="0.35">
      <c r="B99" s="87">
        <v>43221.629814814813</v>
      </c>
      <c r="C99" s="87">
        <v>43221</v>
      </c>
      <c r="D99" s="88" t="s">
        <v>135</v>
      </c>
      <c r="E99" s="88" t="s">
        <v>1474</v>
      </c>
      <c r="F99" s="88" t="s">
        <v>1413</v>
      </c>
      <c r="G99" s="89" t="s">
        <v>1414</v>
      </c>
      <c r="H99" s="88">
        <v>10</v>
      </c>
      <c r="I99" s="88" t="s">
        <v>2428</v>
      </c>
      <c r="J99" s="90">
        <v>615.00419999999997</v>
      </c>
      <c r="K99" s="28">
        <f t="shared" si="6"/>
        <v>6150.0419999999995</v>
      </c>
      <c r="L99" s="90">
        <f t="shared" si="7"/>
        <v>6150.0419999999995</v>
      </c>
      <c r="M99" s="88">
        <v>10</v>
      </c>
      <c r="N99" s="88">
        <v>235501</v>
      </c>
    </row>
    <row r="100" spans="2:14" ht="21" x14ac:dyDescent="0.35">
      <c r="B100" s="87">
        <v>43221.629814814813</v>
      </c>
      <c r="C100" s="87">
        <v>43221</v>
      </c>
      <c r="D100" s="88" t="s">
        <v>135</v>
      </c>
      <c r="E100" s="88" t="s">
        <v>1474</v>
      </c>
      <c r="F100" s="88" t="s">
        <v>1475</v>
      </c>
      <c r="G100" s="89" t="s">
        <v>1476</v>
      </c>
      <c r="H100" s="88">
        <v>10</v>
      </c>
      <c r="I100" s="88" t="s">
        <v>2428</v>
      </c>
      <c r="J100" s="90">
        <v>419.99740000000003</v>
      </c>
      <c r="K100" s="28">
        <f t="shared" si="6"/>
        <v>4199.9740000000002</v>
      </c>
      <c r="L100" s="90">
        <f t="shared" si="7"/>
        <v>2939.9818</v>
      </c>
      <c r="M100" s="88">
        <v>7</v>
      </c>
      <c r="N100" s="88">
        <v>237203</v>
      </c>
    </row>
    <row r="101" spans="2:14" ht="21" x14ac:dyDescent="0.35">
      <c r="B101" s="87">
        <v>43213.366898148146</v>
      </c>
      <c r="C101" s="87">
        <v>43213.366898148146</v>
      </c>
      <c r="D101" s="88" t="s">
        <v>1421</v>
      </c>
      <c r="E101" s="88" t="s">
        <v>1432</v>
      </c>
      <c r="F101" s="88" t="s">
        <v>396</v>
      </c>
      <c r="G101" s="89" t="s">
        <v>397</v>
      </c>
      <c r="H101" s="88">
        <v>10</v>
      </c>
      <c r="I101" s="88" t="s">
        <v>2425</v>
      </c>
      <c r="J101" s="90">
        <v>115.64</v>
      </c>
      <c r="K101" s="28">
        <f t="shared" si="6"/>
        <v>1156.4000000000001</v>
      </c>
      <c r="L101" s="90">
        <f t="shared" si="7"/>
        <v>2081.52</v>
      </c>
      <c r="M101" s="88">
        <v>18</v>
      </c>
      <c r="N101" s="88">
        <v>239101</v>
      </c>
    </row>
    <row r="102" spans="2:14" ht="21" x14ac:dyDescent="0.35">
      <c r="B102" s="87">
        <v>43235.60050925926</v>
      </c>
      <c r="C102" s="87">
        <v>43235</v>
      </c>
      <c r="D102" s="88" t="s">
        <v>1519</v>
      </c>
      <c r="E102" s="88" t="s">
        <v>1520</v>
      </c>
      <c r="F102" s="88" t="s">
        <v>398</v>
      </c>
      <c r="G102" s="89" t="s">
        <v>399</v>
      </c>
      <c r="H102" s="88">
        <v>30</v>
      </c>
      <c r="I102" s="88" t="s">
        <v>2425</v>
      </c>
      <c r="J102" s="90">
        <v>224.2</v>
      </c>
      <c r="K102" s="28">
        <f t="shared" si="6"/>
        <v>6726</v>
      </c>
      <c r="L102" s="90">
        <f t="shared" si="7"/>
        <v>6277.5999999999995</v>
      </c>
      <c r="M102" s="88">
        <f>22+6</f>
        <v>28</v>
      </c>
      <c r="N102" s="88">
        <v>239101</v>
      </c>
    </row>
    <row r="103" spans="2:14" ht="21" x14ac:dyDescent="0.35">
      <c r="B103" s="87">
        <v>43228.648865740739</v>
      </c>
      <c r="C103" s="87">
        <v>43228</v>
      </c>
      <c r="D103" s="88" t="s">
        <v>135</v>
      </c>
      <c r="E103" s="88" t="s">
        <v>1502</v>
      </c>
      <c r="F103" s="88" t="s">
        <v>1505</v>
      </c>
      <c r="G103" s="89" t="s">
        <v>1506</v>
      </c>
      <c r="H103" s="88">
        <v>10</v>
      </c>
      <c r="I103" s="88" t="s">
        <v>2428</v>
      </c>
      <c r="J103" s="90">
        <v>914.5</v>
      </c>
      <c r="K103" s="28">
        <f t="shared" si="6"/>
        <v>9145</v>
      </c>
      <c r="L103" s="90">
        <f t="shared" si="7"/>
        <v>7316</v>
      </c>
      <c r="M103" s="88">
        <v>8</v>
      </c>
      <c r="N103" s="88">
        <v>235501</v>
      </c>
    </row>
    <row r="104" spans="2:14" ht="42" x14ac:dyDescent="0.35">
      <c r="B104" s="87">
        <v>43504.400104166663</v>
      </c>
      <c r="C104" s="87">
        <v>43504.400104166663</v>
      </c>
      <c r="D104" s="45" t="s">
        <v>2328</v>
      </c>
      <c r="E104" s="45" t="s">
        <v>2307</v>
      </c>
      <c r="F104" s="88" t="s">
        <v>2335</v>
      </c>
      <c r="G104" s="89" t="s">
        <v>2336</v>
      </c>
      <c r="H104" s="88">
        <v>25</v>
      </c>
      <c r="I104" s="88" t="s">
        <v>2426</v>
      </c>
      <c r="J104" s="90">
        <v>359.9</v>
      </c>
      <c r="K104" s="28">
        <f t="shared" si="6"/>
        <v>8997.5</v>
      </c>
      <c r="L104" s="90">
        <f t="shared" si="7"/>
        <v>10077.199999999999</v>
      </c>
      <c r="M104" s="88">
        <f>22+6</f>
        <v>28</v>
      </c>
      <c r="N104" s="88">
        <v>239101</v>
      </c>
    </row>
    <row r="105" spans="2:14" ht="42" x14ac:dyDescent="0.35">
      <c r="B105" s="87">
        <v>43508</v>
      </c>
      <c r="C105" s="87">
        <v>43508</v>
      </c>
      <c r="D105" s="45"/>
      <c r="E105" s="45"/>
      <c r="F105" s="88" t="s">
        <v>390</v>
      </c>
      <c r="G105" s="89" t="s">
        <v>2518</v>
      </c>
      <c r="H105" s="88">
        <v>11</v>
      </c>
      <c r="I105" s="88" t="s">
        <v>2426</v>
      </c>
      <c r="J105" s="90">
        <v>199.42</v>
      </c>
      <c r="K105" s="28">
        <f t="shared" si="6"/>
        <v>2193.62</v>
      </c>
      <c r="L105" s="90">
        <f t="shared" si="7"/>
        <v>1196.52</v>
      </c>
      <c r="M105" s="88">
        <v>6</v>
      </c>
      <c r="N105" s="88">
        <v>239101</v>
      </c>
    </row>
    <row r="106" spans="2:14" ht="42" x14ac:dyDescent="0.35">
      <c r="B106" s="87">
        <v>43503</v>
      </c>
      <c r="C106" s="87">
        <v>43503</v>
      </c>
      <c r="D106" s="45"/>
      <c r="E106" s="45"/>
      <c r="F106" s="88" t="s">
        <v>1427</v>
      </c>
      <c r="G106" s="89" t="s">
        <v>2519</v>
      </c>
      <c r="H106" s="88">
        <v>25</v>
      </c>
      <c r="I106" s="88" t="s">
        <v>2426</v>
      </c>
      <c r="J106" s="90">
        <v>144.55000000000001</v>
      </c>
      <c r="K106" s="28">
        <f t="shared" si="6"/>
        <v>3613.7500000000005</v>
      </c>
      <c r="L106" s="90">
        <f t="shared" si="7"/>
        <v>3180.1000000000004</v>
      </c>
      <c r="M106" s="88">
        <v>22</v>
      </c>
      <c r="N106" s="88">
        <v>239101</v>
      </c>
    </row>
    <row r="107" spans="2:14" ht="21" x14ac:dyDescent="0.35">
      <c r="B107" s="87">
        <v>43760.366898148146</v>
      </c>
      <c r="C107" s="87">
        <v>43760</v>
      </c>
      <c r="D107" s="45"/>
      <c r="E107" s="45"/>
      <c r="F107" s="88" t="s">
        <v>1429</v>
      </c>
      <c r="G107" s="89" t="s">
        <v>1430</v>
      </c>
      <c r="H107" s="88">
        <v>10</v>
      </c>
      <c r="I107" s="88" t="s">
        <v>2428</v>
      </c>
      <c r="J107" s="90">
        <v>94.4</v>
      </c>
      <c r="K107" s="28">
        <f t="shared" si="6"/>
        <v>944</v>
      </c>
      <c r="L107" s="90">
        <f t="shared" si="7"/>
        <v>377.6</v>
      </c>
      <c r="M107" s="88">
        <v>4</v>
      </c>
      <c r="N107" s="88">
        <v>235501</v>
      </c>
    </row>
    <row r="108" spans="2:14" ht="21" x14ac:dyDescent="0.35">
      <c r="B108" s="87">
        <v>43760.366898148146</v>
      </c>
      <c r="C108" s="87">
        <v>43760</v>
      </c>
      <c r="D108" s="45"/>
      <c r="E108" s="45"/>
      <c r="F108" s="88" t="s">
        <v>2516</v>
      </c>
      <c r="G108" s="89" t="s">
        <v>2517</v>
      </c>
      <c r="H108" s="88">
        <v>5</v>
      </c>
      <c r="I108" s="88" t="s">
        <v>2428</v>
      </c>
      <c r="J108" s="90">
        <v>831.9</v>
      </c>
      <c r="K108" s="28">
        <f t="shared" si="6"/>
        <v>4159.5</v>
      </c>
      <c r="L108" s="90">
        <f t="shared" si="7"/>
        <v>4159.5</v>
      </c>
      <c r="M108" s="88">
        <v>5</v>
      </c>
      <c r="N108" s="88">
        <v>235501</v>
      </c>
    </row>
    <row r="109" spans="2:14" ht="21" x14ac:dyDescent="0.35">
      <c r="B109" s="87">
        <v>43753</v>
      </c>
      <c r="C109" s="87">
        <v>43753</v>
      </c>
      <c r="D109" s="45"/>
      <c r="E109" s="45"/>
      <c r="F109" s="88" t="s">
        <v>410</v>
      </c>
      <c r="G109" s="89" t="s">
        <v>2520</v>
      </c>
      <c r="H109" s="88">
        <v>50</v>
      </c>
      <c r="I109" s="88" t="s">
        <v>2521</v>
      </c>
      <c r="J109" s="90">
        <v>40.119999999999997</v>
      </c>
      <c r="K109" s="28">
        <f t="shared" si="6"/>
        <v>2005.9999999999998</v>
      </c>
      <c r="L109" s="90">
        <f t="shared" si="7"/>
        <v>1364.08</v>
      </c>
      <c r="M109" s="88">
        <v>34</v>
      </c>
      <c r="N109" s="88">
        <v>239101</v>
      </c>
    </row>
    <row r="110" spans="2:14" ht="21" x14ac:dyDescent="0.35">
      <c r="B110" s="87">
        <v>43753</v>
      </c>
      <c r="C110" s="87">
        <v>43753</v>
      </c>
      <c r="D110" s="45"/>
      <c r="E110" s="45"/>
      <c r="F110" s="88" t="s">
        <v>1416</v>
      </c>
      <c r="G110" s="89" t="s">
        <v>2522</v>
      </c>
      <c r="H110" s="88">
        <v>2</v>
      </c>
      <c r="I110" s="88" t="s">
        <v>2523</v>
      </c>
      <c r="J110" s="90">
        <v>761.1</v>
      </c>
      <c r="K110" s="28">
        <f t="shared" si="6"/>
        <v>1522.2</v>
      </c>
      <c r="L110" s="90">
        <f t="shared" si="7"/>
        <v>761.1</v>
      </c>
      <c r="M110" s="88">
        <v>1</v>
      </c>
      <c r="N110" s="88">
        <v>237203</v>
      </c>
    </row>
    <row r="111" spans="2:14" ht="21" x14ac:dyDescent="0.35">
      <c r="B111" s="87">
        <v>43753</v>
      </c>
      <c r="C111" s="87">
        <v>43753</v>
      </c>
      <c r="D111" s="45"/>
      <c r="E111" s="45"/>
      <c r="F111" s="88" t="s">
        <v>1443</v>
      </c>
      <c r="G111" s="89" t="s">
        <v>2524</v>
      </c>
      <c r="H111" s="88">
        <v>10</v>
      </c>
      <c r="I111" s="88" t="s">
        <v>2428</v>
      </c>
      <c r="J111" s="90">
        <v>105.02</v>
      </c>
      <c r="K111" s="28">
        <f t="shared" si="6"/>
        <v>1050.2</v>
      </c>
      <c r="L111" s="90">
        <f t="shared" si="7"/>
        <v>1890.36</v>
      </c>
      <c r="M111" s="88">
        <v>18</v>
      </c>
      <c r="N111" s="88">
        <v>235501</v>
      </c>
    </row>
    <row r="112" spans="2:14" ht="21" x14ac:dyDescent="0.35">
      <c r="I112" s="22"/>
      <c r="J112"/>
      <c r="K112"/>
      <c r="L112"/>
    </row>
    <row r="113" spans="1:14" ht="21.75" thickBot="1" x14ac:dyDescent="0.4">
      <c r="B113" s="30"/>
      <c r="C113" s="30"/>
      <c r="D113" s="22"/>
      <c r="E113" s="22"/>
      <c r="F113" s="22"/>
      <c r="H113" s="22"/>
      <c r="I113" s="22"/>
      <c r="J113" s="39"/>
      <c r="K113" s="39"/>
      <c r="L113" s="31">
        <f>SUM(L89:L111)</f>
        <v>129244.69200000002</v>
      </c>
      <c r="M113" s="22"/>
    </row>
    <row r="114" spans="1:14" ht="21.75" thickTop="1" x14ac:dyDescent="0.35">
      <c r="B114" s="30"/>
      <c r="C114" s="30"/>
      <c r="D114" s="22"/>
      <c r="E114" s="22"/>
      <c r="F114" s="22"/>
      <c r="G114" s="23"/>
      <c r="H114" s="22"/>
      <c r="I114" s="22"/>
      <c r="J114" s="39"/>
      <c r="K114" s="39"/>
      <c r="L114" s="39"/>
      <c r="M114" s="22"/>
    </row>
    <row r="115" spans="1:14" ht="26.25" x14ac:dyDescent="0.4">
      <c r="B115" s="34" t="s">
        <v>2454</v>
      </c>
      <c r="C115" s="35"/>
      <c r="D115" s="35"/>
      <c r="E115" s="35"/>
      <c r="F115" s="35"/>
      <c r="G115" s="36"/>
      <c r="H115" s="35"/>
      <c r="I115" s="35"/>
      <c r="J115" s="37"/>
      <c r="K115" s="37"/>
      <c r="L115" s="37"/>
      <c r="M115" s="35"/>
    </row>
    <row r="116" spans="1:14" ht="69.75" x14ac:dyDescent="0.25">
      <c r="B116" s="40" t="s">
        <v>2441</v>
      </c>
      <c r="C116" s="40" t="s">
        <v>2442</v>
      </c>
      <c r="D116" s="40" t="s">
        <v>2419</v>
      </c>
      <c r="E116" s="40"/>
      <c r="F116" s="41" t="s">
        <v>2443</v>
      </c>
      <c r="G116" s="42" t="s">
        <v>2444</v>
      </c>
      <c r="H116" s="42" t="s">
        <v>2463</v>
      </c>
      <c r="I116" s="40" t="s">
        <v>2428</v>
      </c>
      <c r="J116" s="40" t="s">
        <v>2446</v>
      </c>
      <c r="K116" s="40"/>
      <c r="L116" s="40" t="s">
        <v>2447</v>
      </c>
      <c r="M116" s="40" t="s">
        <v>2448</v>
      </c>
      <c r="N116" s="40" t="s">
        <v>2534</v>
      </c>
    </row>
    <row r="117" spans="1:14" ht="42" x14ac:dyDescent="0.35">
      <c r="B117" s="87">
        <v>43315.436851851853</v>
      </c>
      <c r="C117" s="87">
        <v>43315</v>
      </c>
      <c r="D117" s="88" t="s">
        <v>135</v>
      </c>
      <c r="E117" s="88" t="s">
        <v>1687</v>
      </c>
      <c r="F117" s="88" t="s">
        <v>1657</v>
      </c>
      <c r="G117" s="89" t="s">
        <v>1658</v>
      </c>
      <c r="H117" s="88">
        <v>300</v>
      </c>
      <c r="I117" s="88" t="s">
        <v>2428</v>
      </c>
      <c r="J117" s="90">
        <v>188.56399999999999</v>
      </c>
      <c r="K117" s="90">
        <f>+J117*H117</f>
        <v>56569.2</v>
      </c>
      <c r="L117" s="90">
        <f t="shared" ref="L117:L180" si="8">+M117*J117</f>
        <v>45255.360000000001</v>
      </c>
      <c r="M117" s="88">
        <v>240</v>
      </c>
      <c r="N117" s="88">
        <v>233201</v>
      </c>
    </row>
    <row r="118" spans="1:14" ht="21" hidden="1" x14ac:dyDescent="0.35">
      <c r="B118" s="87">
        <v>43315.436851851853</v>
      </c>
      <c r="C118" s="87">
        <v>43315</v>
      </c>
      <c r="D118" s="88" t="s">
        <v>135</v>
      </c>
      <c r="E118" s="88" t="s">
        <v>1687</v>
      </c>
      <c r="F118" s="88" t="s">
        <v>308</v>
      </c>
      <c r="G118" s="89" t="s">
        <v>309</v>
      </c>
      <c r="H118" s="88">
        <v>4300</v>
      </c>
      <c r="I118" s="88" t="s">
        <v>2428</v>
      </c>
      <c r="J118" s="90">
        <v>5</v>
      </c>
      <c r="K118" s="90">
        <f t="shared" ref="K118:K181" si="9">+J118*H118</f>
        <v>21500</v>
      </c>
      <c r="L118" s="90">
        <f t="shared" si="8"/>
        <v>17885</v>
      </c>
      <c r="M118" s="88">
        <f>1669+75+726+75+1032</f>
        <v>3577</v>
      </c>
      <c r="N118" s="88">
        <v>239201</v>
      </c>
    </row>
    <row r="119" spans="1:14" ht="21" hidden="1" x14ac:dyDescent="0.35">
      <c r="B119" s="87">
        <v>43314.611585648148</v>
      </c>
      <c r="C119" s="87">
        <v>43314</v>
      </c>
      <c r="D119" s="88" t="s">
        <v>135</v>
      </c>
      <c r="E119" s="88" t="s">
        <v>1641</v>
      </c>
      <c r="F119" s="88" t="s">
        <v>150</v>
      </c>
      <c r="G119" s="89" t="s">
        <v>151</v>
      </c>
      <c r="H119" s="88">
        <v>40</v>
      </c>
      <c r="I119" s="88" t="s">
        <v>2425</v>
      </c>
      <c r="J119" s="90">
        <v>101.893</v>
      </c>
      <c r="K119" s="90">
        <f t="shared" si="9"/>
        <v>4075.7200000000003</v>
      </c>
      <c r="L119" s="90">
        <f t="shared" si="8"/>
        <v>10902.550999999999</v>
      </c>
      <c r="M119" s="88">
        <f>27+80</f>
        <v>107</v>
      </c>
      <c r="N119" s="88">
        <v>239201</v>
      </c>
    </row>
    <row r="120" spans="1:14" ht="21" hidden="1" x14ac:dyDescent="0.35">
      <c r="B120" s="87">
        <v>43314.611585648148</v>
      </c>
      <c r="C120" s="87">
        <v>43314</v>
      </c>
      <c r="D120" s="88" t="s">
        <v>135</v>
      </c>
      <c r="E120" s="88" t="s">
        <v>1641</v>
      </c>
      <c r="F120" s="88" t="s">
        <v>1647</v>
      </c>
      <c r="G120" s="89" t="s">
        <v>1648</v>
      </c>
      <c r="H120" s="88">
        <v>30</v>
      </c>
      <c r="I120" s="88" t="s">
        <v>2425</v>
      </c>
      <c r="J120" s="90">
        <v>80.995199999999997</v>
      </c>
      <c r="K120" s="90">
        <f t="shared" si="9"/>
        <v>2429.8559999999998</v>
      </c>
      <c r="L120" s="90">
        <f t="shared" si="8"/>
        <v>4049.7599999999998</v>
      </c>
      <c r="M120" s="88">
        <v>50</v>
      </c>
      <c r="N120" s="88">
        <v>239201</v>
      </c>
    </row>
    <row r="121" spans="1:14" ht="42" hidden="1" x14ac:dyDescent="0.35">
      <c r="B121" s="87">
        <v>43314.611585648148</v>
      </c>
      <c r="C121" s="87">
        <v>43314</v>
      </c>
      <c r="D121" s="88" t="s">
        <v>135</v>
      </c>
      <c r="E121" s="88" t="s">
        <v>1641</v>
      </c>
      <c r="F121" s="88" t="s">
        <v>477</v>
      </c>
      <c r="G121" s="89" t="s">
        <v>478</v>
      </c>
      <c r="H121" s="88">
        <v>30</v>
      </c>
      <c r="I121" s="88" t="s">
        <v>2425</v>
      </c>
      <c r="J121" s="90">
        <v>24.9924</v>
      </c>
      <c r="K121" s="90">
        <f t="shared" si="9"/>
        <v>749.77200000000005</v>
      </c>
      <c r="L121" s="90">
        <f t="shared" si="8"/>
        <v>2624.2019999999998</v>
      </c>
      <c r="M121" s="88">
        <f>62+36+7</f>
        <v>105</v>
      </c>
      <c r="N121" s="88">
        <v>239201</v>
      </c>
    </row>
    <row r="122" spans="1:14" ht="21" hidden="1" x14ac:dyDescent="0.35">
      <c r="B122" s="87">
        <v>43314.611585648148</v>
      </c>
      <c r="C122" s="87">
        <v>43314</v>
      </c>
      <c r="D122" s="88" t="s">
        <v>135</v>
      </c>
      <c r="E122" s="88" t="s">
        <v>1641</v>
      </c>
      <c r="F122" s="88" t="s">
        <v>155</v>
      </c>
      <c r="G122" s="89" t="s">
        <v>156</v>
      </c>
      <c r="H122" s="88">
        <v>300</v>
      </c>
      <c r="I122" s="88" t="s">
        <v>2425</v>
      </c>
      <c r="J122" s="90">
        <v>8.9443999999999999</v>
      </c>
      <c r="K122" s="90">
        <f t="shared" si="9"/>
        <v>2683.32</v>
      </c>
      <c r="L122" s="90">
        <f t="shared" si="8"/>
        <v>1967.768</v>
      </c>
      <c r="M122" s="88">
        <v>220</v>
      </c>
      <c r="N122" s="88">
        <v>239201</v>
      </c>
    </row>
    <row r="123" spans="1:14" ht="21" hidden="1" x14ac:dyDescent="0.35">
      <c r="B123" s="87">
        <v>43314.611585648148</v>
      </c>
      <c r="C123" s="87">
        <v>43314</v>
      </c>
      <c r="D123" s="88" t="s">
        <v>135</v>
      </c>
      <c r="E123" s="88" t="s">
        <v>1641</v>
      </c>
      <c r="F123" s="88" t="s">
        <v>153</v>
      </c>
      <c r="G123" s="89" t="s">
        <v>154</v>
      </c>
      <c r="H123" s="88">
        <v>500</v>
      </c>
      <c r="I123" s="88" t="s">
        <v>2425</v>
      </c>
      <c r="J123" s="90">
        <v>16.873999999999999</v>
      </c>
      <c r="K123" s="90">
        <f t="shared" si="9"/>
        <v>8437</v>
      </c>
      <c r="L123" s="90">
        <f t="shared" si="8"/>
        <v>4944.0819999999994</v>
      </c>
      <c r="M123" s="88">
        <f>135+158</f>
        <v>293</v>
      </c>
      <c r="N123" s="88">
        <v>239201</v>
      </c>
    </row>
    <row r="124" spans="1:14" ht="21" hidden="1" x14ac:dyDescent="0.35">
      <c r="B124" s="87">
        <v>43314.611585648148</v>
      </c>
      <c r="C124" s="87">
        <v>43314</v>
      </c>
      <c r="D124" s="88" t="s">
        <v>135</v>
      </c>
      <c r="E124" s="88" t="s">
        <v>1641</v>
      </c>
      <c r="F124" s="88" t="s">
        <v>192</v>
      </c>
      <c r="G124" s="89" t="s">
        <v>193</v>
      </c>
      <c r="H124" s="88">
        <v>300</v>
      </c>
      <c r="I124" s="88" t="s">
        <v>2425</v>
      </c>
      <c r="J124" s="90">
        <v>27.789000000000001</v>
      </c>
      <c r="K124" s="90">
        <f t="shared" si="9"/>
        <v>8336.7000000000007</v>
      </c>
      <c r="L124" s="90">
        <f t="shared" si="8"/>
        <v>5557.8</v>
      </c>
      <c r="M124" s="88">
        <v>200</v>
      </c>
      <c r="N124" s="88">
        <v>239201</v>
      </c>
    </row>
    <row r="125" spans="1:14" ht="21" hidden="1" x14ac:dyDescent="0.35">
      <c r="B125" s="87">
        <v>43504.361168981479</v>
      </c>
      <c r="C125" s="87">
        <v>43503</v>
      </c>
      <c r="D125" s="88" t="s">
        <v>40</v>
      </c>
      <c r="E125" s="88" t="s">
        <v>2341</v>
      </c>
      <c r="F125" s="88" t="s">
        <v>1653</v>
      </c>
      <c r="G125" s="89" t="s">
        <v>1654</v>
      </c>
      <c r="H125" s="88">
        <v>37</v>
      </c>
      <c r="I125" s="88" t="s">
        <v>2425</v>
      </c>
      <c r="J125" s="90">
        <v>47.2</v>
      </c>
      <c r="K125" s="90">
        <f t="shared" si="9"/>
        <v>1746.4</v>
      </c>
      <c r="L125" s="90">
        <f t="shared" si="8"/>
        <v>2973.6000000000004</v>
      </c>
      <c r="M125" s="88">
        <v>63</v>
      </c>
      <c r="N125" s="88">
        <v>239201</v>
      </c>
    </row>
    <row r="126" spans="1:14" s="47" customFormat="1" ht="21" hidden="1" x14ac:dyDescent="0.35">
      <c r="A126"/>
      <c r="B126" s="87">
        <v>42136.609907407408</v>
      </c>
      <c r="C126" s="87">
        <v>42136</v>
      </c>
      <c r="D126" s="88" t="s">
        <v>40</v>
      </c>
      <c r="E126" s="88" t="s">
        <v>1970</v>
      </c>
      <c r="F126" s="88" t="s">
        <v>1927</v>
      </c>
      <c r="G126" s="89" t="s">
        <v>1928</v>
      </c>
      <c r="H126" s="88">
        <v>15</v>
      </c>
      <c r="I126" s="88" t="s">
        <v>2425</v>
      </c>
      <c r="J126" s="90">
        <v>38.94</v>
      </c>
      <c r="K126" s="90">
        <f t="shared" si="9"/>
        <v>584.09999999999991</v>
      </c>
      <c r="L126" s="90">
        <f t="shared" si="8"/>
        <v>584.09999999999991</v>
      </c>
      <c r="M126" s="88">
        <v>15</v>
      </c>
      <c r="N126" s="88">
        <v>239201</v>
      </c>
    </row>
    <row r="127" spans="1:14" ht="21" hidden="1" x14ac:dyDescent="0.35">
      <c r="B127" s="25">
        <v>42859.442789351851</v>
      </c>
      <c r="C127" s="25">
        <v>42858</v>
      </c>
      <c r="D127" s="26" t="s">
        <v>135</v>
      </c>
      <c r="E127" s="26" t="s">
        <v>1011</v>
      </c>
      <c r="F127" s="26" t="s">
        <v>1028</v>
      </c>
      <c r="G127" s="27" t="s">
        <v>1029</v>
      </c>
      <c r="H127" s="26">
        <v>1750</v>
      </c>
      <c r="I127" s="26" t="s">
        <v>2428</v>
      </c>
      <c r="J127" s="28">
        <v>6.5961999999999996</v>
      </c>
      <c r="K127" s="90">
        <f t="shared" si="9"/>
        <v>11543.349999999999</v>
      </c>
      <c r="L127" s="28">
        <f t="shared" si="8"/>
        <v>14617.179199999999</v>
      </c>
      <c r="M127" s="26">
        <f>2400-184</f>
        <v>2216</v>
      </c>
      <c r="N127" s="88">
        <v>239201</v>
      </c>
    </row>
    <row r="128" spans="1:14" ht="21" hidden="1" x14ac:dyDescent="0.35">
      <c r="B128" s="25">
        <v>43314.611585648148</v>
      </c>
      <c r="C128" s="25">
        <v>43314</v>
      </c>
      <c r="D128" s="26" t="s">
        <v>135</v>
      </c>
      <c r="E128" s="26" t="s">
        <v>1641</v>
      </c>
      <c r="F128" s="26" t="s">
        <v>1030</v>
      </c>
      <c r="G128" s="27" t="s">
        <v>1031</v>
      </c>
      <c r="H128" s="26">
        <v>100</v>
      </c>
      <c r="I128" s="26" t="s">
        <v>2428</v>
      </c>
      <c r="J128" s="28">
        <v>22.738600000000002</v>
      </c>
      <c r="K128" s="90">
        <f t="shared" si="9"/>
        <v>2273.86</v>
      </c>
      <c r="L128" s="28">
        <f t="shared" si="8"/>
        <v>1728.1336000000001</v>
      </c>
      <c r="M128" s="26">
        <v>76</v>
      </c>
      <c r="N128" s="88">
        <v>239201</v>
      </c>
    </row>
    <row r="129" spans="1:14" ht="42" hidden="1" x14ac:dyDescent="0.35">
      <c r="B129" s="25">
        <v>43314.611585648148</v>
      </c>
      <c r="C129" s="25">
        <v>43314</v>
      </c>
      <c r="D129" s="26" t="s">
        <v>135</v>
      </c>
      <c r="E129" s="26" t="s">
        <v>1641</v>
      </c>
      <c r="F129" s="26" t="s">
        <v>1651</v>
      </c>
      <c r="G129" s="27" t="s">
        <v>1652</v>
      </c>
      <c r="H129" s="26">
        <v>30</v>
      </c>
      <c r="I129" s="88" t="s">
        <v>2425</v>
      </c>
      <c r="J129" s="28">
        <v>13.9948</v>
      </c>
      <c r="K129" s="90">
        <f t="shared" si="9"/>
        <v>419.84399999999999</v>
      </c>
      <c r="L129" s="28">
        <f t="shared" si="8"/>
        <v>699.74</v>
      </c>
      <c r="M129" s="26">
        <v>50</v>
      </c>
      <c r="N129" s="88">
        <v>239201</v>
      </c>
    </row>
    <row r="130" spans="1:14" ht="42" hidden="1" x14ac:dyDescent="0.35">
      <c r="B130" s="25">
        <v>43314.611585648148</v>
      </c>
      <c r="C130" s="25">
        <v>43314</v>
      </c>
      <c r="D130" s="26" t="s">
        <v>135</v>
      </c>
      <c r="E130" s="26" t="s">
        <v>1641</v>
      </c>
      <c r="F130" s="26" t="s">
        <v>1024</v>
      </c>
      <c r="G130" s="27" t="s">
        <v>1025</v>
      </c>
      <c r="H130" s="26">
        <v>30</v>
      </c>
      <c r="I130" s="88" t="s">
        <v>2425</v>
      </c>
      <c r="J130" s="28">
        <v>54.799199999999999</v>
      </c>
      <c r="K130" s="90">
        <f t="shared" si="9"/>
        <v>1643.9759999999999</v>
      </c>
      <c r="L130" s="28">
        <f t="shared" si="8"/>
        <v>602.7912</v>
      </c>
      <c r="M130" s="26">
        <v>11</v>
      </c>
      <c r="N130" s="88">
        <v>239201</v>
      </c>
    </row>
    <row r="131" spans="1:14" ht="21" hidden="1" x14ac:dyDescent="0.35">
      <c r="B131" s="25">
        <v>43314.611585648148</v>
      </c>
      <c r="C131" s="25">
        <v>43314</v>
      </c>
      <c r="D131" s="26" t="s">
        <v>135</v>
      </c>
      <c r="E131" s="26" t="s">
        <v>1641</v>
      </c>
      <c r="F131" s="26" t="s">
        <v>1026</v>
      </c>
      <c r="G131" s="27" t="s">
        <v>1027</v>
      </c>
      <c r="H131" s="26">
        <v>100</v>
      </c>
      <c r="I131" s="26" t="s">
        <v>2428</v>
      </c>
      <c r="J131" s="28">
        <v>20.744399999999999</v>
      </c>
      <c r="K131" s="90">
        <f t="shared" si="9"/>
        <v>2074.44</v>
      </c>
      <c r="L131" s="28">
        <f t="shared" si="8"/>
        <v>62.233199999999997</v>
      </c>
      <c r="M131" s="26">
        <v>3</v>
      </c>
      <c r="N131" s="88">
        <v>239201</v>
      </c>
    </row>
    <row r="132" spans="1:14" ht="21" x14ac:dyDescent="0.35">
      <c r="B132" s="25">
        <v>43314.611585648148</v>
      </c>
      <c r="C132" s="25">
        <v>43314</v>
      </c>
      <c r="D132" s="26" t="s">
        <v>135</v>
      </c>
      <c r="E132" s="26" t="s">
        <v>1641</v>
      </c>
      <c r="F132" s="26" t="s">
        <v>142</v>
      </c>
      <c r="G132" s="27" t="s">
        <v>143</v>
      </c>
      <c r="H132" s="26">
        <v>40000</v>
      </c>
      <c r="I132" s="26" t="s">
        <v>2428</v>
      </c>
      <c r="J132" s="28">
        <v>2.1004</v>
      </c>
      <c r="K132" s="90">
        <f t="shared" si="9"/>
        <v>84016</v>
      </c>
      <c r="L132" s="28">
        <f t="shared" si="8"/>
        <v>15753</v>
      </c>
      <c r="M132" s="26">
        <v>7500</v>
      </c>
      <c r="N132" s="88">
        <v>233201</v>
      </c>
    </row>
    <row r="133" spans="1:14" ht="21" hidden="1" x14ac:dyDescent="0.35">
      <c r="B133" s="25">
        <v>43314.611585648148</v>
      </c>
      <c r="C133" s="25">
        <v>43314</v>
      </c>
      <c r="D133" s="26" t="s">
        <v>135</v>
      </c>
      <c r="E133" s="26" t="s">
        <v>1641</v>
      </c>
      <c r="F133" s="26" t="s">
        <v>481</v>
      </c>
      <c r="G133" s="27" t="s">
        <v>482</v>
      </c>
      <c r="H133" s="26">
        <v>100</v>
      </c>
      <c r="I133" s="26" t="s">
        <v>2428</v>
      </c>
      <c r="J133" s="28">
        <v>3.9411999999999998</v>
      </c>
      <c r="K133" s="90">
        <f t="shared" si="9"/>
        <v>394.12</v>
      </c>
      <c r="L133" s="28">
        <f t="shared" si="8"/>
        <v>532.06200000000001</v>
      </c>
      <c r="M133" s="26">
        <v>135</v>
      </c>
      <c r="N133" s="88">
        <v>239201</v>
      </c>
    </row>
    <row r="134" spans="1:14" ht="21" hidden="1" x14ac:dyDescent="0.35">
      <c r="B134" s="25">
        <v>43384.427384259259</v>
      </c>
      <c r="C134" s="25">
        <v>43382</v>
      </c>
      <c r="D134" s="26" t="s">
        <v>40</v>
      </c>
      <c r="E134" s="26" t="s">
        <v>1758</v>
      </c>
      <c r="F134" s="26" t="s">
        <v>209</v>
      </c>
      <c r="G134" s="27" t="s">
        <v>210</v>
      </c>
      <c r="H134" s="26">
        <v>200</v>
      </c>
      <c r="I134" s="26" t="s">
        <v>2428</v>
      </c>
      <c r="J134" s="28">
        <v>6.9</v>
      </c>
      <c r="K134" s="90">
        <f t="shared" si="9"/>
        <v>1380</v>
      </c>
      <c r="L134" s="28">
        <f t="shared" si="8"/>
        <v>1531.8000000000002</v>
      </c>
      <c r="M134" s="26">
        <v>222</v>
      </c>
      <c r="N134" s="88">
        <v>239201</v>
      </c>
    </row>
    <row r="135" spans="1:14" ht="21" x14ac:dyDescent="0.35">
      <c r="B135" s="25">
        <v>43307.601689814815</v>
      </c>
      <c r="C135" s="25">
        <v>43307</v>
      </c>
      <c r="D135" s="26" t="s">
        <v>135</v>
      </c>
      <c r="E135" s="26" t="s">
        <v>1627</v>
      </c>
      <c r="F135" s="26" t="s">
        <v>144</v>
      </c>
      <c r="G135" s="27" t="s">
        <v>145</v>
      </c>
      <c r="H135" s="26">
        <v>520</v>
      </c>
      <c r="I135" s="26" t="s">
        <v>2428</v>
      </c>
      <c r="J135" s="28">
        <v>25.488</v>
      </c>
      <c r="K135" s="90">
        <f t="shared" si="9"/>
        <v>13253.76</v>
      </c>
      <c r="L135" s="28">
        <f t="shared" si="8"/>
        <v>6422.9759999999997</v>
      </c>
      <c r="M135" s="26">
        <v>252</v>
      </c>
      <c r="N135" s="88">
        <v>233201</v>
      </c>
    </row>
    <row r="136" spans="1:14" s="44" customFormat="1" ht="21" x14ac:dyDescent="0.35">
      <c r="A136"/>
      <c r="B136" s="87">
        <v>43315.436851851853</v>
      </c>
      <c r="C136" s="87">
        <v>43315</v>
      </c>
      <c r="D136" s="88" t="s">
        <v>135</v>
      </c>
      <c r="E136" s="88" t="s">
        <v>1687</v>
      </c>
      <c r="F136" s="88" t="s">
        <v>194</v>
      </c>
      <c r="G136" s="89" t="s">
        <v>195</v>
      </c>
      <c r="H136" s="88">
        <v>250</v>
      </c>
      <c r="I136" s="88" t="s">
        <v>2428</v>
      </c>
      <c r="J136" s="90">
        <v>16.873999999999999</v>
      </c>
      <c r="K136" s="90">
        <f t="shared" si="9"/>
        <v>4218.5</v>
      </c>
      <c r="L136" s="28">
        <f t="shared" si="8"/>
        <v>3121.6899999999996</v>
      </c>
      <c r="M136" s="88">
        <v>185</v>
      </c>
      <c r="N136" s="88">
        <v>233201</v>
      </c>
    </row>
    <row r="137" spans="1:14" ht="21" x14ac:dyDescent="0.35">
      <c r="B137" s="25">
        <v>43314.611585648148</v>
      </c>
      <c r="C137" s="25">
        <v>43314</v>
      </c>
      <c r="D137" s="26" t="s">
        <v>135</v>
      </c>
      <c r="E137" s="26" t="s">
        <v>1641</v>
      </c>
      <c r="F137" s="26" t="s">
        <v>1022</v>
      </c>
      <c r="G137" s="27" t="s">
        <v>1023</v>
      </c>
      <c r="H137" s="26">
        <v>15</v>
      </c>
      <c r="I137" s="26" t="s">
        <v>2428</v>
      </c>
      <c r="J137" s="28">
        <v>299.9914</v>
      </c>
      <c r="K137" s="90">
        <f t="shared" si="9"/>
        <v>4499.8710000000001</v>
      </c>
      <c r="L137" s="28">
        <f t="shared" si="8"/>
        <v>3299.9054000000001</v>
      </c>
      <c r="M137" s="26">
        <v>11</v>
      </c>
      <c r="N137" s="88">
        <v>233201</v>
      </c>
    </row>
    <row r="138" spans="1:14" ht="21" hidden="1" x14ac:dyDescent="0.35">
      <c r="B138" s="25">
        <v>43314.611585648148</v>
      </c>
      <c r="C138" s="25">
        <v>43314</v>
      </c>
      <c r="D138" s="26" t="s">
        <v>135</v>
      </c>
      <c r="E138" s="26" t="s">
        <v>1641</v>
      </c>
      <c r="F138" s="26" t="s">
        <v>487</v>
      </c>
      <c r="G138" s="27" t="s">
        <v>488</v>
      </c>
      <c r="H138" s="26">
        <v>20</v>
      </c>
      <c r="I138" s="26" t="s">
        <v>2428</v>
      </c>
      <c r="J138" s="28">
        <v>166.99359999999999</v>
      </c>
      <c r="K138" s="90">
        <f t="shared" si="9"/>
        <v>3339.8719999999998</v>
      </c>
      <c r="L138" s="28">
        <f t="shared" si="8"/>
        <v>5677.7823999999991</v>
      </c>
      <c r="M138" s="26">
        <f>16+18</f>
        <v>34</v>
      </c>
      <c r="N138" s="88">
        <v>239201</v>
      </c>
    </row>
    <row r="139" spans="1:14" ht="21" hidden="1" x14ac:dyDescent="0.35">
      <c r="B139" s="25">
        <v>43314.611585648148</v>
      </c>
      <c r="C139" s="25">
        <v>43314</v>
      </c>
      <c r="D139" s="26" t="s">
        <v>135</v>
      </c>
      <c r="E139" s="26" t="s">
        <v>1641</v>
      </c>
      <c r="F139" s="26" t="s">
        <v>1643</v>
      </c>
      <c r="G139" s="27" t="s">
        <v>1644</v>
      </c>
      <c r="H139" s="26">
        <v>50</v>
      </c>
      <c r="I139" s="26" t="s">
        <v>2428</v>
      </c>
      <c r="J139" s="28">
        <v>21.995200000000001</v>
      </c>
      <c r="K139" s="90">
        <f t="shared" si="9"/>
        <v>1099.76</v>
      </c>
      <c r="L139" s="28">
        <f t="shared" si="8"/>
        <v>1781.6112000000001</v>
      </c>
      <c r="M139" s="26">
        <v>81</v>
      </c>
      <c r="N139" s="88">
        <v>239201</v>
      </c>
    </row>
    <row r="140" spans="1:14" ht="21" hidden="1" x14ac:dyDescent="0.35">
      <c r="B140" s="25">
        <v>43314.611585648148</v>
      </c>
      <c r="C140" s="25">
        <v>43314</v>
      </c>
      <c r="D140" s="26" t="s">
        <v>135</v>
      </c>
      <c r="E140" s="26" t="s">
        <v>1641</v>
      </c>
      <c r="F140" s="26" t="s">
        <v>1645</v>
      </c>
      <c r="G140" s="27" t="s">
        <v>1646</v>
      </c>
      <c r="H140" s="26">
        <v>750</v>
      </c>
      <c r="I140" s="26" t="s">
        <v>2428</v>
      </c>
      <c r="J140" s="28">
        <v>22.998200000000001</v>
      </c>
      <c r="K140" s="90">
        <f t="shared" si="9"/>
        <v>17248.650000000001</v>
      </c>
      <c r="L140" s="28">
        <f t="shared" si="8"/>
        <v>8739.3160000000007</v>
      </c>
      <c r="M140" s="26">
        <v>380</v>
      </c>
      <c r="N140" s="88">
        <v>239201</v>
      </c>
    </row>
    <row r="141" spans="1:14" ht="21" hidden="1" x14ac:dyDescent="0.35">
      <c r="B141" s="25">
        <v>43314.611585648148</v>
      </c>
      <c r="C141" s="25">
        <v>43314</v>
      </c>
      <c r="D141" s="26" t="s">
        <v>135</v>
      </c>
      <c r="E141" s="26" t="s">
        <v>1641</v>
      </c>
      <c r="F141" s="26" t="s">
        <v>510</v>
      </c>
      <c r="G141" s="27" t="s">
        <v>511</v>
      </c>
      <c r="H141" s="26">
        <v>1700</v>
      </c>
      <c r="I141" s="26" t="s">
        <v>2428</v>
      </c>
      <c r="J141" s="28">
        <v>14.242599999999999</v>
      </c>
      <c r="K141" s="90">
        <f t="shared" si="9"/>
        <v>24212.42</v>
      </c>
      <c r="L141" s="28">
        <f t="shared" si="8"/>
        <v>15353.522799999999</v>
      </c>
      <c r="M141" s="26">
        <f>878+200</f>
        <v>1078</v>
      </c>
      <c r="N141" s="88">
        <v>239201</v>
      </c>
    </row>
    <row r="142" spans="1:14" ht="42" hidden="1" x14ac:dyDescent="0.35">
      <c r="B142" s="25">
        <v>42536.590624999997</v>
      </c>
      <c r="C142" s="25">
        <v>42502</v>
      </c>
      <c r="D142" s="26" t="s">
        <v>40</v>
      </c>
      <c r="E142" s="26" t="s">
        <v>475</v>
      </c>
      <c r="F142" s="26" t="s">
        <v>512</v>
      </c>
      <c r="G142" s="27" t="s">
        <v>2527</v>
      </c>
      <c r="H142" s="26">
        <v>40</v>
      </c>
      <c r="I142" s="26" t="s">
        <v>2426</v>
      </c>
      <c r="J142" s="28">
        <v>135.00380000000001</v>
      </c>
      <c r="K142" s="90">
        <f t="shared" si="9"/>
        <v>5400.152</v>
      </c>
      <c r="L142" s="28">
        <f t="shared" si="8"/>
        <v>2160.0608000000002</v>
      </c>
      <c r="M142" s="26">
        <v>16</v>
      </c>
      <c r="N142" s="88">
        <v>239201</v>
      </c>
    </row>
    <row r="143" spans="1:14" ht="21" hidden="1" x14ac:dyDescent="0.35">
      <c r="B143" s="25">
        <v>43314.611585648148</v>
      </c>
      <c r="C143" s="25">
        <v>43314</v>
      </c>
      <c r="D143" s="26" t="s">
        <v>135</v>
      </c>
      <c r="E143" s="26" t="s">
        <v>1641</v>
      </c>
      <c r="F143" s="26" t="s">
        <v>302</v>
      </c>
      <c r="G143" s="27" t="s">
        <v>303</v>
      </c>
      <c r="H143" s="26">
        <v>500</v>
      </c>
      <c r="I143" s="26" t="s">
        <v>2428</v>
      </c>
      <c r="J143" s="28">
        <v>12.803000000000001</v>
      </c>
      <c r="K143" s="90">
        <f t="shared" si="9"/>
        <v>6401.5</v>
      </c>
      <c r="L143" s="28">
        <f t="shared" si="8"/>
        <v>3123.9320000000002</v>
      </c>
      <c r="M143" s="26">
        <v>244</v>
      </c>
      <c r="N143" s="88">
        <v>239201</v>
      </c>
    </row>
    <row r="144" spans="1:14" s="110" customFormat="1" ht="21" hidden="1" x14ac:dyDescent="0.35">
      <c r="A144"/>
      <c r="B144" s="87">
        <v>43390.646238425928</v>
      </c>
      <c r="C144" s="87">
        <v>43390</v>
      </c>
      <c r="D144" s="88" t="s">
        <v>40</v>
      </c>
      <c r="E144" s="88" t="s">
        <v>1772</v>
      </c>
      <c r="F144" s="88" t="s">
        <v>1773</v>
      </c>
      <c r="G144" s="89" t="s">
        <v>1774</v>
      </c>
      <c r="H144" s="88">
        <v>50</v>
      </c>
      <c r="I144" s="88" t="s">
        <v>2428</v>
      </c>
      <c r="J144" s="90">
        <v>526.221</v>
      </c>
      <c r="K144" s="90">
        <f t="shared" si="9"/>
        <v>26311.05</v>
      </c>
      <c r="L144" s="90">
        <f t="shared" si="8"/>
        <v>25784.829000000002</v>
      </c>
      <c r="M144" s="88">
        <v>49</v>
      </c>
      <c r="N144" s="88">
        <v>233101</v>
      </c>
    </row>
    <row r="145" spans="1:14" s="44" customFormat="1" ht="21" hidden="1" x14ac:dyDescent="0.35">
      <c r="A145"/>
      <c r="B145" s="87">
        <v>43326.571238425924</v>
      </c>
      <c r="C145" s="87">
        <v>43326</v>
      </c>
      <c r="D145" s="88" t="s">
        <v>135</v>
      </c>
      <c r="E145" s="88" t="s">
        <v>1708</v>
      </c>
      <c r="F145" s="88" t="s">
        <v>190</v>
      </c>
      <c r="G145" s="89" t="s">
        <v>191</v>
      </c>
      <c r="H145" s="88">
        <v>200</v>
      </c>
      <c r="I145" s="88" t="s">
        <v>2428</v>
      </c>
      <c r="J145" s="90">
        <v>218.06399999999999</v>
      </c>
      <c r="K145" s="90">
        <f t="shared" si="9"/>
        <v>43612.799999999996</v>
      </c>
      <c r="L145" s="90">
        <f t="shared" si="8"/>
        <v>23114.784</v>
      </c>
      <c r="M145" s="88">
        <v>106</v>
      </c>
      <c r="N145" s="88">
        <v>233101</v>
      </c>
    </row>
    <row r="146" spans="1:14" ht="42" hidden="1" x14ac:dyDescent="0.35">
      <c r="B146" s="25">
        <v>42955.551122685189</v>
      </c>
      <c r="C146" s="25">
        <v>42955</v>
      </c>
      <c r="D146" s="26" t="s">
        <v>135</v>
      </c>
      <c r="E146" s="26" t="s">
        <v>1116</v>
      </c>
      <c r="F146" s="26" t="s">
        <v>1178</v>
      </c>
      <c r="G146" s="27" t="s">
        <v>1179</v>
      </c>
      <c r="H146" s="26">
        <v>26</v>
      </c>
      <c r="I146" s="26" t="s">
        <v>2429</v>
      </c>
      <c r="J146" s="28">
        <v>2596</v>
      </c>
      <c r="K146" s="90">
        <f t="shared" si="9"/>
        <v>67496</v>
      </c>
      <c r="L146" s="28">
        <f t="shared" si="8"/>
        <v>31152</v>
      </c>
      <c r="M146" s="26">
        <v>12</v>
      </c>
      <c r="N146" s="88">
        <v>233101</v>
      </c>
    </row>
    <row r="147" spans="1:14" ht="42" x14ac:dyDescent="0.35">
      <c r="B147" s="25">
        <v>43314.611585648148</v>
      </c>
      <c r="C147" s="25">
        <v>43314</v>
      </c>
      <c r="D147" s="26" t="s">
        <v>135</v>
      </c>
      <c r="E147" s="26" t="s">
        <v>1641</v>
      </c>
      <c r="F147" s="26" t="s">
        <v>514</v>
      </c>
      <c r="G147" s="27" t="s">
        <v>515</v>
      </c>
      <c r="H147" s="26">
        <v>200</v>
      </c>
      <c r="I147" s="26" t="s">
        <v>2434</v>
      </c>
      <c r="J147" s="28">
        <v>11.847200000000001</v>
      </c>
      <c r="K147" s="90">
        <f t="shared" si="9"/>
        <v>2369.44</v>
      </c>
      <c r="L147" s="28">
        <f t="shared" si="8"/>
        <v>1267.6504</v>
      </c>
      <c r="M147" s="26">
        <v>107</v>
      </c>
      <c r="N147" s="88">
        <v>233201</v>
      </c>
    </row>
    <row r="148" spans="1:14" ht="21" x14ac:dyDescent="0.35">
      <c r="B148" s="25">
        <v>43060.49722222222</v>
      </c>
      <c r="C148" s="25">
        <v>43060</v>
      </c>
      <c r="D148" s="26" t="s">
        <v>40</v>
      </c>
      <c r="E148" s="26" t="s">
        <v>1284</v>
      </c>
      <c r="F148" s="26" t="s">
        <v>1285</v>
      </c>
      <c r="G148" s="27" t="s">
        <v>1286</v>
      </c>
      <c r="H148" s="26">
        <v>500</v>
      </c>
      <c r="I148" s="26" t="s">
        <v>2436</v>
      </c>
      <c r="J148" s="28">
        <v>41.3</v>
      </c>
      <c r="K148" s="90">
        <f t="shared" si="9"/>
        <v>20650</v>
      </c>
      <c r="L148" s="28">
        <f t="shared" si="8"/>
        <v>11605.3</v>
      </c>
      <c r="M148" s="26">
        <v>281</v>
      </c>
      <c r="N148" s="88">
        <v>233201</v>
      </c>
    </row>
    <row r="149" spans="1:14" ht="21" hidden="1" x14ac:dyDescent="0.35">
      <c r="B149" s="25">
        <v>43314.611585648148</v>
      </c>
      <c r="C149" s="25">
        <v>43314</v>
      </c>
      <c r="D149" s="26" t="s">
        <v>135</v>
      </c>
      <c r="E149" s="26" t="s">
        <v>1641</v>
      </c>
      <c r="F149" s="26" t="s">
        <v>157</v>
      </c>
      <c r="G149" s="27" t="s">
        <v>158</v>
      </c>
      <c r="H149" s="26">
        <v>100</v>
      </c>
      <c r="I149" s="26" t="s">
        <v>2428</v>
      </c>
      <c r="J149" s="28">
        <v>16.791399999999999</v>
      </c>
      <c r="K149" s="90">
        <f t="shared" si="9"/>
        <v>1679.1399999999999</v>
      </c>
      <c r="L149" s="28">
        <f t="shared" si="8"/>
        <v>587.69899999999996</v>
      </c>
      <c r="M149" s="26">
        <v>35</v>
      </c>
      <c r="N149" s="88">
        <v>239201</v>
      </c>
    </row>
    <row r="150" spans="1:14" ht="21" hidden="1" x14ac:dyDescent="0.35">
      <c r="B150" s="25">
        <v>43314.611585648148</v>
      </c>
      <c r="C150" s="25">
        <v>43314</v>
      </c>
      <c r="D150" s="26" t="s">
        <v>135</v>
      </c>
      <c r="E150" s="26" t="s">
        <v>1641</v>
      </c>
      <c r="F150" s="26" t="s">
        <v>506</v>
      </c>
      <c r="G150" s="27" t="s">
        <v>507</v>
      </c>
      <c r="H150" s="26">
        <v>200</v>
      </c>
      <c r="I150" s="26" t="s">
        <v>2428</v>
      </c>
      <c r="J150" s="28">
        <v>9.9946000000000002</v>
      </c>
      <c r="K150" s="90">
        <f t="shared" si="9"/>
        <v>1998.92</v>
      </c>
      <c r="L150" s="28">
        <f t="shared" si="8"/>
        <v>1749.0550000000001</v>
      </c>
      <c r="M150" s="26">
        <v>175</v>
      </c>
      <c r="N150" s="88">
        <v>239201</v>
      </c>
    </row>
    <row r="151" spans="1:14" ht="21" hidden="1" x14ac:dyDescent="0.35">
      <c r="B151" s="25">
        <v>43314.611585648148</v>
      </c>
      <c r="C151" s="25">
        <v>43314</v>
      </c>
      <c r="D151" s="26" t="s">
        <v>135</v>
      </c>
      <c r="E151" s="26" t="s">
        <v>1641</v>
      </c>
      <c r="F151" s="26" t="s">
        <v>188</v>
      </c>
      <c r="G151" s="27" t="s">
        <v>189</v>
      </c>
      <c r="H151" s="26">
        <v>1500</v>
      </c>
      <c r="I151" s="26" t="s">
        <v>2428</v>
      </c>
      <c r="J151" s="28">
        <v>14.5</v>
      </c>
      <c r="K151" s="90">
        <f t="shared" si="9"/>
        <v>21750</v>
      </c>
      <c r="L151" s="28">
        <f t="shared" si="8"/>
        <v>11266.5</v>
      </c>
      <c r="M151" s="26">
        <f>349+345+83</f>
        <v>777</v>
      </c>
      <c r="N151" s="88">
        <v>239201</v>
      </c>
    </row>
    <row r="152" spans="1:14" ht="42" x14ac:dyDescent="0.35">
      <c r="B152" s="25">
        <v>43439</v>
      </c>
      <c r="C152" s="25">
        <v>43439.549768518518</v>
      </c>
      <c r="D152" s="22" t="s">
        <v>135</v>
      </c>
      <c r="E152" s="22" t="s">
        <v>1858</v>
      </c>
      <c r="F152" s="26" t="s">
        <v>1859</v>
      </c>
      <c r="G152" s="27" t="s">
        <v>1860</v>
      </c>
      <c r="H152" s="26">
        <v>500</v>
      </c>
      <c r="I152" s="26" t="s">
        <v>2428</v>
      </c>
      <c r="J152" s="28">
        <v>63.72</v>
      </c>
      <c r="K152" s="90">
        <f t="shared" si="9"/>
        <v>31860</v>
      </c>
      <c r="L152" s="28">
        <f t="shared" si="8"/>
        <v>34090.199999999997</v>
      </c>
      <c r="M152" s="26">
        <v>535</v>
      </c>
      <c r="N152" s="88">
        <v>233201</v>
      </c>
    </row>
    <row r="153" spans="1:14" ht="42" x14ac:dyDescent="0.35">
      <c r="B153" s="25">
        <v>43446</v>
      </c>
      <c r="C153" s="25">
        <v>43447.36037037037</v>
      </c>
      <c r="D153" s="22" t="s">
        <v>135</v>
      </c>
      <c r="E153" s="22" t="s">
        <v>1883</v>
      </c>
      <c r="F153" s="26" t="s">
        <v>1864</v>
      </c>
      <c r="G153" s="27" t="s">
        <v>1865</v>
      </c>
      <c r="H153" s="26">
        <v>121</v>
      </c>
      <c r="I153" s="26" t="s">
        <v>2428</v>
      </c>
      <c r="J153" s="28">
        <v>79.06</v>
      </c>
      <c r="K153" s="90">
        <f t="shared" si="9"/>
        <v>9566.26</v>
      </c>
      <c r="L153" s="28">
        <f t="shared" si="8"/>
        <v>38818.46</v>
      </c>
      <c r="M153" s="26">
        <v>491</v>
      </c>
      <c r="N153" s="88">
        <v>233201</v>
      </c>
    </row>
    <row r="154" spans="1:14" ht="21" hidden="1" x14ac:dyDescent="0.35">
      <c r="B154" s="25">
        <v>43314.611585648148</v>
      </c>
      <c r="C154" s="25">
        <v>43314</v>
      </c>
      <c r="D154" s="26" t="s">
        <v>135</v>
      </c>
      <c r="E154" s="26" t="s">
        <v>1641</v>
      </c>
      <c r="F154" s="26" t="s">
        <v>502</v>
      </c>
      <c r="G154" s="27" t="s">
        <v>503</v>
      </c>
      <c r="H154" s="26">
        <v>100</v>
      </c>
      <c r="I154" s="26" t="s">
        <v>2428</v>
      </c>
      <c r="J154" s="28">
        <v>28.296399999999998</v>
      </c>
      <c r="K154" s="90">
        <f t="shared" si="9"/>
        <v>2829.64</v>
      </c>
      <c r="L154" s="28">
        <f t="shared" si="8"/>
        <v>792.29919999999993</v>
      </c>
      <c r="M154" s="26">
        <v>28</v>
      </c>
      <c r="N154" s="88">
        <v>239201</v>
      </c>
    </row>
    <row r="155" spans="1:14" ht="21" hidden="1" x14ac:dyDescent="0.35">
      <c r="B155" s="25">
        <v>43314.611585648148</v>
      </c>
      <c r="C155" s="25">
        <v>43314</v>
      </c>
      <c r="D155" s="26" t="s">
        <v>135</v>
      </c>
      <c r="E155" s="26" t="s">
        <v>1641</v>
      </c>
      <c r="F155" s="26" t="s">
        <v>504</v>
      </c>
      <c r="G155" s="27" t="s">
        <v>505</v>
      </c>
      <c r="H155" s="26">
        <v>100</v>
      </c>
      <c r="I155" s="26" t="s">
        <v>2428</v>
      </c>
      <c r="J155" s="28">
        <v>23.788799999999998</v>
      </c>
      <c r="K155" s="90">
        <f t="shared" si="9"/>
        <v>2378.8799999999997</v>
      </c>
      <c r="L155" s="28">
        <f t="shared" si="8"/>
        <v>285.46559999999999</v>
      </c>
      <c r="M155" s="26">
        <v>12</v>
      </c>
      <c r="N155" s="88">
        <v>239201</v>
      </c>
    </row>
    <row r="156" spans="1:14" ht="21" x14ac:dyDescent="0.35">
      <c r="B156" s="25">
        <v>43314.611585648148</v>
      </c>
      <c r="C156" s="25">
        <v>43314</v>
      </c>
      <c r="D156" s="26" t="s">
        <v>135</v>
      </c>
      <c r="E156" s="26" t="s">
        <v>1641</v>
      </c>
      <c r="F156" s="26" t="s">
        <v>1004</v>
      </c>
      <c r="G156" s="27" t="s">
        <v>1005</v>
      </c>
      <c r="H156" s="26">
        <v>600</v>
      </c>
      <c r="I156" s="26" t="s">
        <v>2428</v>
      </c>
      <c r="J156" s="28">
        <v>4.6020000000000003</v>
      </c>
      <c r="K156" s="90">
        <f t="shared" si="9"/>
        <v>2761.2000000000003</v>
      </c>
      <c r="L156" s="28">
        <f t="shared" si="8"/>
        <v>1380.6000000000001</v>
      </c>
      <c r="M156" s="26">
        <v>300</v>
      </c>
      <c r="N156" s="88">
        <v>233201</v>
      </c>
    </row>
    <row r="157" spans="1:14" ht="21" hidden="1" x14ac:dyDescent="0.35">
      <c r="B157" s="25">
        <v>43314.611585648148</v>
      </c>
      <c r="C157" s="25">
        <v>43314</v>
      </c>
      <c r="D157" s="26" t="s">
        <v>135</v>
      </c>
      <c r="E157" s="26" t="s">
        <v>1641</v>
      </c>
      <c r="F157" s="26" t="s">
        <v>498</v>
      </c>
      <c r="G157" s="27" t="s">
        <v>499</v>
      </c>
      <c r="H157" s="26">
        <v>10</v>
      </c>
      <c r="I157" s="26" t="s">
        <v>2428</v>
      </c>
      <c r="J157" s="28">
        <v>746.99900000000002</v>
      </c>
      <c r="K157" s="90">
        <f t="shared" si="9"/>
        <v>7469.99</v>
      </c>
      <c r="L157" s="28">
        <f t="shared" si="8"/>
        <v>11204.985000000001</v>
      </c>
      <c r="M157" s="26">
        <v>15</v>
      </c>
      <c r="N157" s="88">
        <v>239201</v>
      </c>
    </row>
    <row r="158" spans="1:14" s="44" customFormat="1" ht="21" hidden="1" x14ac:dyDescent="0.35">
      <c r="B158" s="87">
        <v>43314.611585648148</v>
      </c>
      <c r="C158" s="87">
        <v>43314</v>
      </c>
      <c r="D158" s="88" t="s">
        <v>135</v>
      </c>
      <c r="E158" s="88" t="s">
        <v>1641</v>
      </c>
      <c r="F158" s="88" t="s">
        <v>173</v>
      </c>
      <c r="G158" s="89" t="s">
        <v>174</v>
      </c>
      <c r="H158" s="88">
        <v>30</v>
      </c>
      <c r="I158" s="88" t="s">
        <v>2428</v>
      </c>
      <c r="J158" s="90">
        <v>77.998000000000005</v>
      </c>
      <c r="K158" s="90">
        <f t="shared" si="9"/>
        <v>2339.94</v>
      </c>
      <c r="L158" s="90">
        <f t="shared" si="8"/>
        <v>935.97600000000011</v>
      </c>
      <c r="M158" s="88">
        <v>12</v>
      </c>
      <c r="N158" s="88">
        <v>239201</v>
      </c>
    </row>
    <row r="159" spans="1:14" ht="42" hidden="1" x14ac:dyDescent="0.35">
      <c r="B159" s="25">
        <v>43314.611585648148</v>
      </c>
      <c r="C159" s="25">
        <v>43314</v>
      </c>
      <c r="D159" s="26" t="s">
        <v>135</v>
      </c>
      <c r="E159" s="26" t="s">
        <v>1641</v>
      </c>
      <c r="F159" s="26" t="s">
        <v>1668</v>
      </c>
      <c r="G159" s="27" t="s">
        <v>1669</v>
      </c>
      <c r="H159" s="26">
        <v>30</v>
      </c>
      <c r="I159" s="88" t="s">
        <v>2425</v>
      </c>
      <c r="J159" s="28">
        <v>34.998800000000003</v>
      </c>
      <c r="K159" s="90">
        <f t="shared" si="9"/>
        <v>1049.9640000000002</v>
      </c>
      <c r="L159" s="28">
        <f t="shared" si="8"/>
        <v>2484.9148</v>
      </c>
      <c r="M159" s="26">
        <v>71</v>
      </c>
      <c r="N159" s="88">
        <v>239201</v>
      </c>
    </row>
    <row r="160" spans="1:14" ht="42" hidden="1" x14ac:dyDescent="0.35">
      <c r="B160" s="25">
        <v>43418.41306712963</v>
      </c>
      <c r="C160" s="25">
        <v>43418</v>
      </c>
      <c r="D160" s="26" t="s">
        <v>40</v>
      </c>
      <c r="E160" s="26" t="s">
        <v>1820</v>
      </c>
      <c r="F160" s="26" t="s">
        <v>1117</v>
      </c>
      <c r="G160" s="27" t="s">
        <v>1118</v>
      </c>
      <c r="H160" s="26">
        <v>15</v>
      </c>
      <c r="I160" s="26" t="s">
        <v>2429</v>
      </c>
      <c r="J160" s="28">
        <v>3422</v>
      </c>
      <c r="K160" s="90">
        <f t="shared" si="9"/>
        <v>51330</v>
      </c>
      <c r="L160" s="28">
        <f t="shared" si="8"/>
        <v>47908</v>
      </c>
      <c r="M160" s="26">
        <v>14</v>
      </c>
      <c r="N160" s="88">
        <v>233101</v>
      </c>
    </row>
    <row r="161" spans="1:14" ht="21" hidden="1" x14ac:dyDescent="0.35">
      <c r="B161" s="25">
        <v>43314.611585648148</v>
      </c>
      <c r="C161" s="25">
        <v>43314</v>
      </c>
      <c r="D161" s="26" t="s">
        <v>135</v>
      </c>
      <c r="E161" s="26" t="s">
        <v>1641</v>
      </c>
      <c r="F161" s="26" t="s">
        <v>163</v>
      </c>
      <c r="G161" s="27" t="s">
        <v>164</v>
      </c>
      <c r="H161" s="26">
        <v>6</v>
      </c>
      <c r="I161" s="26" t="s">
        <v>2428</v>
      </c>
      <c r="J161" s="28">
        <v>594.9914</v>
      </c>
      <c r="K161" s="90">
        <f t="shared" si="9"/>
        <v>3569.9484000000002</v>
      </c>
      <c r="L161" s="28">
        <f t="shared" si="8"/>
        <v>2974.9569999999999</v>
      </c>
      <c r="M161" s="26">
        <v>5</v>
      </c>
      <c r="N161" s="88">
        <v>239201</v>
      </c>
    </row>
    <row r="162" spans="1:14" ht="21" hidden="1" x14ac:dyDescent="0.35">
      <c r="B162" s="25">
        <v>43314.611585648148</v>
      </c>
      <c r="C162" s="25">
        <v>43314</v>
      </c>
      <c r="D162" s="26" t="s">
        <v>135</v>
      </c>
      <c r="E162" s="26" t="s">
        <v>1641</v>
      </c>
      <c r="F162" s="26" t="s">
        <v>165</v>
      </c>
      <c r="G162" s="27" t="s">
        <v>166</v>
      </c>
      <c r="H162" s="26">
        <v>24</v>
      </c>
      <c r="I162" s="26" t="s">
        <v>2428</v>
      </c>
      <c r="J162" s="28">
        <v>4.9913999999999996</v>
      </c>
      <c r="K162" s="90">
        <f t="shared" si="9"/>
        <v>119.7936</v>
      </c>
      <c r="L162" s="28">
        <f t="shared" si="8"/>
        <v>39.931199999999997</v>
      </c>
      <c r="M162" s="26">
        <v>8</v>
      </c>
      <c r="N162" s="88">
        <v>239201</v>
      </c>
    </row>
    <row r="163" spans="1:14" ht="42" hidden="1" x14ac:dyDescent="0.35">
      <c r="B163" s="25">
        <v>43314.611585648148</v>
      </c>
      <c r="C163" s="25">
        <v>43314</v>
      </c>
      <c r="D163" s="26" t="s">
        <v>135</v>
      </c>
      <c r="E163" s="26" t="s">
        <v>1641</v>
      </c>
      <c r="F163" s="26" t="s">
        <v>1670</v>
      </c>
      <c r="G163" s="27" t="s">
        <v>1671</v>
      </c>
      <c r="H163" s="26">
        <v>25</v>
      </c>
      <c r="I163" s="26" t="s">
        <v>2435</v>
      </c>
      <c r="J163" s="28">
        <v>96.476799999999997</v>
      </c>
      <c r="K163" s="90">
        <f t="shared" si="9"/>
        <v>2411.92</v>
      </c>
      <c r="L163" s="28">
        <f t="shared" si="8"/>
        <v>2218.9663999999998</v>
      </c>
      <c r="M163" s="26">
        <v>23</v>
      </c>
      <c r="N163" s="88">
        <v>239201</v>
      </c>
    </row>
    <row r="164" spans="1:14" ht="21" hidden="1" x14ac:dyDescent="0.35">
      <c r="B164" s="25">
        <v>43314.611585648148</v>
      </c>
      <c r="C164" s="25">
        <v>43314</v>
      </c>
      <c r="D164" s="26" t="s">
        <v>135</v>
      </c>
      <c r="E164" s="26" t="s">
        <v>1641</v>
      </c>
      <c r="F164" s="26" t="s">
        <v>175</v>
      </c>
      <c r="G164" s="27" t="s">
        <v>176</v>
      </c>
      <c r="H164" s="26">
        <v>30</v>
      </c>
      <c r="I164" s="26" t="s">
        <v>2428</v>
      </c>
      <c r="J164" s="28">
        <v>57.997</v>
      </c>
      <c r="K164" s="90">
        <f t="shared" si="9"/>
        <v>1739.91</v>
      </c>
      <c r="L164" s="28">
        <f t="shared" si="8"/>
        <v>1739.91</v>
      </c>
      <c r="M164" s="26">
        <v>30</v>
      </c>
      <c r="N164" s="88">
        <v>239201</v>
      </c>
    </row>
    <row r="165" spans="1:14" ht="42" hidden="1" x14ac:dyDescent="0.35">
      <c r="B165" s="25">
        <v>43314.611585648148</v>
      </c>
      <c r="C165" s="25">
        <v>43314</v>
      </c>
      <c r="D165" s="26" t="s">
        <v>135</v>
      </c>
      <c r="E165" s="26" t="s">
        <v>1641</v>
      </c>
      <c r="F165" s="26" t="s">
        <v>1672</v>
      </c>
      <c r="G165" s="27" t="s">
        <v>1673</v>
      </c>
      <c r="H165" s="26">
        <v>15</v>
      </c>
      <c r="I165" s="26" t="s">
        <v>2428</v>
      </c>
      <c r="J165" s="28">
        <v>74.34</v>
      </c>
      <c r="K165" s="90">
        <f t="shared" si="9"/>
        <v>1115.1000000000001</v>
      </c>
      <c r="L165" s="28">
        <f t="shared" si="8"/>
        <v>2081.52</v>
      </c>
      <c r="M165" s="26">
        <v>28</v>
      </c>
      <c r="N165" s="88">
        <v>239201</v>
      </c>
    </row>
    <row r="166" spans="1:14" ht="21" hidden="1" x14ac:dyDescent="0.35">
      <c r="B166" s="25">
        <v>43314.611585648148</v>
      </c>
      <c r="C166" s="25">
        <v>43314</v>
      </c>
      <c r="D166" s="26" t="s">
        <v>135</v>
      </c>
      <c r="E166" s="26" t="s">
        <v>1641</v>
      </c>
      <c r="F166" s="26" t="s">
        <v>490</v>
      </c>
      <c r="G166" s="27" t="s">
        <v>491</v>
      </c>
      <c r="H166" s="26">
        <v>300</v>
      </c>
      <c r="I166" s="88" t="s">
        <v>2425</v>
      </c>
      <c r="J166" s="28">
        <v>22.632400000000001</v>
      </c>
      <c r="K166" s="90">
        <f t="shared" si="9"/>
        <v>6789.72</v>
      </c>
      <c r="L166" s="28">
        <f t="shared" si="8"/>
        <v>792.13400000000001</v>
      </c>
      <c r="M166" s="26">
        <v>35</v>
      </c>
      <c r="N166" s="88">
        <v>239201</v>
      </c>
    </row>
    <row r="167" spans="1:14" ht="21" hidden="1" x14ac:dyDescent="0.35">
      <c r="B167" s="25">
        <v>43316.367083333331</v>
      </c>
      <c r="C167" s="25">
        <v>43316</v>
      </c>
      <c r="D167" s="26" t="s">
        <v>40</v>
      </c>
      <c r="E167" s="26" t="s">
        <v>1694</v>
      </c>
      <c r="F167" s="26" t="s">
        <v>177</v>
      </c>
      <c r="G167" s="27" t="s">
        <v>178</v>
      </c>
      <c r="H167" s="26">
        <v>20</v>
      </c>
      <c r="I167" s="26" t="s">
        <v>2435</v>
      </c>
      <c r="J167" s="28">
        <v>53.1</v>
      </c>
      <c r="K167" s="90">
        <f t="shared" si="9"/>
        <v>1062</v>
      </c>
      <c r="L167" s="28">
        <f t="shared" si="8"/>
        <v>2230.2000000000003</v>
      </c>
      <c r="M167" s="26">
        <v>42</v>
      </c>
      <c r="N167" s="88">
        <v>239201</v>
      </c>
    </row>
    <row r="168" spans="1:14" ht="42" hidden="1" x14ac:dyDescent="0.35">
      <c r="B168" s="25">
        <v>42859.442789351851</v>
      </c>
      <c r="C168" s="25">
        <v>42858</v>
      </c>
      <c r="D168" s="26" t="s">
        <v>135</v>
      </c>
      <c r="E168" s="26" t="s">
        <v>1011</v>
      </c>
      <c r="F168" s="26" t="s">
        <v>220</v>
      </c>
      <c r="G168" s="27" t="s">
        <v>221</v>
      </c>
      <c r="H168" s="26">
        <v>50</v>
      </c>
      <c r="I168" s="88" t="s">
        <v>2425</v>
      </c>
      <c r="J168" s="28">
        <v>312.7</v>
      </c>
      <c r="K168" s="90">
        <f t="shared" si="9"/>
        <v>15635</v>
      </c>
      <c r="L168" s="28">
        <f t="shared" si="8"/>
        <v>14071.5</v>
      </c>
      <c r="M168" s="26">
        <v>45</v>
      </c>
      <c r="N168" s="88">
        <v>239201</v>
      </c>
    </row>
    <row r="169" spans="1:14" ht="21" hidden="1" x14ac:dyDescent="0.35">
      <c r="B169" s="25">
        <v>43332.407581018517</v>
      </c>
      <c r="C169" s="25">
        <v>43332</v>
      </c>
      <c r="D169" s="26" t="s">
        <v>40</v>
      </c>
      <c r="E169" s="26" t="s">
        <v>1718</v>
      </c>
      <c r="F169" s="26" t="s">
        <v>492</v>
      </c>
      <c r="G169" s="27" t="s">
        <v>493</v>
      </c>
      <c r="H169" s="26">
        <v>250</v>
      </c>
      <c r="I169" s="26" t="s">
        <v>2428</v>
      </c>
      <c r="J169" s="28">
        <v>13.4992</v>
      </c>
      <c r="K169" s="90">
        <f t="shared" si="9"/>
        <v>3374.8</v>
      </c>
      <c r="L169" s="28">
        <f t="shared" si="8"/>
        <v>2483.8528000000001</v>
      </c>
      <c r="M169" s="26">
        <v>184</v>
      </c>
      <c r="N169" s="88">
        <v>239201</v>
      </c>
    </row>
    <row r="170" spans="1:14" ht="21" hidden="1" x14ac:dyDescent="0.35">
      <c r="B170" s="25">
        <v>43332.407581018517</v>
      </c>
      <c r="C170" s="25">
        <v>43332</v>
      </c>
      <c r="D170" s="26" t="s">
        <v>40</v>
      </c>
      <c r="E170" s="26" t="s">
        <v>1718</v>
      </c>
      <c r="F170" s="26" t="s">
        <v>295</v>
      </c>
      <c r="G170" s="27" t="s">
        <v>296</v>
      </c>
      <c r="H170" s="26">
        <v>40</v>
      </c>
      <c r="I170" s="26" t="s">
        <v>2428</v>
      </c>
      <c r="J170" s="28">
        <v>42.48</v>
      </c>
      <c r="K170" s="90">
        <f t="shared" si="9"/>
        <v>1699.1999999999998</v>
      </c>
      <c r="L170" s="28">
        <f t="shared" si="8"/>
        <v>934.56</v>
      </c>
      <c r="M170" s="26">
        <v>22</v>
      </c>
      <c r="N170" s="88">
        <v>239201</v>
      </c>
    </row>
    <row r="171" spans="1:14" s="44" customFormat="1" ht="21" hidden="1" x14ac:dyDescent="0.35">
      <c r="A171"/>
      <c r="B171" s="87">
        <v>43314.611585648148</v>
      </c>
      <c r="C171" s="87">
        <v>43314</v>
      </c>
      <c r="D171" s="88" t="s">
        <v>135</v>
      </c>
      <c r="E171" s="88" t="s">
        <v>1641</v>
      </c>
      <c r="F171" s="88" t="s">
        <v>179</v>
      </c>
      <c r="G171" s="89" t="s">
        <v>180</v>
      </c>
      <c r="H171" s="88">
        <v>45</v>
      </c>
      <c r="I171" s="88" t="s">
        <v>2426</v>
      </c>
      <c r="J171" s="90">
        <v>351.64</v>
      </c>
      <c r="K171" s="90">
        <f t="shared" si="9"/>
        <v>15823.8</v>
      </c>
      <c r="L171" s="28">
        <f t="shared" si="8"/>
        <v>26724.639999999999</v>
      </c>
      <c r="M171" s="88">
        <f>6+11+20+20+11+8</f>
        <v>76</v>
      </c>
      <c r="N171" s="88">
        <v>239201</v>
      </c>
    </row>
    <row r="172" spans="1:14" s="5" customFormat="1" ht="21" x14ac:dyDescent="0.35">
      <c r="B172" s="121">
        <v>43760</v>
      </c>
      <c r="C172" s="121">
        <v>43760</v>
      </c>
      <c r="D172" s="88" t="s">
        <v>40</v>
      </c>
      <c r="E172" s="88" t="s">
        <v>1718</v>
      </c>
      <c r="F172" s="85" t="s">
        <v>1719</v>
      </c>
      <c r="G172" s="122" t="s">
        <v>1720</v>
      </c>
      <c r="H172" s="85">
        <v>150</v>
      </c>
      <c r="I172" s="85" t="s">
        <v>2428</v>
      </c>
      <c r="J172" s="123">
        <v>2.95</v>
      </c>
      <c r="K172" s="123">
        <f t="shared" si="9"/>
        <v>442.5</v>
      </c>
      <c r="L172" s="123">
        <f t="shared" si="8"/>
        <v>702.1</v>
      </c>
      <c r="M172" s="85">
        <v>238</v>
      </c>
      <c r="N172" s="85">
        <v>233201</v>
      </c>
    </row>
    <row r="173" spans="1:14" ht="42" hidden="1" x14ac:dyDescent="0.35">
      <c r="B173" s="25">
        <v>43332.407581018517</v>
      </c>
      <c r="C173" s="25">
        <v>43332</v>
      </c>
      <c r="D173" s="26" t="s">
        <v>40</v>
      </c>
      <c r="E173" s="26" t="s">
        <v>1718</v>
      </c>
      <c r="F173" s="26" t="s">
        <v>1721</v>
      </c>
      <c r="G173" s="27" t="s">
        <v>1722</v>
      </c>
      <c r="H173" s="26">
        <v>25</v>
      </c>
      <c r="I173" s="26" t="s">
        <v>2435</v>
      </c>
      <c r="J173" s="28">
        <v>85.349400000000003</v>
      </c>
      <c r="K173" s="90">
        <f t="shared" si="9"/>
        <v>2133.7350000000001</v>
      </c>
      <c r="L173" s="28">
        <f t="shared" si="8"/>
        <v>1963.0362</v>
      </c>
      <c r="M173" s="26">
        <v>23</v>
      </c>
      <c r="N173" s="88">
        <v>239201</v>
      </c>
    </row>
    <row r="174" spans="1:14" ht="21" hidden="1" x14ac:dyDescent="0.35">
      <c r="B174" s="25">
        <v>43314.611585648148</v>
      </c>
      <c r="C174" s="25">
        <v>43314</v>
      </c>
      <c r="D174" s="26" t="s">
        <v>135</v>
      </c>
      <c r="E174" s="26" t="s">
        <v>1641</v>
      </c>
      <c r="F174" s="26" t="s">
        <v>1674</v>
      </c>
      <c r="G174" s="27" t="s">
        <v>1675</v>
      </c>
      <c r="H174" s="26">
        <v>30</v>
      </c>
      <c r="I174" s="88" t="s">
        <v>2425</v>
      </c>
      <c r="J174" s="28">
        <v>14.9978</v>
      </c>
      <c r="K174" s="90">
        <f t="shared" si="9"/>
        <v>449.93399999999997</v>
      </c>
      <c r="L174" s="28">
        <f t="shared" si="8"/>
        <v>1109.8371999999999</v>
      </c>
      <c r="M174" s="26">
        <v>74</v>
      </c>
      <c r="N174" s="88">
        <v>239201</v>
      </c>
    </row>
    <row r="175" spans="1:14" ht="21" hidden="1" x14ac:dyDescent="0.35">
      <c r="B175" s="25">
        <v>43314.611585648148</v>
      </c>
      <c r="C175" s="25">
        <v>43314</v>
      </c>
      <c r="D175" s="26" t="s">
        <v>135</v>
      </c>
      <c r="E175" s="26" t="s">
        <v>1641</v>
      </c>
      <c r="F175" s="26" t="s">
        <v>222</v>
      </c>
      <c r="G175" s="27" t="s">
        <v>223</v>
      </c>
      <c r="H175" s="26">
        <v>25</v>
      </c>
      <c r="I175" s="26" t="s">
        <v>2428</v>
      </c>
      <c r="J175" s="28">
        <v>27.14</v>
      </c>
      <c r="K175" s="90">
        <f t="shared" si="9"/>
        <v>678.5</v>
      </c>
      <c r="L175" s="28">
        <f t="shared" si="8"/>
        <v>1058.46</v>
      </c>
      <c r="M175" s="26">
        <v>39</v>
      </c>
      <c r="N175" s="88">
        <v>239201</v>
      </c>
    </row>
    <row r="176" spans="1:14" ht="21" hidden="1" x14ac:dyDescent="0.35">
      <c r="B176" s="25">
        <v>43314.611585648148</v>
      </c>
      <c r="C176" s="25">
        <v>43314</v>
      </c>
      <c r="D176" s="26" t="s">
        <v>135</v>
      </c>
      <c r="E176" s="26" t="s">
        <v>1641</v>
      </c>
      <c r="F176" s="26" t="s">
        <v>196</v>
      </c>
      <c r="G176" s="27" t="s">
        <v>197</v>
      </c>
      <c r="H176" s="26">
        <v>30</v>
      </c>
      <c r="I176" s="88" t="s">
        <v>2425</v>
      </c>
      <c r="J176" s="28">
        <v>21.004000000000001</v>
      </c>
      <c r="K176" s="90">
        <f t="shared" si="9"/>
        <v>630.12</v>
      </c>
      <c r="L176" s="28">
        <f t="shared" si="8"/>
        <v>462.08800000000002</v>
      </c>
      <c r="M176" s="26">
        <v>22</v>
      </c>
      <c r="N176" s="88">
        <v>239201</v>
      </c>
    </row>
    <row r="177" spans="1:14" ht="21" hidden="1" x14ac:dyDescent="0.35">
      <c r="B177" s="25">
        <v>42486.388692129629</v>
      </c>
      <c r="C177" s="25">
        <v>42485</v>
      </c>
      <c r="D177" s="26" t="s">
        <v>40</v>
      </c>
      <c r="E177" s="26" t="s">
        <v>229</v>
      </c>
      <c r="F177" s="26" t="s">
        <v>230</v>
      </c>
      <c r="G177" s="27" t="s">
        <v>231</v>
      </c>
      <c r="H177" s="26">
        <v>5</v>
      </c>
      <c r="I177" s="26" t="s">
        <v>2435</v>
      </c>
      <c r="J177" s="28">
        <v>1100.2556</v>
      </c>
      <c r="K177" s="90">
        <f t="shared" si="9"/>
        <v>5501.2780000000002</v>
      </c>
      <c r="L177" s="28">
        <f t="shared" si="8"/>
        <v>1100.2556</v>
      </c>
      <c r="M177" s="26">
        <v>1</v>
      </c>
      <c r="N177" s="88">
        <v>239201</v>
      </c>
    </row>
    <row r="178" spans="1:14" ht="42" hidden="1" x14ac:dyDescent="0.35">
      <c r="B178" s="25">
        <v>43314.611585648148</v>
      </c>
      <c r="C178" s="25">
        <v>43314</v>
      </c>
      <c r="D178" s="26" t="s">
        <v>135</v>
      </c>
      <c r="E178" s="26" t="s">
        <v>1641</v>
      </c>
      <c r="F178" s="26" t="s">
        <v>310</v>
      </c>
      <c r="G178" s="27" t="s">
        <v>311</v>
      </c>
      <c r="H178" s="26">
        <v>55</v>
      </c>
      <c r="I178" s="26" t="s">
        <v>2428</v>
      </c>
      <c r="J178" s="28">
        <v>74.34</v>
      </c>
      <c r="K178" s="90">
        <f t="shared" si="9"/>
        <v>4088.7000000000003</v>
      </c>
      <c r="L178" s="28">
        <f t="shared" si="8"/>
        <v>743.40000000000009</v>
      </c>
      <c r="M178" s="26">
        <v>10</v>
      </c>
      <c r="N178" s="88">
        <v>239201</v>
      </c>
    </row>
    <row r="179" spans="1:14" ht="21" hidden="1" x14ac:dyDescent="0.35">
      <c r="B179" s="25">
        <v>43315.436851851853</v>
      </c>
      <c r="C179" s="25">
        <v>43315</v>
      </c>
      <c r="D179" s="26" t="s">
        <v>135</v>
      </c>
      <c r="E179" s="26" t="s">
        <v>1687</v>
      </c>
      <c r="F179" s="26" t="s">
        <v>518</v>
      </c>
      <c r="G179" s="27" t="s">
        <v>519</v>
      </c>
      <c r="H179" s="26">
        <v>10</v>
      </c>
      <c r="I179" s="26" t="s">
        <v>2428</v>
      </c>
      <c r="J179" s="28">
        <v>23.6</v>
      </c>
      <c r="K179" s="90">
        <f t="shared" si="9"/>
        <v>236</v>
      </c>
      <c r="L179" s="28">
        <f t="shared" si="8"/>
        <v>188.8</v>
      </c>
      <c r="M179" s="26">
        <v>8</v>
      </c>
      <c r="N179" s="88">
        <v>239201</v>
      </c>
    </row>
    <row r="180" spans="1:14" ht="21" hidden="1" x14ac:dyDescent="0.35">
      <c r="B180" s="25">
        <v>43454.640231481484</v>
      </c>
      <c r="C180" s="25">
        <v>43454</v>
      </c>
      <c r="D180" s="26" t="s">
        <v>40</v>
      </c>
      <c r="E180" s="26" t="s">
        <v>1906</v>
      </c>
      <c r="F180" s="26" t="s">
        <v>538</v>
      </c>
      <c r="G180" s="27" t="s">
        <v>539</v>
      </c>
      <c r="H180" s="26">
        <v>500</v>
      </c>
      <c r="I180" s="26" t="s">
        <v>2428</v>
      </c>
      <c r="J180" s="28">
        <v>110.92</v>
      </c>
      <c r="K180" s="90">
        <f t="shared" si="9"/>
        <v>55460</v>
      </c>
      <c r="L180" s="28">
        <f t="shared" si="8"/>
        <v>191558.84</v>
      </c>
      <c r="M180" s="26">
        <v>1727</v>
      </c>
      <c r="N180" s="88">
        <v>239201</v>
      </c>
    </row>
    <row r="181" spans="1:14" ht="21" hidden="1" x14ac:dyDescent="0.35">
      <c r="B181" s="25">
        <v>43332.407581018517</v>
      </c>
      <c r="C181" s="25">
        <v>43332</v>
      </c>
      <c r="D181" s="26" t="s">
        <v>40</v>
      </c>
      <c r="E181" s="26" t="s">
        <v>1718</v>
      </c>
      <c r="F181" s="26" t="s">
        <v>1725</v>
      </c>
      <c r="G181" s="27" t="s">
        <v>1726</v>
      </c>
      <c r="H181" s="26">
        <v>400</v>
      </c>
      <c r="I181" s="26" t="s">
        <v>2428</v>
      </c>
      <c r="J181" s="28">
        <v>11.3398</v>
      </c>
      <c r="K181" s="90">
        <f t="shared" si="9"/>
        <v>4535.92</v>
      </c>
      <c r="L181" s="28">
        <f t="shared" ref="L181:L198" si="10">+M181*J181</f>
        <v>4309.1239999999998</v>
      </c>
      <c r="M181" s="26">
        <v>380</v>
      </c>
      <c r="N181" s="88">
        <v>239201</v>
      </c>
    </row>
    <row r="182" spans="1:14" ht="21" hidden="1" x14ac:dyDescent="0.35">
      <c r="B182" s="25">
        <v>43396.478136574071</v>
      </c>
      <c r="C182" s="25">
        <v>43396</v>
      </c>
      <c r="D182" s="26" t="s">
        <v>40</v>
      </c>
      <c r="E182" s="26" t="s">
        <v>1783</v>
      </c>
      <c r="F182" s="26" t="s">
        <v>1787</v>
      </c>
      <c r="G182" s="27" t="s">
        <v>1788</v>
      </c>
      <c r="H182" s="26">
        <v>40</v>
      </c>
      <c r="I182" s="26" t="s">
        <v>2429</v>
      </c>
      <c r="J182" s="28">
        <v>1092.68</v>
      </c>
      <c r="K182" s="90">
        <f t="shared" ref="K182:K198" si="11">+J182*H182</f>
        <v>43707.200000000004</v>
      </c>
      <c r="L182" s="28">
        <f t="shared" si="10"/>
        <v>37151.120000000003</v>
      </c>
      <c r="M182" s="26">
        <v>34</v>
      </c>
      <c r="N182" s="88">
        <v>233101</v>
      </c>
    </row>
    <row r="183" spans="1:14" s="44" customFormat="1" ht="42" hidden="1" x14ac:dyDescent="0.35">
      <c r="A183"/>
      <c r="B183" s="87">
        <v>43396.568206018521</v>
      </c>
      <c r="C183" s="87">
        <v>43396</v>
      </c>
      <c r="D183" s="88" t="s">
        <v>135</v>
      </c>
      <c r="E183" s="88" t="s">
        <v>1791</v>
      </c>
      <c r="F183" s="88" t="s">
        <v>1792</v>
      </c>
      <c r="G183" s="89" t="s">
        <v>1793</v>
      </c>
      <c r="H183" s="88">
        <v>125</v>
      </c>
      <c r="I183" s="88" t="s">
        <v>2429</v>
      </c>
      <c r="J183" s="90">
        <v>778.8</v>
      </c>
      <c r="K183" s="90">
        <f t="shared" si="11"/>
        <v>97350</v>
      </c>
      <c r="L183" s="90">
        <f t="shared" si="10"/>
        <v>35824.799999999996</v>
      </c>
      <c r="M183" s="88">
        <v>46</v>
      </c>
      <c r="N183" s="88">
        <v>233101</v>
      </c>
    </row>
    <row r="184" spans="1:14" ht="21" hidden="1" x14ac:dyDescent="0.35">
      <c r="B184" s="25">
        <v>43315</v>
      </c>
      <c r="C184" s="25">
        <v>43314.355324074073</v>
      </c>
      <c r="D184" s="26"/>
      <c r="E184" s="26"/>
      <c r="F184" s="26" t="s">
        <v>1040</v>
      </c>
      <c r="G184" s="27" t="s">
        <v>1041</v>
      </c>
      <c r="H184" s="26">
        <v>24</v>
      </c>
      <c r="I184" s="26" t="s">
        <v>2428</v>
      </c>
      <c r="J184" s="28">
        <v>12.4962</v>
      </c>
      <c r="K184" s="90">
        <f t="shared" si="11"/>
        <v>299.90879999999999</v>
      </c>
      <c r="L184" s="28">
        <f t="shared" si="10"/>
        <v>174.9468</v>
      </c>
      <c r="M184" s="26">
        <v>14</v>
      </c>
      <c r="N184" s="88">
        <v>239201</v>
      </c>
    </row>
    <row r="185" spans="1:14" ht="21" hidden="1" x14ac:dyDescent="0.35">
      <c r="B185" s="121">
        <v>43315</v>
      </c>
      <c r="C185" s="121">
        <v>43315.457268518519</v>
      </c>
      <c r="D185" s="26"/>
      <c r="E185" s="26"/>
      <c r="F185" s="85" t="s">
        <v>314</v>
      </c>
      <c r="G185" s="122" t="s">
        <v>315</v>
      </c>
      <c r="H185" s="85">
        <v>6</v>
      </c>
      <c r="I185" s="85" t="s">
        <v>2428</v>
      </c>
      <c r="J185" s="123">
        <v>875</v>
      </c>
      <c r="K185" s="123">
        <f t="shared" si="11"/>
        <v>5250</v>
      </c>
      <c r="L185" s="123">
        <f t="shared" si="10"/>
        <v>3500</v>
      </c>
      <c r="M185" s="85">
        <v>4</v>
      </c>
      <c r="N185" s="85"/>
    </row>
    <row r="186" spans="1:14" ht="21" hidden="1" x14ac:dyDescent="0.35">
      <c r="B186" s="25">
        <v>43314</v>
      </c>
      <c r="C186" s="25">
        <v>43315.355312500003</v>
      </c>
      <c r="D186" s="22"/>
      <c r="E186" s="22"/>
      <c r="F186" s="26" t="s">
        <v>1032</v>
      </c>
      <c r="G186" s="27" t="s">
        <v>1033</v>
      </c>
      <c r="H186" s="26">
        <v>5</v>
      </c>
      <c r="I186" s="88" t="s">
        <v>2425</v>
      </c>
      <c r="J186" s="28">
        <v>371.995</v>
      </c>
      <c r="K186" s="90">
        <f t="shared" si="11"/>
        <v>1859.9749999999999</v>
      </c>
      <c r="L186" s="28">
        <f t="shared" si="10"/>
        <v>6323.915</v>
      </c>
      <c r="M186" s="26">
        <v>17</v>
      </c>
      <c r="N186" s="88">
        <v>239201</v>
      </c>
    </row>
    <row r="187" spans="1:14" ht="21" hidden="1" x14ac:dyDescent="0.35">
      <c r="B187" s="25">
        <v>43314</v>
      </c>
      <c r="C187" s="25">
        <v>43315.355312500003</v>
      </c>
      <c r="D187" s="22"/>
      <c r="E187" s="22"/>
      <c r="F187" s="26" t="s">
        <v>214</v>
      </c>
      <c r="G187" s="27" t="s">
        <v>215</v>
      </c>
      <c r="H187" s="26">
        <v>5</v>
      </c>
      <c r="I187" s="26" t="s">
        <v>2428</v>
      </c>
      <c r="J187" s="28">
        <v>190.00360000000001</v>
      </c>
      <c r="K187" s="90">
        <f t="shared" si="11"/>
        <v>950.01800000000003</v>
      </c>
      <c r="L187" s="28">
        <f t="shared" si="10"/>
        <v>190.00360000000001</v>
      </c>
      <c r="M187" s="26">
        <v>1</v>
      </c>
      <c r="N187" s="88">
        <v>239201</v>
      </c>
    </row>
    <row r="188" spans="1:14" ht="21" hidden="1" x14ac:dyDescent="0.35">
      <c r="B188" s="91">
        <v>42859</v>
      </c>
      <c r="C188" s="91">
        <v>42858.442824074074</v>
      </c>
      <c r="D188" s="22"/>
      <c r="E188" s="22"/>
      <c r="F188" s="92" t="s">
        <v>1014</v>
      </c>
      <c r="G188" s="93" t="s">
        <v>1015</v>
      </c>
      <c r="H188" s="92">
        <v>25</v>
      </c>
      <c r="I188" s="92" t="s">
        <v>2426</v>
      </c>
      <c r="J188" s="94">
        <v>21.995200000000001</v>
      </c>
      <c r="K188" s="90">
        <f t="shared" si="11"/>
        <v>549.88</v>
      </c>
      <c r="L188" s="28">
        <f t="shared" si="10"/>
        <v>483.89440000000002</v>
      </c>
      <c r="M188" s="92">
        <v>22</v>
      </c>
      <c r="N188" s="88">
        <v>239201</v>
      </c>
    </row>
    <row r="189" spans="1:14" ht="42" hidden="1" x14ac:dyDescent="0.35">
      <c r="B189" s="91">
        <v>42923</v>
      </c>
      <c r="C189" s="91">
        <v>42922.338564814818</v>
      </c>
      <c r="D189" s="22"/>
      <c r="E189" s="22"/>
      <c r="F189" s="92" t="s">
        <v>540</v>
      </c>
      <c r="G189" s="93" t="s">
        <v>541</v>
      </c>
      <c r="H189" s="92">
        <v>20</v>
      </c>
      <c r="I189" s="92" t="s">
        <v>2429</v>
      </c>
      <c r="J189" s="94">
        <v>2360</v>
      </c>
      <c r="K189" s="90">
        <f t="shared" si="11"/>
        <v>47200</v>
      </c>
      <c r="L189" s="28">
        <f t="shared" si="10"/>
        <v>141600</v>
      </c>
      <c r="M189" s="92">
        <v>60</v>
      </c>
      <c r="N189" s="88">
        <v>233101</v>
      </c>
    </row>
    <row r="190" spans="1:14" s="47" customFormat="1" ht="21" x14ac:dyDescent="0.35">
      <c r="A190"/>
      <c r="B190" s="25">
        <v>43418.442499999997</v>
      </c>
      <c r="C190" s="25">
        <v>43418</v>
      </c>
      <c r="D190" s="22" t="s">
        <v>1822</v>
      </c>
      <c r="E190" s="22" t="s">
        <v>135</v>
      </c>
      <c r="F190" s="26" t="s">
        <v>1824</v>
      </c>
      <c r="G190" s="27" t="s">
        <v>1825</v>
      </c>
      <c r="H190" s="26">
        <v>5000</v>
      </c>
      <c r="I190" s="26" t="s">
        <v>2428</v>
      </c>
      <c r="J190" s="28">
        <v>5.8410000000000002</v>
      </c>
      <c r="K190" s="90">
        <f t="shared" si="11"/>
        <v>29205</v>
      </c>
      <c r="L190" s="90">
        <f t="shared" si="10"/>
        <v>13416.777</v>
      </c>
      <c r="M190" s="103">
        <v>2297</v>
      </c>
      <c r="N190" s="88">
        <v>233201</v>
      </c>
    </row>
    <row r="191" spans="1:14" ht="21" hidden="1" x14ac:dyDescent="0.35">
      <c r="B191" s="121">
        <v>42136.395949074074</v>
      </c>
      <c r="C191" s="121">
        <v>42123</v>
      </c>
      <c r="D191" s="26"/>
      <c r="E191" s="26"/>
      <c r="F191" s="85" t="s">
        <v>1939</v>
      </c>
      <c r="G191" s="122" t="s">
        <v>1940</v>
      </c>
      <c r="H191" s="85">
        <v>30</v>
      </c>
      <c r="I191" s="85" t="s">
        <v>2428</v>
      </c>
      <c r="J191" s="123">
        <v>175.34800000000001</v>
      </c>
      <c r="K191" s="123">
        <f t="shared" si="11"/>
        <v>5260.4400000000005</v>
      </c>
      <c r="L191" s="123">
        <f t="shared" si="10"/>
        <v>4033.0040000000004</v>
      </c>
      <c r="M191" s="85">
        <v>23</v>
      </c>
      <c r="N191" s="85"/>
    </row>
    <row r="192" spans="1:14" ht="29.25" customHeight="1" x14ac:dyDescent="0.35">
      <c r="B192" s="25">
        <v>43410.56177083333</v>
      </c>
      <c r="C192" s="25">
        <v>43410</v>
      </c>
      <c r="D192" s="26"/>
      <c r="E192" s="26"/>
      <c r="F192" s="26" t="s">
        <v>1807</v>
      </c>
      <c r="G192" s="27" t="s">
        <v>1808</v>
      </c>
      <c r="H192" s="26">
        <v>500</v>
      </c>
      <c r="I192" s="26" t="s">
        <v>2428</v>
      </c>
      <c r="J192" s="28">
        <v>9.9120000000000008</v>
      </c>
      <c r="K192" s="90">
        <f t="shared" si="11"/>
        <v>4956</v>
      </c>
      <c r="L192" s="28">
        <f t="shared" si="10"/>
        <v>19824</v>
      </c>
      <c r="M192" s="26">
        <v>2000</v>
      </c>
      <c r="N192" s="88">
        <v>233201</v>
      </c>
    </row>
    <row r="193" spans="2:14" ht="21" x14ac:dyDescent="0.35">
      <c r="B193" s="25">
        <v>43426</v>
      </c>
      <c r="C193" s="25">
        <v>43426</v>
      </c>
      <c r="D193" s="26"/>
      <c r="E193" s="26"/>
      <c r="F193" s="26" t="s">
        <v>494</v>
      </c>
      <c r="G193" s="27" t="s">
        <v>495</v>
      </c>
      <c r="H193" s="26">
        <v>300</v>
      </c>
      <c r="I193" s="26" t="s">
        <v>2428</v>
      </c>
      <c r="J193" s="28">
        <v>51.92</v>
      </c>
      <c r="K193" s="90">
        <f t="shared" si="11"/>
        <v>15576</v>
      </c>
      <c r="L193" s="28">
        <f t="shared" si="10"/>
        <v>10695.52</v>
      </c>
      <c r="M193" s="26">
        <v>206</v>
      </c>
      <c r="N193" s="88">
        <v>233201</v>
      </c>
    </row>
    <row r="194" spans="2:14" ht="21" hidden="1" x14ac:dyDescent="0.35">
      <c r="B194" s="25">
        <v>43769</v>
      </c>
      <c r="C194" s="25">
        <v>43769</v>
      </c>
      <c r="D194" s="22"/>
      <c r="E194" s="22"/>
      <c r="F194" s="26" t="s">
        <v>159</v>
      </c>
      <c r="G194" s="27" t="s">
        <v>160</v>
      </c>
      <c r="H194" s="26">
        <v>20</v>
      </c>
      <c r="I194" s="26" t="s">
        <v>2428</v>
      </c>
      <c r="J194" s="28">
        <v>23.6</v>
      </c>
      <c r="K194" s="90">
        <f t="shared" si="11"/>
        <v>472</v>
      </c>
      <c r="L194" s="28">
        <f t="shared" si="10"/>
        <v>47.2</v>
      </c>
      <c r="M194" s="26">
        <v>2</v>
      </c>
      <c r="N194" s="88">
        <v>239201</v>
      </c>
    </row>
    <row r="195" spans="2:14" s="5" customFormat="1" ht="21" x14ac:dyDescent="0.35">
      <c r="B195" s="121">
        <v>43760</v>
      </c>
      <c r="C195" s="121">
        <v>43760</v>
      </c>
      <c r="D195" s="95"/>
      <c r="E195" s="95"/>
      <c r="F195" s="85" t="s">
        <v>821</v>
      </c>
      <c r="G195" s="122" t="s">
        <v>822</v>
      </c>
      <c r="H195" s="85">
        <v>300</v>
      </c>
      <c r="I195" s="85" t="s">
        <v>2428</v>
      </c>
      <c r="J195" s="123">
        <f>5.2*1.18</f>
        <v>6.1360000000000001</v>
      </c>
      <c r="K195" s="123">
        <f t="shared" si="11"/>
        <v>1840.8</v>
      </c>
      <c r="L195" s="123">
        <f t="shared" si="10"/>
        <v>1073.8</v>
      </c>
      <c r="M195" s="85">
        <v>175</v>
      </c>
      <c r="N195" s="85">
        <v>233201</v>
      </c>
    </row>
    <row r="196" spans="2:14" s="5" customFormat="1" ht="21" x14ac:dyDescent="0.35">
      <c r="B196" s="121">
        <v>43760</v>
      </c>
      <c r="C196" s="121">
        <v>43760</v>
      </c>
      <c r="D196" s="95"/>
      <c r="E196" s="95"/>
      <c r="F196" s="85" t="s">
        <v>1044</v>
      </c>
      <c r="G196" s="122" t="s">
        <v>1045</v>
      </c>
      <c r="H196" s="85">
        <v>500</v>
      </c>
      <c r="I196" s="85" t="s">
        <v>2428</v>
      </c>
      <c r="J196" s="123">
        <f>5.1*1.18</f>
        <v>6.0179999999999989</v>
      </c>
      <c r="K196" s="123">
        <f t="shared" si="11"/>
        <v>3008.9999999999995</v>
      </c>
      <c r="L196" s="123">
        <f t="shared" si="10"/>
        <v>2226.6599999999994</v>
      </c>
      <c r="M196" s="85">
        <v>370</v>
      </c>
      <c r="N196" s="85">
        <v>233201</v>
      </c>
    </row>
    <row r="197" spans="2:14" ht="21" x14ac:dyDescent="0.35">
      <c r="B197" s="25">
        <v>42202.617002314815</v>
      </c>
      <c r="C197" s="25">
        <v>42202</v>
      </c>
      <c r="D197" s="22" t="s">
        <v>2026</v>
      </c>
      <c r="E197" s="22" t="s">
        <v>40</v>
      </c>
      <c r="F197" s="26" t="s">
        <v>2028</v>
      </c>
      <c r="G197" s="27" t="s">
        <v>2029</v>
      </c>
      <c r="H197" s="26">
        <v>500</v>
      </c>
      <c r="I197" s="26" t="s">
        <v>2428</v>
      </c>
      <c r="J197" s="28">
        <v>12.98</v>
      </c>
      <c r="K197" s="90">
        <f t="shared" si="11"/>
        <v>6490</v>
      </c>
      <c r="L197" s="90">
        <f t="shared" si="10"/>
        <v>882.64</v>
      </c>
      <c r="M197" s="88">
        <v>68</v>
      </c>
      <c r="N197" s="88">
        <v>233201</v>
      </c>
    </row>
    <row r="198" spans="2:14" ht="21" x14ac:dyDescent="0.35">
      <c r="B198" s="25">
        <v>43418.442499999997</v>
      </c>
      <c r="C198" s="25">
        <v>43418.442499999997</v>
      </c>
      <c r="D198" s="22" t="s">
        <v>1822</v>
      </c>
      <c r="E198" s="22" t="s">
        <v>135</v>
      </c>
      <c r="F198" s="26" t="s">
        <v>1826</v>
      </c>
      <c r="G198" s="27" t="s">
        <v>1827</v>
      </c>
      <c r="H198" s="26">
        <v>500</v>
      </c>
      <c r="I198" s="26" t="s">
        <v>2428</v>
      </c>
      <c r="J198" s="28">
        <v>5.0149999999999997</v>
      </c>
      <c r="K198" s="90">
        <f t="shared" si="11"/>
        <v>2507.5</v>
      </c>
      <c r="L198" s="90">
        <f t="shared" si="10"/>
        <v>1253.75</v>
      </c>
      <c r="M198" s="88">
        <v>250</v>
      </c>
      <c r="N198" s="88">
        <v>233201</v>
      </c>
    </row>
    <row r="199" spans="2:14" ht="21" x14ac:dyDescent="0.35">
      <c r="B199" s="30"/>
      <c r="C199" s="30"/>
      <c r="I199" s="22"/>
      <c r="L199"/>
    </row>
    <row r="200" spans="2:14" ht="21.75" thickBot="1" x14ac:dyDescent="0.4">
      <c r="B200" s="30"/>
      <c r="C200" s="30"/>
      <c r="D200" s="22"/>
      <c r="E200" s="22"/>
      <c r="F200" s="22"/>
      <c r="G200" s="23"/>
      <c r="H200" s="22"/>
      <c r="I200" s="22"/>
      <c r="J200" s="24"/>
      <c r="K200" s="31">
        <f>SUM(K117:K199)</f>
        <v>981966.96779999998</v>
      </c>
      <c r="L200" s="31">
        <f>SUM(L117:L198)</f>
        <v>964570.82000000018</v>
      </c>
      <c r="M200" s="31">
        <f>+K200-L200</f>
        <v>17396.147799999802</v>
      </c>
    </row>
    <row r="201" spans="2:14" ht="15.75" thickTop="1" x14ac:dyDescent="0.25">
      <c r="B201" s="9"/>
      <c r="C201" s="9"/>
      <c r="L201" s="18"/>
    </row>
    <row r="202" spans="2:14" ht="26.25" x14ac:dyDescent="0.4">
      <c r="B202" s="34" t="s">
        <v>2455</v>
      </c>
      <c r="C202" s="35"/>
      <c r="D202" s="35"/>
      <c r="E202" s="35"/>
      <c r="F202" s="35"/>
      <c r="G202" s="36"/>
      <c r="H202" s="35"/>
      <c r="I202" s="35"/>
      <c r="J202" s="37"/>
      <c r="K202" s="37"/>
      <c r="L202" s="37"/>
      <c r="M202" s="35"/>
    </row>
    <row r="203" spans="2:14" ht="69.75" x14ac:dyDescent="0.25">
      <c r="B203" s="40" t="s">
        <v>2441</v>
      </c>
      <c r="C203" s="40" t="s">
        <v>2442</v>
      </c>
      <c r="D203" s="40" t="s">
        <v>2419</v>
      </c>
      <c r="E203" s="40"/>
      <c r="F203" s="41" t="s">
        <v>2443</v>
      </c>
      <c r="G203" s="42" t="s">
        <v>2444</v>
      </c>
      <c r="H203" s="42" t="s">
        <v>2463</v>
      </c>
      <c r="I203" s="40" t="s">
        <v>2428</v>
      </c>
      <c r="J203" s="40" t="s">
        <v>2446</v>
      </c>
      <c r="K203" s="40"/>
      <c r="L203" s="40" t="s">
        <v>2447</v>
      </c>
      <c r="M203" s="40" t="s">
        <v>2448</v>
      </c>
      <c r="N203" s="40" t="s">
        <v>2534</v>
      </c>
    </row>
    <row r="204" spans="2:14" ht="21" x14ac:dyDescent="0.35">
      <c r="B204" s="25">
        <v>43425.590555555558</v>
      </c>
      <c r="C204" s="25">
        <v>43425</v>
      </c>
      <c r="D204" s="26" t="s">
        <v>135</v>
      </c>
      <c r="E204" s="26" t="s">
        <v>1840</v>
      </c>
      <c r="F204" s="26" t="s">
        <v>531</v>
      </c>
      <c r="G204" s="27" t="s">
        <v>532</v>
      </c>
      <c r="H204" s="26">
        <v>200</v>
      </c>
      <c r="I204" s="26" t="s">
        <v>2428</v>
      </c>
      <c r="J204" s="28">
        <v>979.4</v>
      </c>
      <c r="K204" s="28">
        <f>+J204*H204</f>
        <v>195880</v>
      </c>
      <c r="L204" s="28">
        <f>+M204*J204</f>
        <v>22526.2</v>
      </c>
      <c r="M204" s="26">
        <v>23</v>
      </c>
      <c r="N204" s="88">
        <v>232201</v>
      </c>
    </row>
    <row r="205" spans="2:14" ht="42" x14ac:dyDescent="0.35">
      <c r="B205" s="25">
        <v>43384.427384259259</v>
      </c>
      <c r="C205" s="25">
        <v>43382</v>
      </c>
      <c r="D205" s="26" t="s">
        <v>1757</v>
      </c>
      <c r="E205" s="26" t="s">
        <v>40</v>
      </c>
      <c r="F205" s="26" t="s">
        <v>1759</v>
      </c>
      <c r="G205" s="27" t="s">
        <v>1760</v>
      </c>
      <c r="H205" s="26">
        <v>15</v>
      </c>
      <c r="I205" s="26" t="s">
        <v>2425</v>
      </c>
      <c r="J205" s="28">
        <v>3138.8</v>
      </c>
      <c r="K205" s="28">
        <f t="shared" ref="K205:K208" si="12">+J205*H205</f>
        <v>47082</v>
      </c>
      <c r="L205" s="28">
        <f t="shared" ref="L205:L208" si="13">+M205*J205</f>
        <v>43943.200000000004</v>
      </c>
      <c r="M205" s="26">
        <v>14</v>
      </c>
      <c r="N205" s="88">
        <v>232201</v>
      </c>
    </row>
    <row r="206" spans="2:14" ht="21" x14ac:dyDescent="0.35">
      <c r="B206" s="25">
        <v>43321</v>
      </c>
      <c r="C206" s="25">
        <v>43321.36991898148</v>
      </c>
      <c r="D206" t="s">
        <v>40</v>
      </c>
      <c r="E206" t="s">
        <v>1702</v>
      </c>
      <c r="F206" s="26" t="s">
        <v>1703</v>
      </c>
      <c r="G206" s="27" t="s">
        <v>1704</v>
      </c>
      <c r="H206" s="26">
        <v>50</v>
      </c>
      <c r="I206" s="26" t="s">
        <v>2428</v>
      </c>
      <c r="J206" s="28">
        <v>973.5</v>
      </c>
      <c r="K206" s="28">
        <f t="shared" si="12"/>
        <v>48675</v>
      </c>
      <c r="L206" s="28">
        <f t="shared" si="13"/>
        <v>5841</v>
      </c>
      <c r="M206" s="26">
        <v>6</v>
      </c>
      <c r="N206" s="88">
        <v>232201</v>
      </c>
    </row>
    <row r="207" spans="2:14" ht="29.25" customHeight="1" x14ac:dyDescent="0.35">
      <c r="B207" s="25">
        <v>42177.525810185187</v>
      </c>
      <c r="C207" s="25">
        <v>42177</v>
      </c>
      <c r="D207" s="26"/>
      <c r="E207" s="26"/>
      <c r="F207" s="26" t="s">
        <v>2012</v>
      </c>
      <c r="G207" s="27" t="s">
        <v>2013</v>
      </c>
      <c r="H207" s="26">
        <v>300</v>
      </c>
      <c r="I207" s="26" t="s">
        <v>2428</v>
      </c>
      <c r="J207" s="28">
        <v>826</v>
      </c>
      <c r="K207" s="28">
        <f t="shared" si="12"/>
        <v>247800</v>
      </c>
      <c r="L207" s="28">
        <f t="shared" si="13"/>
        <v>48734</v>
      </c>
      <c r="M207" s="26">
        <v>59</v>
      </c>
      <c r="N207" s="88">
        <v>232201</v>
      </c>
    </row>
    <row r="208" spans="2:14" ht="46.5" customHeight="1" x14ac:dyDescent="0.35">
      <c r="B208" s="25">
        <v>43669</v>
      </c>
      <c r="C208" s="25">
        <v>43669</v>
      </c>
      <c r="D208" s="26"/>
      <c r="E208" s="26"/>
      <c r="F208" s="26" t="s">
        <v>1902</v>
      </c>
      <c r="G208" s="27" t="s">
        <v>2526</v>
      </c>
      <c r="H208" s="26">
        <v>34</v>
      </c>
      <c r="I208" s="26" t="s">
        <v>2428</v>
      </c>
      <c r="J208" s="28">
        <v>2242</v>
      </c>
      <c r="K208" s="28">
        <f t="shared" si="12"/>
        <v>76228</v>
      </c>
      <c r="L208" s="28">
        <f t="shared" si="13"/>
        <v>76228</v>
      </c>
      <c r="M208" s="26">
        <v>34</v>
      </c>
      <c r="N208" s="88">
        <v>232201</v>
      </c>
    </row>
    <row r="209" spans="1:13" ht="29.25" customHeight="1" x14ac:dyDescent="0.35">
      <c r="B209" s="30"/>
      <c r="C209" s="30"/>
      <c r="D209" s="22"/>
      <c r="E209" s="22"/>
      <c r="F209" s="22"/>
      <c r="G209" s="23"/>
      <c r="H209" s="22"/>
      <c r="I209" s="22"/>
      <c r="J209" s="86"/>
      <c r="K209" s="86"/>
      <c r="L209" s="86"/>
      <c r="M209" s="22"/>
    </row>
    <row r="210" spans="1:13" ht="21.75" thickBot="1" x14ac:dyDescent="0.4">
      <c r="B210" s="22"/>
      <c r="C210" s="22"/>
      <c r="D210" s="22"/>
      <c r="E210" s="22"/>
      <c r="F210" s="22"/>
      <c r="G210" s="23"/>
      <c r="H210" s="22"/>
      <c r="I210" s="22"/>
      <c r="J210" s="24"/>
      <c r="K210" s="31">
        <f>SUM(K204:K209)</f>
        <v>615665</v>
      </c>
      <c r="L210" s="31">
        <f>+L204+L208</f>
        <v>98754.2</v>
      </c>
      <c r="M210" s="31">
        <f>+K210-L210</f>
        <v>516910.8</v>
      </c>
    </row>
    <row r="211" spans="1:13" ht="21.75" thickTop="1" x14ac:dyDescent="0.35">
      <c r="B211" s="22"/>
      <c r="C211" s="22"/>
      <c r="D211" s="22"/>
      <c r="E211" s="22"/>
      <c r="F211" s="22"/>
      <c r="G211" s="23"/>
      <c r="H211" s="22"/>
      <c r="I211" s="22"/>
      <c r="J211" s="24"/>
      <c r="K211" s="24"/>
      <c r="L211" s="38"/>
      <c r="M211" s="22"/>
    </row>
    <row r="212" spans="1:13" ht="21" x14ac:dyDescent="0.35">
      <c r="B212" s="22"/>
      <c r="C212" s="22"/>
      <c r="D212" s="22"/>
      <c r="E212" s="22"/>
      <c r="F212" s="22"/>
      <c r="G212" s="23"/>
      <c r="H212" s="22"/>
      <c r="I212" s="22"/>
      <c r="J212" s="24"/>
      <c r="K212" s="24"/>
      <c r="L212" s="24"/>
      <c r="M212" s="22"/>
    </row>
    <row r="213" spans="1:13" s="44" customFormat="1" ht="21.75" thickBot="1" x14ac:dyDescent="0.4">
      <c r="A213"/>
      <c r="B213" s="95"/>
      <c r="C213" s="95"/>
      <c r="D213" s="95"/>
      <c r="E213" s="95"/>
      <c r="F213" s="95"/>
      <c r="G213" s="111"/>
      <c r="I213" s="96" t="s">
        <v>2467</v>
      </c>
      <c r="J213" s="97"/>
      <c r="K213" s="97"/>
      <c r="L213" s="98">
        <f>+L36+L46+L54+L85+L113+L200+L210</f>
        <v>3001570.3445000001</v>
      </c>
      <c r="M213" s="95"/>
    </row>
    <row r="214" spans="1:13" ht="21" x14ac:dyDescent="0.35">
      <c r="B214" s="22"/>
      <c r="C214" s="22"/>
      <c r="D214" s="22"/>
      <c r="E214" s="22"/>
      <c r="F214" s="22"/>
      <c r="G214" s="23"/>
      <c r="H214" s="22"/>
      <c r="I214" s="22"/>
      <c r="J214" s="24"/>
      <c r="K214" s="24"/>
      <c r="L214" s="24"/>
      <c r="M214" s="22"/>
    </row>
    <row r="215" spans="1:13" ht="21" x14ac:dyDescent="0.35">
      <c r="M215" s="22"/>
    </row>
    <row r="216" spans="1:13" ht="21" x14ac:dyDescent="0.35">
      <c r="M216" s="22"/>
    </row>
    <row r="218" spans="1:13" x14ac:dyDescent="0.25">
      <c r="J218" s="2">
        <f>+K210-K208-K204</f>
        <v>343557</v>
      </c>
    </row>
    <row r="219" spans="1:13" x14ac:dyDescent="0.25">
      <c r="J219" s="2">
        <f>979.4*46</f>
        <v>45052.4</v>
      </c>
    </row>
    <row r="222" spans="1:13" x14ac:dyDescent="0.25">
      <c r="J222"/>
      <c r="K222"/>
      <c r="L222"/>
    </row>
    <row r="223" spans="1:13" ht="23.25" x14ac:dyDescent="0.35">
      <c r="B223" s="112" t="s">
        <v>2456</v>
      </c>
      <c r="C223" s="112"/>
      <c r="D223" s="112"/>
      <c r="E223" s="112"/>
      <c r="F223" s="112"/>
      <c r="G223" s="113"/>
      <c r="H223" s="112"/>
      <c r="I223" s="112"/>
      <c r="J223" s="114"/>
      <c r="K223" s="114"/>
      <c r="L223" s="114" t="s">
        <v>2457</v>
      </c>
      <c r="M223" s="115"/>
    </row>
    <row r="224" spans="1:13" ht="23.25" x14ac:dyDescent="0.35">
      <c r="B224" s="112" t="s">
        <v>2460</v>
      </c>
      <c r="C224" s="112"/>
      <c r="D224" s="112"/>
      <c r="E224" s="112"/>
      <c r="F224" s="112"/>
      <c r="G224" s="113"/>
      <c r="H224" s="112"/>
      <c r="I224" s="112"/>
      <c r="J224" s="114"/>
      <c r="K224" s="114"/>
      <c r="L224" s="114" t="s">
        <v>2458</v>
      </c>
      <c r="M224" s="115"/>
    </row>
    <row r="225" spans="2:13" ht="23.25" x14ac:dyDescent="0.35">
      <c r="B225" s="112" t="s">
        <v>2461</v>
      </c>
      <c r="C225" s="112"/>
      <c r="D225" s="112"/>
      <c r="E225" s="112"/>
      <c r="F225" s="112"/>
      <c r="G225" s="113"/>
      <c r="H225" s="112"/>
      <c r="I225" s="112"/>
      <c r="J225" s="114"/>
      <c r="K225" s="114"/>
      <c r="L225" s="114" t="s">
        <v>2459</v>
      </c>
      <c r="M225" s="115"/>
    </row>
    <row r="226" spans="2:13" ht="23.25" x14ac:dyDescent="0.35">
      <c r="B226" s="115"/>
      <c r="C226" s="115"/>
      <c r="D226" s="115"/>
      <c r="E226" s="115"/>
      <c r="F226" s="115"/>
      <c r="G226" s="116"/>
      <c r="H226" s="115"/>
      <c r="I226" s="115"/>
      <c r="J226" s="117"/>
      <c r="K226" s="117"/>
      <c r="L226" s="117"/>
      <c r="M226" s="115"/>
    </row>
    <row r="227" spans="2:13" ht="23.25" x14ac:dyDescent="0.35">
      <c r="B227" s="115"/>
      <c r="C227" s="115"/>
      <c r="D227" s="115"/>
      <c r="E227" s="115"/>
      <c r="F227" s="115"/>
      <c r="G227" s="116"/>
      <c r="H227" s="115"/>
      <c r="I227" s="115"/>
      <c r="J227" s="117"/>
      <c r="K227" s="117"/>
      <c r="L227" s="117"/>
      <c r="M227" s="115"/>
    </row>
    <row r="228" spans="2:13" ht="23.25" x14ac:dyDescent="0.35">
      <c r="B228" s="115"/>
      <c r="C228" s="115"/>
      <c r="D228" s="115"/>
      <c r="E228" s="115"/>
      <c r="F228" s="115"/>
      <c r="G228" s="116"/>
      <c r="H228" s="115"/>
      <c r="I228" s="115"/>
      <c r="J228" s="117"/>
      <c r="K228" s="117"/>
      <c r="L228" s="117"/>
      <c r="M228" s="115"/>
    </row>
  </sheetData>
  <autoFilter ref="F116:N198" xr:uid="{00000000-0009-0000-0000-000004000000}">
    <filterColumn colId="8">
      <filters>
        <filter val="233201"/>
      </filters>
    </filterColumn>
  </autoFilter>
  <mergeCells count="4">
    <mergeCell ref="B8:M8"/>
    <mergeCell ref="B9:M9"/>
    <mergeCell ref="B10:M10"/>
    <mergeCell ref="B11:M11"/>
  </mergeCells>
  <pageMargins left="0.70866141732283472" right="0.70866141732283472" top="0.74803149606299213" bottom="0.74803149606299213" header="0.31496062992125984" footer="0.31496062992125984"/>
  <pageSetup scale="34" orientation="portrait" r:id="rId1"/>
  <rowBreaks count="2" manualBreakCount="2">
    <brk id="86" max="14" man="1"/>
    <brk id="158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11" sqref="A11"/>
    </sheetView>
  </sheetViews>
  <sheetFormatPr baseColWidth="10" defaultColWidth="11.42578125" defaultRowHeight="15" x14ac:dyDescent="0.25"/>
  <cols>
    <col min="3" max="3" width="15" bestFit="1" customWidth="1"/>
  </cols>
  <sheetData>
    <row r="2" spans="1:3" x14ac:dyDescent="0.25">
      <c r="A2">
        <f>300*100.3</f>
        <v>30090</v>
      </c>
    </row>
    <row r="3" spans="1:3" x14ac:dyDescent="0.25">
      <c r="A3">
        <f>200*45</f>
        <v>9000</v>
      </c>
    </row>
    <row r="4" spans="1:3" x14ac:dyDescent="0.25">
      <c r="A4">
        <f>36*53.1</f>
        <v>1911.6000000000001</v>
      </c>
    </row>
    <row r="5" spans="1:3" x14ac:dyDescent="0.25">
      <c r="A5">
        <f>500*237.8</f>
        <v>118900</v>
      </c>
    </row>
    <row r="6" spans="1:3" x14ac:dyDescent="0.25">
      <c r="A6">
        <f>SUM(A2:A5)</f>
        <v>159901.6</v>
      </c>
      <c r="B6">
        <v>580256.25</v>
      </c>
      <c r="C6">
        <f>+B6-A6</f>
        <v>420354.65</v>
      </c>
    </row>
    <row r="7" spans="1:3" x14ac:dyDescent="0.25">
      <c r="C7">
        <f>+C6-26634.96</f>
        <v>393719.69</v>
      </c>
    </row>
    <row r="8" spans="1:3" x14ac:dyDescent="0.25">
      <c r="C8" s="2">
        <f>+C7-2950</f>
        <v>390769.69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O229"/>
  <sheetViews>
    <sheetView view="pageBreakPreview" zoomScale="70" zoomScaleNormal="70" zoomScaleSheetLayoutView="70" workbookViewId="0">
      <selection activeCell="G115" sqref="G115"/>
    </sheetView>
  </sheetViews>
  <sheetFormatPr baseColWidth="10" defaultColWidth="11.42578125" defaultRowHeight="15" x14ac:dyDescent="0.25"/>
  <cols>
    <col min="1" max="1" width="0.5703125" customWidth="1"/>
    <col min="2" max="2" width="20.28515625" customWidth="1"/>
    <col min="3" max="3" width="20.7109375" customWidth="1"/>
    <col min="4" max="5" width="0" hidden="1" customWidth="1"/>
    <col min="6" max="6" width="19.7109375" bestFit="1" customWidth="1"/>
    <col min="7" max="7" width="49.42578125" style="8" customWidth="1"/>
    <col min="8" max="8" width="19.85546875" customWidth="1"/>
    <col min="9" max="9" width="19.7109375" bestFit="1" customWidth="1"/>
    <col min="10" max="10" width="23.7109375" style="2" customWidth="1"/>
    <col min="11" max="11" width="26.7109375" style="2" customWidth="1"/>
    <col min="12" max="12" width="14.42578125" customWidth="1"/>
    <col min="13" max="13" width="18.140625" customWidth="1"/>
  </cols>
  <sheetData>
    <row r="8" spans="2:15" ht="62.25" x14ac:dyDescent="1.75">
      <c r="B8" s="227" t="s">
        <v>2462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</row>
    <row r="9" spans="2:15" ht="25.5" x14ac:dyDescent="0.35">
      <c r="B9" s="228" t="s">
        <v>2468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</row>
    <row r="10" spans="2:15" ht="22.5" x14ac:dyDescent="0.3">
      <c r="B10" s="232" t="s">
        <v>2464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2:15" ht="31.5" x14ac:dyDescent="0.25">
      <c r="B11" s="229" t="s">
        <v>2515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0"/>
      <c r="N11" s="20"/>
      <c r="O11" s="20"/>
    </row>
    <row r="12" spans="2:15" x14ac:dyDescent="0.25">
      <c r="J12"/>
      <c r="K12"/>
    </row>
    <row r="13" spans="2:15" ht="26.25" x14ac:dyDescent="0.4">
      <c r="B13" s="34" t="s">
        <v>2449</v>
      </c>
      <c r="C13" s="35"/>
      <c r="D13" s="35"/>
      <c r="E13" s="35"/>
      <c r="F13" s="35"/>
      <c r="G13" s="36"/>
      <c r="H13" s="35"/>
      <c r="I13" s="35"/>
      <c r="J13" s="37"/>
      <c r="K13" s="37"/>
      <c r="L13" s="35"/>
    </row>
    <row r="14" spans="2:15" s="8" customFormat="1" ht="69.75" x14ac:dyDescent="0.25">
      <c r="B14" s="40" t="s">
        <v>2441</v>
      </c>
      <c r="C14" s="40" t="s">
        <v>2442</v>
      </c>
      <c r="D14" s="40" t="s">
        <v>2419</v>
      </c>
      <c r="E14" s="40"/>
      <c r="F14" s="41" t="s">
        <v>2443</v>
      </c>
      <c r="G14" s="42" t="s">
        <v>2444</v>
      </c>
      <c r="H14" s="42" t="s">
        <v>2463</v>
      </c>
      <c r="I14" s="40" t="s">
        <v>2428</v>
      </c>
      <c r="J14" s="40" t="s">
        <v>2446</v>
      </c>
      <c r="K14" s="40" t="s">
        <v>2447</v>
      </c>
      <c r="L14" s="40" t="s">
        <v>2448</v>
      </c>
      <c r="M14" s="128"/>
    </row>
    <row r="15" spans="2:15" ht="21" x14ac:dyDescent="0.35">
      <c r="B15" s="25">
        <v>43238.389837962961</v>
      </c>
      <c r="C15" s="25">
        <v>43238</v>
      </c>
      <c r="D15" s="26" t="s">
        <v>135</v>
      </c>
      <c r="E15" s="26" t="s">
        <v>1540</v>
      </c>
      <c r="F15" s="26" t="s">
        <v>1541</v>
      </c>
      <c r="G15" s="27" t="s">
        <v>1542</v>
      </c>
      <c r="H15" s="26">
        <v>10</v>
      </c>
      <c r="I15" s="26" t="s">
        <v>2425</v>
      </c>
      <c r="J15" s="28">
        <v>289.10000000000002</v>
      </c>
      <c r="K15" s="28">
        <f>+L15*J15</f>
        <v>2891</v>
      </c>
      <c r="L15" s="26">
        <v>10</v>
      </c>
      <c r="M15" s="11"/>
    </row>
    <row r="16" spans="2:15" s="44" customFormat="1" ht="21" x14ac:dyDescent="0.35">
      <c r="B16" s="87">
        <v>43753</v>
      </c>
      <c r="C16" s="87">
        <v>43753</v>
      </c>
      <c r="D16" s="88" t="s">
        <v>135</v>
      </c>
      <c r="E16" s="88" t="s">
        <v>1433</v>
      </c>
      <c r="F16" s="88" t="s">
        <v>327</v>
      </c>
      <c r="G16" s="89" t="s">
        <v>328</v>
      </c>
      <c r="H16" s="88">
        <v>20</v>
      </c>
      <c r="I16" s="88" t="s">
        <v>2428</v>
      </c>
      <c r="J16" s="90">
        <v>14.16</v>
      </c>
      <c r="K16" s="90">
        <f t="shared" ref="K16:K34" si="0">+L16*J16</f>
        <v>580.56000000000006</v>
      </c>
      <c r="L16" s="88">
        <v>41</v>
      </c>
      <c r="M16" s="45"/>
    </row>
    <row r="17" spans="1:13" s="44" customFormat="1" ht="21" x14ac:dyDescent="0.35">
      <c r="B17" s="87">
        <v>43760.366898148146</v>
      </c>
      <c r="C17" s="87">
        <v>43760</v>
      </c>
      <c r="D17" s="88" t="s">
        <v>135</v>
      </c>
      <c r="E17" s="88" t="s">
        <v>1433</v>
      </c>
      <c r="F17" s="88" t="s">
        <v>329</v>
      </c>
      <c r="G17" s="89" t="s">
        <v>330</v>
      </c>
      <c r="H17" s="88">
        <v>20</v>
      </c>
      <c r="I17" s="88" t="s">
        <v>2428</v>
      </c>
      <c r="J17" s="90">
        <v>114.46</v>
      </c>
      <c r="K17" s="90">
        <f t="shared" si="0"/>
        <v>801.21999999999991</v>
      </c>
      <c r="L17" s="88">
        <v>7</v>
      </c>
      <c r="M17" s="45"/>
    </row>
    <row r="18" spans="1:13" ht="21" x14ac:dyDescent="0.35">
      <c r="B18" s="25">
        <v>43245.465937499997</v>
      </c>
      <c r="C18" s="25">
        <v>43245</v>
      </c>
      <c r="D18" s="26" t="s">
        <v>135</v>
      </c>
      <c r="E18" s="26" t="s">
        <v>1560</v>
      </c>
      <c r="F18" s="26" t="s">
        <v>966</v>
      </c>
      <c r="G18" s="27" t="s">
        <v>967</v>
      </c>
      <c r="H18" s="26">
        <v>500</v>
      </c>
      <c r="I18" s="26" t="s">
        <v>2426</v>
      </c>
      <c r="J18" s="28">
        <v>143.84</v>
      </c>
      <c r="K18" s="28">
        <f t="shared" si="0"/>
        <v>6904.32</v>
      </c>
      <c r="L18" s="26">
        <v>48</v>
      </c>
      <c r="M18" s="11"/>
    </row>
    <row r="19" spans="1:13" ht="21" x14ac:dyDescent="0.35">
      <c r="B19" s="25">
        <v>43503.345057870371</v>
      </c>
      <c r="C19" s="25">
        <v>43503</v>
      </c>
      <c r="D19" s="26" t="s">
        <v>135</v>
      </c>
      <c r="E19" s="26" t="s">
        <v>2309</v>
      </c>
      <c r="F19" s="26" t="s">
        <v>350</v>
      </c>
      <c r="G19" s="27" t="s">
        <v>351</v>
      </c>
      <c r="H19" s="26">
        <v>500</v>
      </c>
      <c r="I19" s="26" t="s">
        <v>2438</v>
      </c>
      <c r="J19" s="28">
        <v>237.8</v>
      </c>
      <c r="K19" s="28">
        <f t="shared" si="0"/>
        <v>30200.600000000002</v>
      </c>
      <c r="L19" s="26">
        <v>127</v>
      </c>
      <c r="M19" s="11"/>
    </row>
    <row r="20" spans="1:13" ht="21" x14ac:dyDescent="0.35">
      <c r="B20" s="25">
        <v>43228.648865740739</v>
      </c>
      <c r="C20" s="25">
        <v>43228</v>
      </c>
      <c r="D20" s="26" t="s">
        <v>135</v>
      </c>
      <c r="E20" s="26" t="s">
        <v>1502</v>
      </c>
      <c r="F20" s="26" t="s">
        <v>357</v>
      </c>
      <c r="G20" s="27" t="s">
        <v>358</v>
      </c>
      <c r="H20" s="26">
        <v>30</v>
      </c>
      <c r="I20" s="26" t="s">
        <v>2434</v>
      </c>
      <c r="J20" s="28">
        <v>64.900000000000006</v>
      </c>
      <c r="K20" s="28">
        <f t="shared" si="0"/>
        <v>27907.000000000004</v>
      </c>
      <c r="L20" s="26">
        <f>298+132</f>
        <v>430</v>
      </c>
      <c r="M20" s="11"/>
    </row>
    <row r="21" spans="1:13" ht="21" x14ac:dyDescent="0.35">
      <c r="B21" s="25">
        <v>42842.411874999998</v>
      </c>
      <c r="C21" s="25">
        <v>42842</v>
      </c>
      <c r="D21" s="26" t="s">
        <v>135</v>
      </c>
      <c r="E21" s="26" t="s">
        <v>925</v>
      </c>
      <c r="F21" s="26" t="s">
        <v>361</v>
      </c>
      <c r="G21" s="27" t="s">
        <v>362</v>
      </c>
      <c r="H21" s="26">
        <v>70</v>
      </c>
      <c r="I21" s="26" t="s">
        <v>2435</v>
      </c>
      <c r="J21" s="28">
        <v>109.9996</v>
      </c>
      <c r="K21" s="28">
        <f t="shared" si="0"/>
        <v>127049.538</v>
      </c>
      <c r="L21" s="26">
        <v>1155</v>
      </c>
      <c r="M21" s="11"/>
    </row>
    <row r="22" spans="1:13" s="44" customFormat="1" ht="21" x14ac:dyDescent="0.35">
      <c r="B22" s="87">
        <v>43753</v>
      </c>
      <c r="C22" s="87">
        <v>43753</v>
      </c>
      <c r="D22" s="88" t="s">
        <v>135</v>
      </c>
      <c r="E22" s="88" t="s">
        <v>1433</v>
      </c>
      <c r="F22" s="88" t="s">
        <v>363</v>
      </c>
      <c r="G22" s="89" t="s">
        <v>364</v>
      </c>
      <c r="H22" s="88">
        <v>20</v>
      </c>
      <c r="I22" s="88" t="s">
        <v>2426</v>
      </c>
      <c r="J22" s="90">
        <v>79.06</v>
      </c>
      <c r="K22" s="90">
        <f t="shared" si="0"/>
        <v>1344.02</v>
      </c>
      <c r="L22" s="88">
        <v>17</v>
      </c>
      <c r="M22" s="45"/>
    </row>
    <row r="23" spans="1:13" s="44" customFormat="1" ht="21" x14ac:dyDescent="0.35">
      <c r="B23" s="87">
        <v>43238.389837962961</v>
      </c>
      <c r="C23" s="87">
        <v>43238</v>
      </c>
      <c r="D23" s="88" t="s">
        <v>135</v>
      </c>
      <c r="E23" s="88" t="s">
        <v>1540</v>
      </c>
      <c r="F23" s="88" t="s">
        <v>926</v>
      </c>
      <c r="G23" s="89" t="s">
        <v>927</v>
      </c>
      <c r="H23" s="88">
        <v>300</v>
      </c>
      <c r="I23" s="88" t="s">
        <v>2428</v>
      </c>
      <c r="J23" s="90">
        <v>165.2</v>
      </c>
      <c r="K23" s="90">
        <f t="shared" si="0"/>
        <v>27753.599999999999</v>
      </c>
      <c r="L23" s="88">
        <v>168</v>
      </c>
      <c r="M23" s="45"/>
    </row>
    <row r="24" spans="1:13" s="44" customFormat="1" ht="19.5" customHeight="1" x14ac:dyDescent="0.35">
      <c r="B24" s="87">
        <v>43236.366446759261</v>
      </c>
      <c r="C24" s="87">
        <v>43235</v>
      </c>
      <c r="D24" s="88" t="s">
        <v>135</v>
      </c>
      <c r="E24" s="88" t="s">
        <v>1524</v>
      </c>
      <c r="F24" s="88" t="s">
        <v>963</v>
      </c>
      <c r="G24" s="89" t="s">
        <v>964</v>
      </c>
      <c r="H24" s="88">
        <v>200</v>
      </c>
      <c r="I24" s="88" t="s">
        <v>2437</v>
      </c>
      <c r="J24" s="90">
        <v>450.76</v>
      </c>
      <c r="K24" s="90">
        <f t="shared" si="0"/>
        <v>45977.52</v>
      </c>
      <c r="L24" s="88">
        <v>102</v>
      </c>
      <c r="M24" s="45"/>
    </row>
    <row r="25" spans="1:13" s="44" customFormat="1" ht="21" x14ac:dyDescent="0.35">
      <c r="B25" s="87">
        <v>43753</v>
      </c>
      <c r="C25" s="87">
        <v>43753</v>
      </c>
      <c r="D25" s="88" t="s">
        <v>135</v>
      </c>
      <c r="E25" s="88" t="s">
        <v>1502</v>
      </c>
      <c r="F25" s="88" t="s">
        <v>394</v>
      </c>
      <c r="G25" s="89" t="s">
        <v>395</v>
      </c>
      <c r="H25" s="88">
        <v>10</v>
      </c>
      <c r="I25" s="88" t="s">
        <v>2428</v>
      </c>
      <c r="J25" s="90">
        <v>165.2</v>
      </c>
      <c r="K25" s="90">
        <f t="shared" si="0"/>
        <v>4295.2</v>
      </c>
      <c r="L25" s="88">
        <v>26</v>
      </c>
      <c r="M25" s="45"/>
    </row>
    <row r="26" spans="1:13" s="44" customFormat="1" ht="21" x14ac:dyDescent="0.35">
      <c r="B26" s="87">
        <v>43760.366898148146</v>
      </c>
      <c r="C26" s="87">
        <v>43760.366898148146</v>
      </c>
      <c r="D26" s="88" t="s">
        <v>135</v>
      </c>
      <c r="E26" s="88" t="s">
        <v>2345</v>
      </c>
      <c r="F26" s="88" t="s">
        <v>1568</v>
      </c>
      <c r="G26" s="89" t="s">
        <v>1569</v>
      </c>
      <c r="H26" s="88">
        <v>100</v>
      </c>
      <c r="I26" s="88" t="s">
        <v>2439</v>
      </c>
      <c r="J26" s="90">
        <v>20.945</v>
      </c>
      <c r="K26" s="90">
        <f t="shared" si="0"/>
        <v>1340.48</v>
      </c>
      <c r="L26" s="88">
        <v>64</v>
      </c>
      <c r="M26" s="45"/>
    </row>
    <row r="27" spans="1:13" s="44" customFormat="1" ht="21" x14ac:dyDescent="0.35">
      <c r="B27" s="87">
        <v>43753</v>
      </c>
      <c r="C27" s="87">
        <v>43753</v>
      </c>
      <c r="D27" s="88" t="s">
        <v>135</v>
      </c>
      <c r="E27" s="88" t="s">
        <v>1426</v>
      </c>
      <c r="F27" s="88" t="s">
        <v>386</v>
      </c>
      <c r="G27" s="89" t="s">
        <v>387</v>
      </c>
      <c r="H27" s="88">
        <v>10</v>
      </c>
      <c r="I27" s="88" t="s">
        <v>2428</v>
      </c>
      <c r="J27" s="90">
        <v>23.6</v>
      </c>
      <c r="K27" s="90">
        <f t="shared" si="0"/>
        <v>472</v>
      </c>
      <c r="L27" s="88">
        <v>20</v>
      </c>
      <c r="M27" s="45"/>
    </row>
    <row r="28" spans="1:13" s="44" customFormat="1" ht="21" x14ac:dyDescent="0.35">
      <c r="B28" s="87">
        <v>43209.391736111109</v>
      </c>
      <c r="C28" s="87">
        <v>43209</v>
      </c>
      <c r="D28" s="88" t="s">
        <v>135</v>
      </c>
      <c r="E28" s="88" t="s">
        <v>1412</v>
      </c>
      <c r="F28" s="88" t="s">
        <v>384</v>
      </c>
      <c r="G28" s="89" t="s">
        <v>385</v>
      </c>
      <c r="H28" s="88">
        <v>75</v>
      </c>
      <c r="I28" s="88" t="s">
        <v>2426</v>
      </c>
      <c r="J28" s="90">
        <v>46.61</v>
      </c>
      <c r="K28" s="90">
        <f t="shared" si="0"/>
        <v>466.1</v>
      </c>
      <c r="L28" s="88">
        <v>10</v>
      </c>
      <c r="M28" s="45"/>
    </row>
    <row r="29" spans="1:13" ht="21" x14ac:dyDescent="0.35">
      <c r="B29" s="25">
        <v>42852.592187499999</v>
      </c>
      <c r="C29" s="25">
        <v>42852</v>
      </c>
      <c r="D29" s="26" t="s">
        <v>40</v>
      </c>
      <c r="E29" s="26" t="s">
        <v>990</v>
      </c>
      <c r="F29" s="26" t="s">
        <v>991</v>
      </c>
      <c r="G29" s="27" t="s">
        <v>992</v>
      </c>
      <c r="H29" s="26">
        <v>6</v>
      </c>
      <c r="I29" s="26" t="s">
        <v>2428</v>
      </c>
      <c r="J29" s="28">
        <v>13317.48</v>
      </c>
      <c r="K29" s="28">
        <f t="shared" si="0"/>
        <v>26634.959999999999</v>
      </c>
      <c r="L29" s="26">
        <v>2</v>
      </c>
      <c r="M29" s="11"/>
    </row>
    <row r="30" spans="1:13" ht="21" x14ac:dyDescent="0.35">
      <c r="B30" s="25">
        <v>43209.386655092596</v>
      </c>
      <c r="C30" s="25">
        <v>43209</v>
      </c>
      <c r="D30" s="26" t="s">
        <v>40</v>
      </c>
      <c r="E30" s="26" t="s">
        <v>1409</v>
      </c>
      <c r="F30" s="26" t="s">
        <v>367</v>
      </c>
      <c r="G30" s="27" t="s">
        <v>368</v>
      </c>
      <c r="H30" s="26">
        <v>150</v>
      </c>
      <c r="I30" s="26" t="s">
        <v>2426</v>
      </c>
      <c r="J30" s="28">
        <v>88.5</v>
      </c>
      <c r="K30" s="28">
        <f t="shared" si="0"/>
        <v>2478</v>
      </c>
      <c r="L30" s="26">
        <v>28</v>
      </c>
      <c r="M30" s="11"/>
    </row>
    <row r="31" spans="1:13" ht="21" x14ac:dyDescent="0.35">
      <c r="B31" s="25">
        <v>43601</v>
      </c>
      <c r="C31" s="25">
        <v>43598</v>
      </c>
      <c r="D31" s="26"/>
      <c r="E31" s="26"/>
      <c r="F31" s="26" t="s">
        <v>2465</v>
      </c>
      <c r="G31" s="27" t="s">
        <v>2466</v>
      </c>
      <c r="H31" s="26">
        <v>200</v>
      </c>
      <c r="I31" s="26" t="s">
        <v>2428</v>
      </c>
      <c r="J31" s="29">
        <v>45</v>
      </c>
      <c r="K31" s="28">
        <f t="shared" si="0"/>
        <v>2160</v>
      </c>
      <c r="L31" s="26">
        <v>48</v>
      </c>
      <c r="M31" s="11"/>
    </row>
    <row r="32" spans="1:13" s="5" customFormat="1" ht="21" x14ac:dyDescent="0.35">
      <c r="A32"/>
      <c r="B32" s="87">
        <v>43760.366898148146</v>
      </c>
      <c r="C32" s="87">
        <v>43760.366898148146</v>
      </c>
      <c r="D32" s="88" t="s">
        <v>40</v>
      </c>
      <c r="E32" s="88" t="s">
        <v>2379</v>
      </c>
      <c r="F32" s="88" t="s">
        <v>2356</v>
      </c>
      <c r="G32" s="89" t="s">
        <v>2357</v>
      </c>
      <c r="H32" s="88">
        <v>100</v>
      </c>
      <c r="I32" s="88" t="s">
        <v>2435</v>
      </c>
      <c r="J32" s="90">
        <v>145.13999999999999</v>
      </c>
      <c r="K32" s="90">
        <f t="shared" si="0"/>
        <v>17852.219999999998</v>
      </c>
      <c r="L32" s="88">
        <v>123</v>
      </c>
      <c r="M32" s="120"/>
    </row>
    <row r="33" spans="2:13" ht="21" x14ac:dyDescent="0.35">
      <c r="B33" s="87">
        <v>43798</v>
      </c>
      <c r="C33" s="87">
        <v>43798</v>
      </c>
      <c r="D33" s="88" t="s">
        <v>2398</v>
      </c>
      <c r="E33" s="88" t="s">
        <v>135</v>
      </c>
      <c r="F33" s="88" t="s">
        <v>28</v>
      </c>
      <c r="G33" s="89" t="s">
        <v>29</v>
      </c>
      <c r="H33" s="88">
        <v>50</v>
      </c>
      <c r="I33" s="88" t="s">
        <v>2426</v>
      </c>
      <c r="J33" s="90">
        <v>125</v>
      </c>
      <c r="K33" s="90">
        <f t="shared" si="0"/>
        <v>4375</v>
      </c>
      <c r="L33" s="88">
        <v>35</v>
      </c>
      <c r="M33" s="11"/>
    </row>
    <row r="34" spans="2:13" s="44" customFormat="1" ht="21" x14ac:dyDescent="0.35">
      <c r="B34" s="87">
        <v>43825</v>
      </c>
      <c r="C34" s="87">
        <v>43825</v>
      </c>
      <c r="D34" s="88" t="s">
        <v>2401</v>
      </c>
      <c r="E34" s="88" t="s">
        <v>135</v>
      </c>
      <c r="F34" s="88" t="s">
        <v>11</v>
      </c>
      <c r="G34" s="89" t="s">
        <v>12</v>
      </c>
      <c r="H34" s="88">
        <v>58</v>
      </c>
      <c r="I34" s="88" t="s">
        <v>2428</v>
      </c>
      <c r="J34" s="90">
        <v>46</v>
      </c>
      <c r="K34" s="90">
        <f t="shared" si="0"/>
        <v>1380</v>
      </c>
      <c r="L34" s="88">
        <v>30</v>
      </c>
      <c r="M34" s="45"/>
    </row>
    <row r="35" spans="2:13" ht="21" x14ac:dyDescent="0.35">
      <c r="B35" s="30"/>
      <c r="C35" s="30"/>
      <c r="D35" s="22"/>
      <c r="E35" s="22"/>
      <c r="F35" s="22"/>
      <c r="G35" s="23" t="s">
        <v>2525</v>
      </c>
      <c r="H35" s="22"/>
      <c r="I35" s="22"/>
      <c r="J35" s="24"/>
      <c r="K35" s="24"/>
      <c r="L35" s="22"/>
    </row>
    <row r="36" spans="2:13" ht="21.75" thickBot="1" x14ac:dyDescent="0.4">
      <c r="B36" s="30"/>
      <c r="C36" s="30"/>
      <c r="D36" s="22"/>
      <c r="E36" s="22"/>
      <c r="F36" s="22"/>
      <c r="G36" s="23"/>
      <c r="H36" s="22"/>
      <c r="I36" s="22"/>
      <c r="J36" s="24"/>
      <c r="K36" s="31">
        <f>SUM(K15:K35)</f>
        <v>332863.33799999999</v>
      </c>
      <c r="L36" s="22"/>
    </row>
    <row r="37" spans="2:13" ht="15.75" thickTop="1" x14ac:dyDescent="0.25">
      <c r="B37" s="9"/>
      <c r="C37" s="9"/>
    </row>
    <row r="38" spans="2:13" x14ac:dyDescent="0.25">
      <c r="B38" s="9"/>
      <c r="C38" s="9"/>
    </row>
    <row r="39" spans="2:13" ht="26.25" x14ac:dyDescent="0.4">
      <c r="B39" s="34" t="s">
        <v>2450</v>
      </c>
      <c r="C39" s="35"/>
      <c r="D39" s="35"/>
      <c r="E39" s="35"/>
      <c r="F39" s="35"/>
      <c r="G39" s="36"/>
      <c r="H39" s="35"/>
      <c r="I39" s="35"/>
      <c r="J39" s="37"/>
      <c r="K39" s="37"/>
      <c r="L39" s="35"/>
    </row>
    <row r="40" spans="2:13" ht="69.75" x14ac:dyDescent="0.25">
      <c r="B40" s="40" t="s">
        <v>2441</v>
      </c>
      <c r="C40" s="40" t="s">
        <v>2442</v>
      </c>
      <c r="D40" s="40" t="s">
        <v>2419</v>
      </c>
      <c r="E40" s="40"/>
      <c r="F40" s="41" t="s">
        <v>2443</v>
      </c>
      <c r="G40" s="42" t="s">
        <v>2444</v>
      </c>
      <c r="H40" s="42" t="s">
        <v>2463</v>
      </c>
      <c r="I40" s="40" t="s">
        <v>2428</v>
      </c>
      <c r="J40" s="40" t="s">
        <v>2446</v>
      </c>
      <c r="K40" s="40" t="s">
        <v>2447</v>
      </c>
      <c r="L40" s="40" t="s">
        <v>2448</v>
      </c>
    </row>
    <row r="41" spans="2:13" ht="21" x14ac:dyDescent="0.35">
      <c r="B41" s="25">
        <v>43474.409560185188</v>
      </c>
      <c r="C41" s="25">
        <v>43472</v>
      </c>
      <c r="D41" s="22" t="s">
        <v>2266</v>
      </c>
      <c r="E41" s="22" t="s">
        <v>2265</v>
      </c>
      <c r="F41" s="22" t="s">
        <v>239</v>
      </c>
      <c r="G41" s="27" t="s">
        <v>240</v>
      </c>
      <c r="H41" s="22">
        <v>10</v>
      </c>
      <c r="I41" s="22" t="s">
        <v>2428</v>
      </c>
      <c r="J41" s="28">
        <v>1156.4000000000001</v>
      </c>
      <c r="K41" s="28">
        <f>+L41*J41</f>
        <v>23128</v>
      </c>
      <c r="L41" s="26">
        <v>20</v>
      </c>
      <c r="M41" s="11"/>
    </row>
    <row r="42" spans="2:13" ht="21" x14ac:dyDescent="0.35">
      <c r="B42" s="25">
        <v>43227.586655092593</v>
      </c>
      <c r="C42" s="25">
        <v>43227</v>
      </c>
      <c r="D42" s="26" t="s">
        <v>40</v>
      </c>
      <c r="E42" s="26" t="s">
        <v>1491</v>
      </c>
      <c r="F42" s="26" t="s">
        <v>1494</v>
      </c>
      <c r="G42" s="27" t="s">
        <v>1495</v>
      </c>
      <c r="H42" s="26">
        <v>20</v>
      </c>
      <c r="I42" s="26" t="s">
        <v>2428</v>
      </c>
      <c r="J42" s="28">
        <v>4124.1000000000004</v>
      </c>
      <c r="K42" s="28">
        <f t="shared" ref="K42:K43" si="1">+L42*J42</f>
        <v>41241</v>
      </c>
      <c r="L42" s="26">
        <v>10</v>
      </c>
      <c r="M42" s="11"/>
    </row>
    <row r="43" spans="2:13" ht="21" x14ac:dyDescent="0.35">
      <c r="B43" s="25">
        <v>43829</v>
      </c>
      <c r="C43" s="25">
        <v>43829</v>
      </c>
      <c r="D43" s="26"/>
      <c r="E43" s="26"/>
      <c r="F43" s="26" t="s">
        <v>2530</v>
      </c>
      <c r="G43" s="27" t="s">
        <v>2531</v>
      </c>
      <c r="H43" s="26">
        <v>1</v>
      </c>
      <c r="I43" s="26" t="s">
        <v>2428</v>
      </c>
      <c r="J43" s="28">
        <v>74994.899999999994</v>
      </c>
      <c r="K43" s="28">
        <f t="shared" si="1"/>
        <v>74994.899999999994</v>
      </c>
      <c r="L43" s="26">
        <v>1</v>
      </c>
      <c r="M43" s="11"/>
    </row>
    <row r="44" spans="2:13" ht="21" x14ac:dyDescent="0.35">
      <c r="B44" s="30"/>
      <c r="C44" s="30"/>
      <c r="D44" s="22"/>
      <c r="E44" s="22"/>
      <c r="F44" s="22"/>
      <c r="G44" s="23"/>
      <c r="H44" s="22"/>
      <c r="I44" s="22"/>
      <c r="J44" s="86"/>
      <c r="K44" s="86"/>
      <c r="L44" s="22"/>
    </row>
    <row r="45" spans="2:13" ht="21" x14ac:dyDescent="0.35">
      <c r="B45" s="30"/>
      <c r="C45" s="30"/>
      <c r="D45" s="22"/>
      <c r="E45" s="22"/>
      <c r="F45" s="22"/>
      <c r="G45" s="23"/>
      <c r="H45" s="22"/>
      <c r="I45" s="22"/>
      <c r="J45" s="24"/>
      <c r="K45" s="24"/>
      <c r="L45" s="22"/>
    </row>
    <row r="46" spans="2:13" ht="21.75" thickBot="1" x14ac:dyDescent="0.4">
      <c r="B46" s="30"/>
      <c r="C46" s="30"/>
      <c r="D46" s="22"/>
      <c r="E46" s="22"/>
      <c r="F46" s="22"/>
      <c r="G46" s="23"/>
      <c r="H46" s="22"/>
      <c r="I46" s="22"/>
      <c r="J46" s="24"/>
      <c r="K46" s="31">
        <f>SUM(K41:K45)</f>
        <v>139363.9</v>
      </c>
      <c r="L46" s="22"/>
    </row>
    <row r="47" spans="2:13" ht="15.75" thickTop="1" x14ac:dyDescent="0.25">
      <c r="B47" s="9"/>
      <c r="C47" s="9"/>
    </row>
    <row r="48" spans="2:13" x14ac:dyDescent="0.25">
      <c r="B48" s="9"/>
      <c r="C48" s="9"/>
    </row>
    <row r="49" spans="2:13" ht="26.25" x14ac:dyDescent="0.4">
      <c r="B49" s="34" t="s">
        <v>2532</v>
      </c>
      <c r="C49" s="35"/>
      <c r="D49" s="35"/>
      <c r="E49" s="35"/>
      <c r="F49" s="35"/>
      <c r="G49" s="36"/>
      <c r="H49" s="35"/>
      <c r="I49" s="35"/>
      <c r="J49" s="37"/>
      <c r="K49" s="37"/>
      <c r="L49" s="35"/>
    </row>
    <row r="50" spans="2:13" ht="69.75" x14ac:dyDescent="0.25">
      <c r="B50" s="40" t="s">
        <v>2441</v>
      </c>
      <c r="C50" s="40" t="s">
        <v>2442</v>
      </c>
      <c r="D50" s="40" t="s">
        <v>2419</v>
      </c>
      <c r="E50" s="40"/>
      <c r="F50" s="41" t="s">
        <v>2443</v>
      </c>
      <c r="G50" s="42" t="s">
        <v>2444</v>
      </c>
      <c r="H50" s="42" t="s">
        <v>2463</v>
      </c>
      <c r="I50" s="40" t="s">
        <v>2428</v>
      </c>
      <c r="J50" s="40" t="s">
        <v>2446</v>
      </c>
      <c r="K50" s="40" t="s">
        <v>2447</v>
      </c>
      <c r="L50" s="40" t="s">
        <v>2448</v>
      </c>
    </row>
    <row r="51" spans="2:13" ht="21" x14ac:dyDescent="0.35">
      <c r="B51" s="25">
        <v>43829</v>
      </c>
      <c r="C51" s="25">
        <v>43829</v>
      </c>
      <c r="D51" s="26" t="s">
        <v>2266</v>
      </c>
      <c r="E51" s="26" t="s">
        <v>2265</v>
      </c>
      <c r="F51" s="26" t="s">
        <v>2529</v>
      </c>
      <c r="G51" s="27" t="s">
        <v>2528</v>
      </c>
      <c r="H51" s="26">
        <v>2</v>
      </c>
      <c r="I51" s="26" t="s">
        <v>2428</v>
      </c>
      <c r="J51" s="28">
        <f>149860/2</f>
        <v>74930</v>
      </c>
      <c r="K51" s="28">
        <f>+L51*J51</f>
        <v>149860</v>
      </c>
      <c r="L51" s="26">
        <v>2</v>
      </c>
      <c r="M51" s="11"/>
    </row>
    <row r="52" spans="2:13" x14ac:dyDescent="0.25">
      <c r="J52"/>
      <c r="K52"/>
    </row>
    <row r="53" spans="2:13" x14ac:dyDescent="0.25">
      <c r="B53" s="19"/>
      <c r="C53" s="9"/>
    </row>
    <row r="54" spans="2:13" ht="21.75" thickBot="1" x14ac:dyDescent="0.4">
      <c r="B54" s="19"/>
      <c r="C54" s="9"/>
      <c r="K54" s="31">
        <f>SUM(K49:K53)</f>
        <v>149860</v>
      </c>
    </row>
    <row r="55" spans="2:13" ht="21.75" thickTop="1" x14ac:dyDescent="0.35">
      <c r="B55" s="19"/>
      <c r="C55" s="9"/>
      <c r="K55" s="38"/>
    </row>
    <row r="56" spans="2:13" x14ac:dyDescent="0.25">
      <c r="B56" s="19"/>
      <c r="C56" s="9"/>
    </row>
    <row r="57" spans="2:13" ht="26.25" x14ac:dyDescent="0.4">
      <c r="B57" s="34" t="s">
        <v>2451</v>
      </c>
      <c r="C57" s="35"/>
      <c r="D57" s="35"/>
      <c r="E57" s="35"/>
      <c r="F57" s="35"/>
      <c r="G57" s="36"/>
      <c r="H57" s="35"/>
      <c r="I57" s="35"/>
      <c r="J57" s="37"/>
      <c r="K57" s="37"/>
      <c r="L57" s="35"/>
    </row>
    <row r="58" spans="2:13" ht="69.75" x14ac:dyDescent="0.25">
      <c r="B58" s="40" t="s">
        <v>2441</v>
      </c>
      <c r="C58" s="40" t="s">
        <v>2442</v>
      </c>
      <c r="D58" s="40" t="s">
        <v>2419</v>
      </c>
      <c r="E58" s="40"/>
      <c r="F58" s="41" t="s">
        <v>2443</v>
      </c>
      <c r="G58" s="42" t="s">
        <v>2444</v>
      </c>
      <c r="H58" s="42" t="s">
        <v>2463</v>
      </c>
      <c r="I58" s="40" t="s">
        <v>2428</v>
      </c>
      <c r="J58" s="40" t="s">
        <v>2446</v>
      </c>
      <c r="K58" s="40" t="s">
        <v>2447</v>
      </c>
      <c r="L58" s="40" t="s">
        <v>2448</v>
      </c>
    </row>
    <row r="59" spans="2:13" s="44" customFormat="1" ht="21" x14ac:dyDescent="0.35">
      <c r="B59" s="87">
        <v>42599.60833333333</v>
      </c>
      <c r="C59" s="87">
        <v>42564</v>
      </c>
      <c r="D59" s="88" t="s">
        <v>40</v>
      </c>
      <c r="E59" s="88" t="s">
        <v>712</v>
      </c>
      <c r="F59" s="88" t="s">
        <v>727</v>
      </c>
      <c r="G59" s="89" t="s">
        <v>728</v>
      </c>
      <c r="H59" s="88">
        <v>30</v>
      </c>
      <c r="I59" s="88" t="s">
        <v>2428</v>
      </c>
      <c r="J59" s="90">
        <v>752.99339999999995</v>
      </c>
      <c r="K59" s="90">
        <f>+L59*J59</f>
        <v>10541.907599999999</v>
      </c>
      <c r="L59" s="88">
        <v>14</v>
      </c>
      <c r="M59" s="45"/>
    </row>
    <row r="60" spans="2:13" s="44" customFormat="1" ht="21" x14ac:dyDescent="0.35">
      <c r="B60" s="87">
        <v>42599.60833333333</v>
      </c>
      <c r="C60" s="87">
        <v>42564</v>
      </c>
      <c r="D60" s="88" t="s">
        <v>40</v>
      </c>
      <c r="E60" s="88" t="s">
        <v>712</v>
      </c>
      <c r="F60" s="88" t="s">
        <v>729</v>
      </c>
      <c r="G60" s="89" t="s">
        <v>730</v>
      </c>
      <c r="H60" s="88">
        <v>30</v>
      </c>
      <c r="I60" s="88" t="s">
        <v>2428</v>
      </c>
      <c r="J60" s="90">
        <v>972.99260000000004</v>
      </c>
      <c r="K60" s="90">
        <f t="shared" ref="K60:K83" si="2">+L60*J60</f>
        <v>17513.8668</v>
      </c>
      <c r="L60" s="88">
        <v>18</v>
      </c>
      <c r="M60" s="45"/>
    </row>
    <row r="61" spans="2:13" s="44" customFormat="1" ht="21" x14ac:dyDescent="0.35">
      <c r="B61" s="87">
        <v>43705</v>
      </c>
      <c r="C61" s="87">
        <v>43703</v>
      </c>
      <c r="D61" s="88" t="s">
        <v>40</v>
      </c>
      <c r="E61" s="88" t="s">
        <v>712</v>
      </c>
      <c r="F61" s="88" t="s">
        <v>731</v>
      </c>
      <c r="G61" s="89" t="s">
        <v>732</v>
      </c>
      <c r="H61" s="88">
        <v>3</v>
      </c>
      <c r="I61" s="88" t="s">
        <v>2428</v>
      </c>
      <c r="J61" s="90">
        <v>5549.02</v>
      </c>
      <c r="K61" s="90">
        <f t="shared" si="2"/>
        <v>33294.120000000003</v>
      </c>
      <c r="L61" s="88">
        <v>6</v>
      </c>
      <c r="M61" s="45"/>
    </row>
    <row r="62" spans="2:13" s="44" customFormat="1" ht="21" x14ac:dyDescent="0.35">
      <c r="B62" s="87">
        <v>42912.370787037034</v>
      </c>
      <c r="C62" s="87">
        <v>42912</v>
      </c>
      <c r="D62" s="88" t="s">
        <v>40</v>
      </c>
      <c r="E62" s="88" t="s">
        <v>1098</v>
      </c>
      <c r="F62" s="88" t="s">
        <v>1099</v>
      </c>
      <c r="G62" s="89" t="s">
        <v>1100</v>
      </c>
      <c r="H62" s="88">
        <v>4</v>
      </c>
      <c r="I62" s="88" t="s">
        <v>2428</v>
      </c>
      <c r="J62" s="90">
        <v>2584.1999999999998</v>
      </c>
      <c r="K62" s="90">
        <f t="shared" si="2"/>
        <v>10336.799999999999</v>
      </c>
      <c r="L62" s="88">
        <v>4</v>
      </c>
      <c r="M62" s="45"/>
    </row>
    <row r="63" spans="2:13" s="44" customFormat="1" ht="21" x14ac:dyDescent="0.35">
      <c r="B63" s="87">
        <v>42912.370787037034</v>
      </c>
      <c r="C63" s="87">
        <v>42912</v>
      </c>
      <c r="D63" s="88" t="s">
        <v>40</v>
      </c>
      <c r="E63" s="88" t="s">
        <v>1098</v>
      </c>
      <c r="F63" s="88" t="s">
        <v>1102</v>
      </c>
      <c r="G63" s="89" t="s">
        <v>1103</v>
      </c>
      <c r="H63" s="88">
        <v>4</v>
      </c>
      <c r="I63" s="88" t="s">
        <v>2428</v>
      </c>
      <c r="J63" s="90">
        <v>2584.1999999999998</v>
      </c>
      <c r="K63" s="90">
        <f t="shared" si="2"/>
        <v>10336.799999999999</v>
      </c>
      <c r="L63" s="88">
        <v>4</v>
      </c>
      <c r="M63" s="45"/>
    </row>
    <row r="64" spans="2:13" s="44" customFormat="1" ht="21" x14ac:dyDescent="0.35">
      <c r="B64" s="87">
        <v>42912.370787037034</v>
      </c>
      <c r="C64" s="87">
        <v>42912</v>
      </c>
      <c r="D64" s="88" t="s">
        <v>40</v>
      </c>
      <c r="E64" s="88" t="s">
        <v>1098</v>
      </c>
      <c r="F64" s="88" t="s">
        <v>1105</v>
      </c>
      <c r="G64" s="89" t="s">
        <v>1106</v>
      </c>
      <c r="H64" s="88">
        <v>4</v>
      </c>
      <c r="I64" s="88" t="s">
        <v>2428</v>
      </c>
      <c r="J64" s="90">
        <v>2584.1999999999998</v>
      </c>
      <c r="K64" s="90">
        <f t="shared" si="2"/>
        <v>23257.8</v>
      </c>
      <c r="L64" s="88">
        <v>9</v>
      </c>
      <c r="M64" s="45"/>
    </row>
    <row r="65" spans="2:13" s="44" customFormat="1" ht="21" x14ac:dyDescent="0.35">
      <c r="B65" s="87">
        <v>42599.60833333333</v>
      </c>
      <c r="C65" s="87">
        <v>42564</v>
      </c>
      <c r="D65" s="88" t="s">
        <v>40</v>
      </c>
      <c r="E65" s="88" t="s">
        <v>712</v>
      </c>
      <c r="F65" s="88" t="s">
        <v>452</v>
      </c>
      <c r="G65" s="89" t="s">
        <v>453</v>
      </c>
      <c r="H65" s="88">
        <v>30</v>
      </c>
      <c r="I65" s="88" t="s">
        <v>2428</v>
      </c>
      <c r="J65" s="90">
        <v>6299.9964</v>
      </c>
      <c r="K65" s="90">
        <f t="shared" si="2"/>
        <v>384299.78039999999</v>
      </c>
      <c r="L65" s="88">
        <v>61</v>
      </c>
      <c r="M65" s="45"/>
    </row>
    <row r="66" spans="2:13" s="44" customFormat="1" ht="21" x14ac:dyDescent="0.35">
      <c r="B66" s="87">
        <v>42599.60833333333</v>
      </c>
      <c r="C66" s="87">
        <v>42564</v>
      </c>
      <c r="D66" s="88" t="s">
        <v>40</v>
      </c>
      <c r="E66" s="88" t="s">
        <v>712</v>
      </c>
      <c r="F66" s="88" t="s">
        <v>680</v>
      </c>
      <c r="G66" s="89" t="s">
        <v>681</v>
      </c>
      <c r="H66" s="88">
        <v>10</v>
      </c>
      <c r="I66" s="88" t="s">
        <v>2428</v>
      </c>
      <c r="J66" s="90">
        <v>9469.5</v>
      </c>
      <c r="K66" s="90">
        <f t="shared" si="2"/>
        <v>66286.5</v>
      </c>
      <c r="L66" s="88">
        <v>7</v>
      </c>
      <c r="M66" s="45"/>
    </row>
    <row r="67" spans="2:13" s="44" customFormat="1" ht="21" x14ac:dyDescent="0.35">
      <c r="B67" s="87">
        <v>43599</v>
      </c>
      <c r="C67" s="87">
        <v>43598</v>
      </c>
      <c r="D67" s="88" t="s">
        <v>40</v>
      </c>
      <c r="E67" s="88" t="s">
        <v>1098</v>
      </c>
      <c r="F67" s="88" t="s">
        <v>713</v>
      </c>
      <c r="G67" s="89" t="s">
        <v>714</v>
      </c>
      <c r="H67" s="88">
        <v>7</v>
      </c>
      <c r="I67" s="88" t="s">
        <v>2428</v>
      </c>
      <c r="J67" s="90">
        <v>2228.48</v>
      </c>
      <c r="K67" s="90">
        <f t="shared" si="2"/>
        <v>6685.4400000000005</v>
      </c>
      <c r="L67" s="88">
        <v>3</v>
      </c>
      <c r="M67" s="45"/>
    </row>
    <row r="68" spans="2:13" s="44" customFormat="1" ht="21" x14ac:dyDescent="0.35">
      <c r="B68" s="87">
        <v>43599</v>
      </c>
      <c r="C68" s="87">
        <v>43598</v>
      </c>
      <c r="D68" s="88" t="s">
        <v>40</v>
      </c>
      <c r="E68" s="88" t="s">
        <v>1098</v>
      </c>
      <c r="F68" s="88" t="s">
        <v>715</v>
      </c>
      <c r="G68" s="89" t="s">
        <v>716</v>
      </c>
      <c r="H68" s="88">
        <v>6</v>
      </c>
      <c r="I68" s="88" t="s">
        <v>2428</v>
      </c>
      <c r="J68" s="90">
        <v>2543</v>
      </c>
      <c r="K68" s="90">
        <f t="shared" si="2"/>
        <v>5086</v>
      </c>
      <c r="L68" s="88">
        <v>2</v>
      </c>
      <c r="M68" s="45"/>
    </row>
    <row r="69" spans="2:13" s="44" customFormat="1" ht="21" x14ac:dyDescent="0.35">
      <c r="B69" s="87">
        <v>42912.370787037034</v>
      </c>
      <c r="C69" s="87">
        <v>42912</v>
      </c>
      <c r="D69" s="88" t="s">
        <v>40</v>
      </c>
      <c r="E69" s="88" t="s">
        <v>1098</v>
      </c>
      <c r="F69" s="88" t="s">
        <v>456</v>
      </c>
      <c r="G69" s="89" t="s">
        <v>457</v>
      </c>
      <c r="H69" s="88">
        <v>50</v>
      </c>
      <c r="I69" s="88" t="s">
        <v>2428</v>
      </c>
      <c r="J69" s="90">
        <v>3292.2</v>
      </c>
      <c r="K69" s="90">
        <f t="shared" si="2"/>
        <v>125103.59999999999</v>
      </c>
      <c r="L69" s="88">
        <v>38</v>
      </c>
      <c r="M69" s="45"/>
    </row>
    <row r="70" spans="2:13" s="44" customFormat="1" ht="21" x14ac:dyDescent="0.35">
      <c r="B70" s="87">
        <v>42912.370787037034</v>
      </c>
      <c r="C70" s="87">
        <v>42912</v>
      </c>
      <c r="D70" s="88" t="s">
        <v>40</v>
      </c>
      <c r="E70" s="88" t="s">
        <v>1098</v>
      </c>
      <c r="F70" s="88" t="s">
        <v>448</v>
      </c>
      <c r="G70" s="89" t="s">
        <v>449</v>
      </c>
      <c r="H70" s="88">
        <v>40</v>
      </c>
      <c r="I70" s="88" t="s">
        <v>2428</v>
      </c>
      <c r="J70" s="90">
        <v>1168.2</v>
      </c>
      <c r="K70" s="90">
        <f t="shared" si="2"/>
        <v>26868.600000000002</v>
      </c>
      <c r="L70" s="88">
        <v>23</v>
      </c>
      <c r="M70" s="45"/>
    </row>
    <row r="71" spans="2:13" s="44" customFormat="1" ht="21" x14ac:dyDescent="0.35">
      <c r="B71" s="87">
        <v>42912.370787037034</v>
      </c>
      <c r="C71" s="87">
        <v>42912</v>
      </c>
      <c r="D71" s="88" t="s">
        <v>40</v>
      </c>
      <c r="E71" s="88" t="s">
        <v>1098</v>
      </c>
      <c r="F71" s="88" t="s">
        <v>1109</v>
      </c>
      <c r="G71" s="89" t="s">
        <v>1110</v>
      </c>
      <c r="H71" s="88">
        <v>50</v>
      </c>
      <c r="I71" s="88" t="s">
        <v>2428</v>
      </c>
      <c r="J71" s="90">
        <v>1298</v>
      </c>
      <c r="K71" s="90">
        <f t="shared" si="2"/>
        <v>53218</v>
      </c>
      <c r="L71" s="88">
        <v>41</v>
      </c>
      <c r="M71" s="45"/>
    </row>
    <row r="72" spans="2:13" s="44" customFormat="1" ht="21" x14ac:dyDescent="0.35">
      <c r="B72" s="87">
        <v>42912.370787037034</v>
      </c>
      <c r="C72" s="87">
        <v>42912</v>
      </c>
      <c r="D72" s="88" t="s">
        <v>40</v>
      </c>
      <c r="E72" s="88" t="s">
        <v>1098</v>
      </c>
      <c r="F72" s="88" t="s">
        <v>1111</v>
      </c>
      <c r="G72" s="89" t="s">
        <v>1112</v>
      </c>
      <c r="H72" s="88">
        <v>4</v>
      </c>
      <c r="I72" s="88" t="s">
        <v>2428</v>
      </c>
      <c r="J72" s="90">
        <v>2584.1999999999998</v>
      </c>
      <c r="K72" s="90">
        <f t="shared" si="2"/>
        <v>7752.5999999999995</v>
      </c>
      <c r="L72" s="88">
        <v>3</v>
      </c>
      <c r="M72" s="45"/>
    </row>
    <row r="73" spans="2:13" s="44" customFormat="1" ht="21" x14ac:dyDescent="0.35">
      <c r="B73" s="87">
        <v>43705</v>
      </c>
      <c r="C73" s="87">
        <v>43703</v>
      </c>
      <c r="D73" s="88" t="s">
        <v>40</v>
      </c>
      <c r="E73" s="88" t="s">
        <v>1098</v>
      </c>
      <c r="F73" s="88" t="s">
        <v>717</v>
      </c>
      <c r="G73" s="89" t="s">
        <v>2507</v>
      </c>
      <c r="H73" s="88">
        <v>3</v>
      </c>
      <c r="I73" s="88" t="s">
        <v>2428</v>
      </c>
      <c r="J73" s="90">
        <v>4284.3433333333296</v>
      </c>
      <c r="K73" s="90">
        <f t="shared" si="2"/>
        <v>12853.029999999988</v>
      </c>
      <c r="L73" s="88">
        <v>3</v>
      </c>
      <c r="M73" s="45"/>
    </row>
    <row r="74" spans="2:13" s="44" customFormat="1" ht="21" x14ac:dyDescent="0.35">
      <c r="B74" s="87">
        <v>43705</v>
      </c>
      <c r="C74" s="87">
        <v>43703</v>
      </c>
      <c r="D74" s="88" t="s">
        <v>40</v>
      </c>
      <c r="E74" s="88" t="s">
        <v>712</v>
      </c>
      <c r="F74" s="88" t="s">
        <v>723</v>
      </c>
      <c r="G74" s="89" t="s">
        <v>724</v>
      </c>
      <c r="H74" s="88">
        <v>3</v>
      </c>
      <c r="I74" s="88" t="s">
        <v>2428</v>
      </c>
      <c r="J74" s="90">
        <v>5549.02</v>
      </c>
      <c r="K74" s="90">
        <f t="shared" si="2"/>
        <v>27745.100000000002</v>
      </c>
      <c r="L74" s="88">
        <v>5</v>
      </c>
      <c r="M74" s="45"/>
    </row>
    <row r="75" spans="2:13" s="44" customFormat="1" ht="19.5" customHeight="1" x14ac:dyDescent="0.35">
      <c r="B75" s="87">
        <v>43705</v>
      </c>
      <c r="C75" s="87">
        <v>43703</v>
      </c>
      <c r="D75" s="88" t="s">
        <v>40</v>
      </c>
      <c r="E75" s="88" t="s">
        <v>712</v>
      </c>
      <c r="F75" s="88" t="s">
        <v>725</v>
      </c>
      <c r="G75" s="89" t="s">
        <v>726</v>
      </c>
      <c r="H75" s="88">
        <v>3</v>
      </c>
      <c r="I75" s="88" t="s">
        <v>2428</v>
      </c>
      <c r="J75" s="90">
        <v>5549.02</v>
      </c>
      <c r="K75" s="90">
        <f t="shared" si="2"/>
        <v>27745.100000000002</v>
      </c>
      <c r="L75" s="88">
        <v>5</v>
      </c>
      <c r="M75" s="45"/>
    </row>
    <row r="76" spans="2:13" s="44" customFormat="1" ht="21" x14ac:dyDescent="0.35">
      <c r="B76" s="87">
        <v>42599.60833333333</v>
      </c>
      <c r="C76" s="87">
        <v>42564</v>
      </c>
      <c r="D76" s="88" t="s">
        <v>40</v>
      </c>
      <c r="E76" s="88" t="s">
        <v>712</v>
      </c>
      <c r="F76" s="88" t="s">
        <v>719</v>
      </c>
      <c r="G76" s="89" t="s">
        <v>720</v>
      </c>
      <c r="H76" s="88">
        <v>10</v>
      </c>
      <c r="I76" s="88" t="s">
        <v>2428</v>
      </c>
      <c r="J76" s="90">
        <v>13511</v>
      </c>
      <c r="K76" s="90">
        <f t="shared" si="2"/>
        <v>148621</v>
      </c>
      <c r="L76" s="88">
        <v>11</v>
      </c>
      <c r="M76" s="45"/>
    </row>
    <row r="77" spans="2:13" s="44" customFormat="1" ht="42" x14ac:dyDescent="0.35">
      <c r="B77" s="87">
        <v>42136.541898148149</v>
      </c>
      <c r="C77" s="87">
        <v>42117</v>
      </c>
      <c r="D77" s="88" t="s">
        <v>135</v>
      </c>
      <c r="E77" s="88" t="s">
        <v>1956</v>
      </c>
      <c r="F77" s="88" t="s">
        <v>1963</v>
      </c>
      <c r="G77" s="89" t="s">
        <v>1964</v>
      </c>
      <c r="H77" s="88">
        <v>15</v>
      </c>
      <c r="I77" s="88" t="s">
        <v>2428</v>
      </c>
      <c r="J77" s="90">
        <v>1584.6102000000001</v>
      </c>
      <c r="K77" s="90">
        <f t="shared" si="2"/>
        <v>9507.6612000000005</v>
      </c>
      <c r="L77" s="88">
        <v>6</v>
      </c>
      <c r="M77" s="45"/>
    </row>
    <row r="78" spans="2:13" s="44" customFormat="1" ht="21" x14ac:dyDescent="0.35">
      <c r="B78" s="87">
        <v>43705</v>
      </c>
      <c r="C78" s="87">
        <v>43703</v>
      </c>
      <c r="D78" s="88" t="s">
        <v>40</v>
      </c>
      <c r="E78" s="88" t="s">
        <v>1098</v>
      </c>
      <c r="F78" s="88" t="s">
        <v>51</v>
      </c>
      <c r="G78" s="89" t="s">
        <v>718</v>
      </c>
      <c r="H78" s="88">
        <v>15</v>
      </c>
      <c r="I78" s="88" t="s">
        <v>2428</v>
      </c>
      <c r="J78" s="90">
        <v>2112.1999999999998</v>
      </c>
      <c r="K78" s="90">
        <f t="shared" si="2"/>
        <v>6336.5999999999995</v>
      </c>
      <c r="L78" s="88">
        <v>3</v>
      </c>
      <c r="M78" s="45"/>
    </row>
    <row r="79" spans="2:13" ht="21" x14ac:dyDescent="0.35">
      <c r="B79" s="87">
        <v>42447</v>
      </c>
      <c r="C79" s="87">
        <v>42447.62400462963</v>
      </c>
      <c r="D79" s="85"/>
      <c r="E79" s="85"/>
      <c r="F79" s="88" t="s">
        <v>100</v>
      </c>
      <c r="G79" s="89" t="s">
        <v>101</v>
      </c>
      <c r="H79" s="88">
        <v>25</v>
      </c>
      <c r="I79" s="88" t="s">
        <v>2428</v>
      </c>
      <c r="J79" s="90">
        <v>4389.6000000000004</v>
      </c>
      <c r="K79" s="90">
        <f t="shared" si="2"/>
        <v>35116.800000000003</v>
      </c>
      <c r="L79" s="88">
        <v>8</v>
      </c>
      <c r="M79" s="11"/>
    </row>
    <row r="80" spans="2:13" s="44" customFormat="1" ht="21" x14ac:dyDescent="0.35">
      <c r="B80" s="87">
        <v>43353</v>
      </c>
      <c r="C80" s="87">
        <v>43353.485219907408</v>
      </c>
      <c r="D80" s="88"/>
      <c r="E80" s="88"/>
      <c r="F80" s="88" t="s">
        <v>454</v>
      </c>
      <c r="G80" s="89" t="s">
        <v>455</v>
      </c>
      <c r="H80" s="88">
        <v>5</v>
      </c>
      <c r="I80" s="88" t="s">
        <v>2428</v>
      </c>
      <c r="J80" s="90">
        <v>8119.5583333333298</v>
      </c>
      <c r="K80" s="90">
        <f t="shared" si="2"/>
        <v>24358.674999999988</v>
      </c>
      <c r="L80" s="88">
        <v>3</v>
      </c>
      <c r="M80" s="45"/>
    </row>
    <row r="81" spans="2:13" s="44" customFormat="1" ht="21" x14ac:dyDescent="0.35">
      <c r="B81" s="87">
        <v>43705</v>
      </c>
      <c r="C81" s="87">
        <v>43703</v>
      </c>
      <c r="D81" s="95"/>
      <c r="E81" s="95"/>
      <c r="F81" s="88" t="s">
        <v>1173</v>
      </c>
      <c r="G81" s="89" t="s">
        <v>2511</v>
      </c>
      <c r="H81" s="88">
        <v>12</v>
      </c>
      <c r="I81" s="88" t="s">
        <v>2428</v>
      </c>
      <c r="J81" s="90">
        <v>8564.24</v>
      </c>
      <c r="K81" s="90">
        <f t="shared" si="2"/>
        <v>8564.24</v>
      </c>
      <c r="L81" s="88">
        <v>1</v>
      </c>
      <c r="M81" s="45"/>
    </row>
    <row r="82" spans="2:13" s="44" customFormat="1" ht="21.75" customHeight="1" x14ac:dyDescent="0.35">
      <c r="B82" s="102">
        <v>43705</v>
      </c>
      <c r="C82" s="102">
        <v>43703</v>
      </c>
      <c r="D82" s="95"/>
      <c r="E82" s="95"/>
      <c r="F82" s="103" t="s">
        <v>2510</v>
      </c>
      <c r="G82" s="104" t="s">
        <v>2514</v>
      </c>
      <c r="H82" s="103">
        <v>12</v>
      </c>
      <c r="I82" s="103" t="s">
        <v>2428</v>
      </c>
      <c r="J82" s="105">
        <v>8564.2391666666608</v>
      </c>
      <c r="K82" s="105">
        <f t="shared" si="2"/>
        <v>25692.717499999984</v>
      </c>
      <c r="L82" s="103">
        <v>3</v>
      </c>
      <c r="M82" s="45"/>
    </row>
    <row r="83" spans="2:13" s="44" customFormat="1" ht="21.75" customHeight="1" x14ac:dyDescent="0.35">
      <c r="B83" s="87">
        <v>42306</v>
      </c>
      <c r="C83" s="87">
        <v>42306.647175925929</v>
      </c>
      <c r="D83" s="88"/>
      <c r="E83" s="88"/>
      <c r="F83" s="88" t="s">
        <v>2203</v>
      </c>
      <c r="G83" s="89" t="s">
        <v>2204</v>
      </c>
      <c r="H83" s="88">
        <v>20</v>
      </c>
      <c r="I83" s="88" t="s">
        <v>2428</v>
      </c>
      <c r="J83" s="90">
        <v>4693.5680000000002</v>
      </c>
      <c r="K83" s="90">
        <f t="shared" si="2"/>
        <v>79790.656000000003</v>
      </c>
      <c r="L83" s="88">
        <v>17</v>
      </c>
      <c r="M83" s="45"/>
    </row>
    <row r="84" spans="2:13" s="44" customFormat="1" ht="21" x14ac:dyDescent="0.35">
      <c r="B84" s="99"/>
      <c r="C84" s="99"/>
      <c r="D84" s="95"/>
      <c r="E84" s="95"/>
      <c r="F84" s="95"/>
      <c r="G84" s="100"/>
      <c r="H84" s="95"/>
      <c r="I84" s="95"/>
      <c r="J84" s="101"/>
      <c r="K84" s="101"/>
      <c r="L84" s="95"/>
    </row>
    <row r="85" spans="2:13" ht="21.75" thickBot="1" x14ac:dyDescent="0.4">
      <c r="B85" s="30"/>
      <c r="C85" s="30"/>
      <c r="D85" s="22"/>
      <c r="E85" s="22"/>
      <c r="F85" s="22"/>
      <c r="G85" s="23"/>
      <c r="H85" s="22"/>
      <c r="I85" s="22"/>
      <c r="J85" s="39"/>
      <c r="K85" s="31">
        <f>SUM(K59:K83)</f>
        <v>1186913.3944999999</v>
      </c>
      <c r="L85" s="22"/>
    </row>
    <row r="86" spans="2:13" ht="21.75" thickTop="1" x14ac:dyDescent="0.35">
      <c r="B86" s="30"/>
      <c r="C86" s="30"/>
      <c r="D86" s="22"/>
      <c r="E86" s="22"/>
      <c r="F86" s="22"/>
      <c r="G86" s="23"/>
      <c r="H86" s="22"/>
      <c r="I86" s="22"/>
      <c r="J86" s="39"/>
      <c r="K86" s="39"/>
      <c r="L86" s="22"/>
    </row>
    <row r="87" spans="2:13" ht="26.25" x14ac:dyDescent="0.4">
      <c r="B87" s="34" t="s">
        <v>2452</v>
      </c>
      <c r="C87" s="35"/>
      <c r="D87" s="35"/>
      <c r="E87" s="35"/>
      <c r="F87" s="35"/>
      <c r="G87" s="36"/>
      <c r="H87" s="35"/>
      <c r="I87" s="35"/>
      <c r="J87" s="37"/>
      <c r="K87" s="37"/>
      <c r="L87" s="35"/>
    </row>
    <row r="88" spans="2:13" ht="69.75" x14ac:dyDescent="0.25">
      <c r="B88" s="40" t="s">
        <v>2441</v>
      </c>
      <c r="C88" s="40" t="s">
        <v>2442</v>
      </c>
      <c r="D88" s="40" t="s">
        <v>2419</v>
      </c>
      <c r="E88" s="40"/>
      <c r="F88" s="41" t="s">
        <v>2443</v>
      </c>
      <c r="G88" s="42" t="s">
        <v>2444</v>
      </c>
      <c r="H88" s="42" t="s">
        <v>2463</v>
      </c>
      <c r="I88" s="40" t="s">
        <v>2428</v>
      </c>
      <c r="J88" s="40" t="s">
        <v>2446</v>
      </c>
      <c r="K88" s="40" t="s">
        <v>2447</v>
      </c>
      <c r="L88" s="40" t="s">
        <v>2448</v>
      </c>
    </row>
    <row r="89" spans="2:13" ht="21" x14ac:dyDescent="0.35">
      <c r="B89" s="25">
        <v>43213.366898148146</v>
      </c>
      <c r="C89" s="25">
        <v>43210</v>
      </c>
      <c r="D89" s="26" t="s">
        <v>135</v>
      </c>
      <c r="E89" s="26" t="s">
        <v>1433</v>
      </c>
      <c r="F89" s="26" t="s">
        <v>1449</v>
      </c>
      <c r="G89" s="27" t="s">
        <v>1450</v>
      </c>
      <c r="H89" s="26">
        <v>2</v>
      </c>
      <c r="I89" s="26" t="s">
        <v>2426</v>
      </c>
      <c r="J89" s="28">
        <v>16.460999999999999</v>
      </c>
      <c r="K89" s="28">
        <f>+L89*J89</f>
        <v>32.921999999999997</v>
      </c>
      <c r="L89" s="26">
        <v>2</v>
      </c>
      <c r="M89" s="11"/>
    </row>
    <row r="90" spans="2:13" ht="21" x14ac:dyDescent="0.35">
      <c r="B90" s="25">
        <v>43228.648865740739</v>
      </c>
      <c r="C90" s="25">
        <v>43228</v>
      </c>
      <c r="D90" s="26" t="s">
        <v>135</v>
      </c>
      <c r="E90" s="26" t="s">
        <v>1502</v>
      </c>
      <c r="F90" s="26" t="s">
        <v>1503</v>
      </c>
      <c r="G90" s="27" t="s">
        <v>1504</v>
      </c>
      <c r="H90" s="26">
        <v>15</v>
      </c>
      <c r="I90" s="26" t="s">
        <v>2428</v>
      </c>
      <c r="J90" s="28">
        <v>1711</v>
      </c>
      <c r="K90" s="28">
        <f t="shared" ref="K90:K111" si="3">+L90*J90</f>
        <v>15399</v>
      </c>
      <c r="L90" s="26">
        <v>9</v>
      </c>
      <c r="M90" s="11"/>
    </row>
    <row r="91" spans="2:13" ht="42" x14ac:dyDescent="0.35">
      <c r="B91" s="25">
        <v>43228.648865740739</v>
      </c>
      <c r="C91" s="25">
        <v>43228</v>
      </c>
      <c r="D91" s="26" t="s">
        <v>135</v>
      </c>
      <c r="E91" s="26" t="s">
        <v>1502</v>
      </c>
      <c r="F91" s="26" t="s">
        <v>1441</v>
      </c>
      <c r="G91" s="27" t="s">
        <v>1442</v>
      </c>
      <c r="H91" s="26">
        <v>5</v>
      </c>
      <c r="I91" s="26" t="s">
        <v>2428</v>
      </c>
      <c r="J91" s="28">
        <v>737.5</v>
      </c>
      <c r="K91" s="28">
        <f t="shared" si="3"/>
        <v>11062.5</v>
      </c>
      <c r="L91" s="26">
        <v>15</v>
      </c>
      <c r="M91" s="11"/>
    </row>
    <row r="92" spans="2:13" ht="21" x14ac:dyDescent="0.35">
      <c r="B92" s="25">
        <v>43213.366898148146</v>
      </c>
      <c r="C92" s="25">
        <v>43210</v>
      </c>
      <c r="D92" s="26" t="s">
        <v>135</v>
      </c>
      <c r="E92" s="26" t="s">
        <v>1433</v>
      </c>
      <c r="F92" s="26" t="s">
        <v>1445</v>
      </c>
      <c r="G92" s="27" t="s">
        <v>1446</v>
      </c>
      <c r="H92" s="26">
        <v>25</v>
      </c>
      <c r="I92" s="26" t="s">
        <v>2430</v>
      </c>
      <c r="J92" s="28">
        <v>159.30000000000001</v>
      </c>
      <c r="K92" s="28">
        <f t="shared" si="3"/>
        <v>2230.2000000000003</v>
      </c>
      <c r="L92" s="26">
        <v>14</v>
      </c>
      <c r="M92" s="11"/>
    </row>
    <row r="93" spans="2:13" ht="21" x14ac:dyDescent="0.35">
      <c r="B93" s="87">
        <v>43753</v>
      </c>
      <c r="C93" s="87">
        <v>43753</v>
      </c>
      <c r="D93" s="88" t="s">
        <v>135</v>
      </c>
      <c r="E93" s="88" t="s">
        <v>1502</v>
      </c>
      <c r="F93" s="88" t="s">
        <v>1447</v>
      </c>
      <c r="G93" s="89" t="s">
        <v>1448</v>
      </c>
      <c r="H93" s="88">
        <v>10</v>
      </c>
      <c r="I93" s="88" t="s">
        <v>2430</v>
      </c>
      <c r="J93" s="90">
        <v>129.80000000000001</v>
      </c>
      <c r="K93" s="90">
        <f t="shared" si="3"/>
        <v>5451.6</v>
      </c>
      <c r="L93" s="88">
        <v>42</v>
      </c>
      <c r="M93" s="11"/>
    </row>
    <row r="94" spans="2:13" ht="21" x14ac:dyDescent="0.35">
      <c r="B94" s="87">
        <v>43760.366898148146</v>
      </c>
      <c r="C94" s="87">
        <v>43760</v>
      </c>
      <c r="D94" s="88" t="s">
        <v>135</v>
      </c>
      <c r="E94" s="88" t="s">
        <v>1412</v>
      </c>
      <c r="F94" s="88" t="s">
        <v>319</v>
      </c>
      <c r="G94" s="89" t="s">
        <v>320</v>
      </c>
      <c r="H94" s="88">
        <v>20</v>
      </c>
      <c r="I94" s="88" t="s">
        <v>2428</v>
      </c>
      <c r="J94" s="90">
        <v>182.9</v>
      </c>
      <c r="K94" s="90">
        <f t="shared" si="3"/>
        <v>1463.2</v>
      </c>
      <c r="L94" s="88">
        <v>8</v>
      </c>
      <c r="M94" s="11"/>
    </row>
    <row r="95" spans="2:13" ht="42" x14ac:dyDescent="0.35">
      <c r="B95" s="87">
        <v>43221.629814814813</v>
      </c>
      <c r="C95" s="87">
        <v>43221</v>
      </c>
      <c r="D95" s="88" t="s">
        <v>135</v>
      </c>
      <c r="E95" s="88" t="s">
        <v>1474</v>
      </c>
      <c r="F95" s="88" t="s">
        <v>406</v>
      </c>
      <c r="G95" s="89" t="s">
        <v>407</v>
      </c>
      <c r="H95" s="88">
        <v>58</v>
      </c>
      <c r="I95" s="88" t="s">
        <v>2433</v>
      </c>
      <c r="J95" s="90">
        <v>470.00580000000002</v>
      </c>
      <c r="K95" s="90">
        <f t="shared" si="3"/>
        <v>18330.226200000001</v>
      </c>
      <c r="L95" s="88">
        <v>39</v>
      </c>
      <c r="M95" s="11"/>
    </row>
    <row r="96" spans="2:13" ht="21" x14ac:dyDescent="0.35">
      <c r="B96" s="87">
        <v>43753</v>
      </c>
      <c r="C96" s="87">
        <v>43753</v>
      </c>
      <c r="D96" s="88" t="s">
        <v>135</v>
      </c>
      <c r="E96" s="88" t="s">
        <v>1433</v>
      </c>
      <c r="F96" s="88" t="s">
        <v>412</v>
      </c>
      <c r="G96" s="89" t="s">
        <v>413</v>
      </c>
      <c r="H96" s="88">
        <v>25</v>
      </c>
      <c r="I96" s="88" t="s">
        <v>2430</v>
      </c>
      <c r="J96" s="90">
        <v>61.36</v>
      </c>
      <c r="K96" s="90">
        <f t="shared" si="3"/>
        <v>1472.6399999999999</v>
      </c>
      <c r="L96" s="88">
        <v>24</v>
      </c>
      <c r="M96" s="11"/>
    </row>
    <row r="97" spans="2:13" ht="21" x14ac:dyDescent="0.35">
      <c r="B97" s="87">
        <v>43213.366898148146</v>
      </c>
      <c r="C97" s="87">
        <v>43210</v>
      </c>
      <c r="D97" s="88" t="s">
        <v>135</v>
      </c>
      <c r="E97" s="88" t="s">
        <v>1433</v>
      </c>
      <c r="F97" s="88" t="s">
        <v>416</v>
      </c>
      <c r="G97" s="89" t="s">
        <v>417</v>
      </c>
      <c r="H97" s="88">
        <v>16</v>
      </c>
      <c r="I97" s="88" t="s">
        <v>2431</v>
      </c>
      <c r="J97" s="90">
        <v>495.6</v>
      </c>
      <c r="K97" s="90">
        <f t="shared" si="3"/>
        <v>8920.8000000000011</v>
      </c>
      <c r="L97" s="88">
        <v>18</v>
      </c>
      <c r="M97" s="11"/>
    </row>
    <row r="98" spans="2:13" ht="21" x14ac:dyDescent="0.35">
      <c r="B98" s="87">
        <v>43209</v>
      </c>
      <c r="C98" s="87">
        <v>43209.592581018522</v>
      </c>
      <c r="D98" s="88" t="s">
        <v>40</v>
      </c>
      <c r="E98" s="88" t="s">
        <v>1409</v>
      </c>
      <c r="F98" s="88" t="s">
        <v>889</v>
      </c>
      <c r="G98" s="89" t="s">
        <v>890</v>
      </c>
      <c r="H98" s="88">
        <v>10</v>
      </c>
      <c r="I98" s="88" t="s">
        <v>2428</v>
      </c>
      <c r="J98" s="90">
        <v>3422</v>
      </c>
      <c r="K98" s="90">
        <f t="shared" si="3"/>
        <v>17110</v>
      </c>
      <c r="L98" s="88">
        <v>5</v>
      </c>
      <c r="M98" s="11"/>
    </row>
    <row r="99" spans="2:13" ht="21" x14ac:dyDescent="0.35">
      <c r="B99" s="87">
        <v>43221.629814814813</v>
      </c>
      <c r="C99" s="87">
        <v>43221</v>
      </c>
      <c r="D99" s="88" t="s">
        <v>135</v>
      </c>
      <c r="E99" s="88" t="s">
        <v>1474</v>
      </c>
      <c r="F99" s="88" t="s">
        <v>1413</v>
      </c>
      <c r="G99" s="89" t="s">
        <v>1414</v>
      </c>
      <c r="H99" s="88">
        <v>10</v>
      </c>
      <c r="I99" s="88" t="s">
        <v>2428</v>
      </c>
      <c r="J99" s="90">
        <v>615.00419999999997</v>
      </c>
      <c r="K99" s="90">
        <f t="shared" si="3"/>
        <v>6150.0419999999995</v>
      </c>
      <c r="L99" s="88">
        <v>10</v>
      </c>
      <c r="M99" s="12"/>
    </row>
    <row r="100" spans="2:13" ht="21" x14ac:dyDescent="0.35">
      <c r="B100" s="87">
        <v>43221.629814814813</v>
      </c>
      <c r="C100" s="87">
        <v>43221</v>
      </c>
      <c r="D100" s="88" t="s">
        <v>135</v>
      </c>
      <c r="E100" s="88" t="s">
        <v>1474</v>
      </c>
      <c r="F100" s="88" t="s">
        <v>1475</v>
      </c>
      <c r="G100" s="89" t="s">
        <v>1476</v>
      </c>
      <c r="H100" s="88">
        <v>10</v>
      </c>
      <c r="I100" s="88" t="s">
        <v>2428</v>
      </c>
      <c r="J100" s="90">
        <v>419.99740000000003</v>
      </c>
      <c r="K100" s="90">
        <f t="shared" si="3"/>
        <v>2939.9818</v>
      </c>
      <c r="L100" s="88">
        <v>7</v>
      </c>
      <c r="M100" s="11"/>
    </row>
    <row r="101" spans="2:13" ht="21" x14ac:dyDescent="0.35">
      <c r="B101" s="87">
        <v>43213.366898148146</v>
      </c>
      <c r="C101" s="87">
        <v>43213.366898148146</v>
      </c>
      <c r="D101" s="88" t="s">
        <v>1421</v>
      </c>
      <c r="E101" s="88" t="s">
        <v>1432</v>
      </c>
      <c r="F101" s="88" t="s">
        <v>396</v>
      </c>
      <c r="G101" s="89" t="s">
        <v>397</v>
      </c>
      <c r="H101" s="88">
        <v>10</v>
      </c>
      <c r="I101" s="88" t="s">
        <v>2425</v>
      </c>
      <c r="J101" s="90">
        <v>115.64</v>
      </c>
      <c r="K101" s="90">
        <f t="shared" si="3"/>
        <v>2081.52</v>
      </c>
      <c r="L101" s="88">
        <v>18</v>
      </c>
      <c r="M101" s="11"/>
    </row>
    <row r="102" spans="2:13" ht="21" x14ac:dyDescent="0.35">
      <c r="B102" s="87">
        <v>43235.60050925926</v>
      </c>
      <c r="C102" s="87">
        <v>43235</v>
      </c>
      <c r="D102" s="88" t="s">
        <v>1519</v>
      </c>
      <c r="E102" s="88" t="s">
        <v>1520</v>
      </c>
      <c r="F102" s="88" t="s">
        <v>398</v>
      </c>
      <c r="G102" s="89" t="s">
        <v>399</v>
      </c>
      <c r="H102" s="88">
        <v>30</v>
      </c>
      <c r="I102" s="88" t="s">
        <v>2425</v>
      </c>
      <c r="J102" s="90">
        <v>224.2</v>
      </c>
      <c r="K102" s="90">
        <f t="shared" si="3"/>
        <v>6277.5999999999995</v>
      </c>
      <c r="L102" s="88">
        <f>22+6</f>
        <v>28</v>
      </c>
      <c r="M102" s="11"/>
    </row>
    <row r="103" spans="2:13" ht="21" x14ac:dyDescent="0.35">
      <c r="B103" s="87">
        <v>43228.648865740739</v>
      </c>
      <c r="C103" s="87">
        <v>43228</v>
      </c>
      <c r="D103" s="88" t="s">
        <v>135</v>
      </c>
      <c r="E103" s="88" t="s">
        <v>1502</v>
      </c>
      <c r="F103" s="88" t="s">
        <v>1505</v>
      </c>
      <c r="G103" s="89" t="s">
        <v>1506</v>
      </c>
      <c r="H103" s="88">
        <v>10</v>
      </c>
      <c r="I103" s="88" t="s">
        <v>2428</v>
      </c>
      <c r="J103" s="90">
        <v>914.5</v>
      </c>
      <c r="K103" s="90">
        <f t="shared" si="3"/>
        <v>7316</v>
      </c>
      <c r="L103" s="88">
        <v>8</v>
      </c>
      <c r="M103" s="11"/>
    </row>
    <row r="104" spans="2:13" ht="42" x14ac:dyDescent="0.35">
      <c r="B104" s="87">
        <v>43504.400104166663</v>
      </c>
      <c r="C104" s="87">
        <v>43504.400104166663</v>
      </c>
      <c r="D104" s="45" t="s">
        <v>2328</v>
      </c>
      <c r="E104" s="45" t="s">
        <v>2307</v>
      </c>
      <c r="F104" s="88" t="s">
        <v>2335</v>
      </c>
      <c r="G104" s="89" t="s">
        <v>2336</v>
      </c>
      <c r="H104" s="88">
        <v>25</v>
      </c>
      <c r="I104" s="88" t="s">
        <v>2426</v>
      </c>
      <c r="J104" s="90">
        <v>359.9</v>
      </c>
      <c r="K104" s="90">
        <f t="shared" si="3"/>
        <v>10077.199999999999</v>
      </c>
      <c r="L104" s="88">
        <f>22+6</f>
        <v>28</v>
      </c>
      <c r="M104" s="11"/>
    </row>
    <row r="105" spans="2:13" ht="42" x14ac:dyDescent="0.35">
      <c r="B105" s="87">
        <v>43508</v>
      </c>
      <c r="C105" s="87">
        <v>43508</v>
      </c>
      <c r="D105" s="45"/>
      <c r="E105" s="45"/>
      <c r="F105" s="88" t="s">
        <v>390</v>
      </c>
      <c r="G105" s="89" t="s">
        <v>2518</v>
      </c>
      <c r="H105" s="88">
        <v>11</v>
      </c>
      <c r="I105" s="88" t="s">
        <v>2426</v>
      </c>
      <c r="J105" s="90">
        <v>199.42</v>
      </c>
      <c r="K105" s="90">
        <f t="shared" ref="K105:K106" si="4">+L105*J105</f>
        <v>1196.52</v>
      </c>
      <c r="L105" s="88">
        <v>6</v>
      </c>
      <c r="M105" s="11"/>
    </row>
    <row r="106" spans="2:13" ht="42" x14ac:dyDescent="0.35">
      <c r="B106" s="87">
        <v>43503</v>
      </c>
      <c r="C106" s="87">
        <v>43503</v>
      </c>
      <c r="D106" s="45"/>
      <c r="E106" s="45"/>
      <c r="F106" s="88" t="s">
        <v>1427</v>
      </c>
      <c r="G106" s="89" t="s">
        <v>2519</v>
      </c>
      <c r="H106" s="88">
        <v>25</v>
      </c>
      <c r="I106" s="88" t="s">
        <v>2426</v>
      </c>
      <c r="J106" s="90">
        <v>144.55000000000001</v>
      </c>
      <c r="K106" s="90">
        <f t="shared" si="4"/>
        <v>3180.1000000000004</v>
      </c>
      <c r="L106" s="88">
        <v>22</v>
      </c>
      <c r="M106" s="11"/>
    </row>
    <row r="107" spans="2:13" ht="21" x14ac:dyDescent="0.35">
      <c r="B107" s="87">
        <v>43760.366898148146</v>
      </c>
      <c r="C107" s="87">
        <v>43760</v>
      </c>
      <c r="D107" s="45"/>
      <c r="E107" s="45"/>
      <c r="F107" s="88" t="s">
        <v>1429</v>
      </c>
      <c r="G107" s="89" t="s">
        <v>1430</v>
      </c>
      <c r="H107" s="88">
        <v>10</v>
      </c>
      <c r="I107" s="88" t="s">
        <v>2428</v>
      </c>
      <c r="J107" s="90">
        <v>94.4</v>
      </c>
      <c r="K107" s="90">
        <f t="shared" si="3"/>
        <v>377.6</v>
      </c>
      <c r="L107" s="88">
        <v>4</v>
      </c>
      <c r="M107" s="11"/>
    </row>
    <row r="108" spans="2:13" ht="42" x14ac:dyDescent="0.35">
      <c r="B108" s="87">
        <v>43760.366898148146</v>
      </c>
      <c r="C108" s="87">
        <v>43760</v>
      </c>
      <c r="D108" s="45"/>
      <c r="E108" s="45"/>
      <c r="F108" s="88" t="s">
        <v>2516</v>
      </c>
      <c r="G108" s="89" t="s">
        <v>2517</v>
      </c>
      <c r="H108" s="88">
        <v>5</v>
      </c>
      <c r="I108" s="88" t="s">
        <v>2428</v>
      </c>
      <c r="J108" s="90">
        <v>831.9</v>
      </c>
      <c r="K108" s="90">
        <f t="shared" si="3"/>
        <v>4159.5</v>
      </c>
      <c r="L108" s="88">
        <v>5</v>
      </c>
      <c r="M108" s="11"/>
    </row>
    <row r="109" spans="2:13" ht="21" x14ac:dyDescent="0.35">
      <c r="B109" s="87">
        <v>43753</v>
      </c>
      <c r="C109" s="87">
        <v>43753</v>
      </c>
      <c r="D109" s="45"/>
      <c r="E109" s="45"/>
      <c r="F109" s="88" t="s">
        <v>410</v>
      </c>
      <c r="G109" s="89" t="s">
        <v>2520</v>
      </c>
      <c r="H109" s="88">
        <v>50</v>
      </c>
      <c r="I109" s="88" t="s">
        <v>2521</v>
      </c>
      <c r="J109" s="90">
        <v>40.119999999999997</v>
      </c>
      <c r="K109" s="90">
        <f t="shared" si="3"/>
        <v>1364.08</v>
      </c>
      <c r="L109" s="88">
        <v>34</v>
      </c>
      <c r="M109" s="11"/>
    </row>
    <row r="110" spans="2:13" ht="21" x14ac:dyDescent="0.35">
      <c r="B110" s="87">
        <v>43753</v>
      </c>
      <c r="C110" s="87">
        <v>43753</v>
      </c>
      <c r="D110" s="45"/>
      <c r="E110" s="45"/>
      <c r="F110" s="88" t="s">
        <v>1416</v>
      </c>
      <c r="G110" s="89" t="s">
        <v>2522</v>
      </c>
      <c r="H110" s="88">
        <v>2</v>
      </c>
      <c r="I110" s="88" t="s">
        <v>2523</v>
      </c>
      <c r="J110" s="90">
        <v>761.1</v>
      </c>
      <c r="K110" s="90">
        <f t="shared" si="3"/>
        <v>761.1</v>
      </c>
      <c r="L110" s="88">
        <v>1</v>
      </c>
      <c r="M110" s="11"/>
    </row>
    <row r="111" spans="2:13" ht="21" x14ac:dyDescent="0.35">
      <c r="B111" s="87">
        <v>43753</v>
      </c>
      <c r="C111" s="87">
        <v>43753</v>
      </c>
      <c r="D111" s="45"/>
      <c r="E111" s="45"/>
      <c r="F111" s="88" t="s">
        <v>1443</v>
      </c>
      <c r="G111" s="89" t="s">
        <v>2524</v>
      </c>
      <c r="H111" s="88">
        <v>10</v>
      </c>
      <c r="I111" s="88" t="s">
        <v>2428</v>
      </c>
      <c r="J111" s="90">
        <v>105.02</v>
      </c>
      <c r="K111" s="90">
        <f t="shared" si="3"/>
        <v>1890.36</v>
      </c>
      <c r="L111" s="88">
        <v>18</v>
      </c>
      <c r="M111" s="11"/>
    </row>
    <row r="112" spans="2:13" ht="21" x14ac:dyDescent="0.35">
      <c r="I112" s="22"/>
      <c r="J112"/>
      <c r="K112"/>
    </row>
    <row r="113" spans="1:13" ht="21.75" thickBot="1" x14ac:dyDescent="0.4">
      <c r="B113" s="30"/>
      <c r="C113" s="30"/>
      <c r="D113" s="22"/>
      <c r="E113" s="22"/>
      <c r="F113" s="22"/>
      <c r="H113" s="22"/>
      <c r="I113" s="22"/>
      <c r="J113" s="39"/>
      <c r="K113" s="31">
        <f>SUM(K89:K111)</f>
        <v>129244.69200000002</v>
      </c>
      <c r="L113" s="22"/>
    </row>
    <row r="114" spans="1:13" ht="21.75" thickTop="1" x14ac:dyDescent="0.35">
      <c r="B114" s="30"/>
      <c r="C114" s="30"/>
      <c r="D114" s="22"/>
      <c r="E114" s="22"/>
      <c r="F114" s="22"/>
      <c r="G114" s="23"/>
      <c r="H114" s="22"/>
      <c r="I114" s="22"/>
      <c r="J114" s="39"/>
      <c r="K114" s="39"/>
      <c r="L114" s="22"/>
    </row>
    <row r="115" spans="1:13" ht="26.25" x14ac:dyDescent="0.4">
      <c r="B115" s="34" t="s">
        <v>2454</v>
      </c>
      <c r="C115" s="35"/>
      <c r="D115" s="35"/>
      <c r="E115" s="35"/>
      <c r="F115" s="35"/>
      <c r="G115" s="36"/>
      <c r="H115" s="35"/>
      <c r="I115" s="35"/>
      <c r="J115" s="37"/>
      <c r="K115" s="37"/>
      <c r="L115" s="35"/>
    </row>
    <row r="116" spans="1:13" ht="69.75" x14ac:dyDescent="0.25">
      <c r="B116" s="40" t="s">
        <v>2441</v>
      </c>
      <c r="C116" s="40" t="s">
        <v>2442</v>
      </c>
      <c r="D116" s="40" t="s">
        <v>2419</v>
      </c>
      <c r="E116" s="40"/>
      <c r="F116" s="41" t="s">
        <v>2443</v>
      </c>
      <c r="G116" s="42" t="s">
        <v>2444</v>
      </c>
      <c r="H116" s="42" t="s">
        <v>2463</v>
      </c>
      <c r="I116" s="40" t="s">
        <v>2428</v>
      </c>
      <c r="J116" s="40" t="s">
        <v>2446</v>
      </c>
      <c r="K116" s="40" t="s">
        <v>2447</v>
      </c>
      <c r="L116" s="40" t="s">
        <v>2448</v>
      </c>
    </row>
    <row r="117" spans="1:13" ht="42" x14ac:dyDescent="0.35">
      <c r="B117" s="87">
        <v>43315.436851851853</v>
      </c>
      <c r="C117" s="87">
        <v>43315</v>
      </c>
      <c r="D117" s="88" t="s">
        <v>135</v>
      </c>
      <c r="E117" s="88" t="s">
        <v>1687</v>
      </c>
      <c r="F117" s="88" t="s">
        <v>1657</v>
      </c>
      <c r="G117" s="89" t="s">
        <v>1658</v>
      </c>
      <c r="H117" s="88">
        <v>300</v>
      </c>
      <c r="I117" s="88" t="s">
        <v>2428</v>
      </c>
      <c r="J117" s="90">
        <v>188.56399999999999</v>
      </c>
      <c r="K117" s="90">
        <f t="shared" ref="K117:K172" si="5">+L117*J117</f>
        <v>45255.360000000001</v>
      </c>
      <c r="L117" s="88">
        <v>240</v>
      </c>
      <c r="M117" s="11"/>
    </row>
    <row r="118" spans="1:13" ht="21" x14ac:dyDescent="0.35">
      <c r="B118" s="87">
        <v>43315.436851851853</v>
      </c>
      <c r="C118" s="87">
        <v>43315</v>
      </c>
      <c r="D118" s="88" t="s">
        <v>135</v>
      </c>
      <c r="E118" s="88" t="s">
        <v>1687</v>
      </c>
      <c r="F118" s="88" t="s">
        <v>308</v>
      </c>
      <c r="G118" s="89" t="s">
        <v>309</v>
      </c>
      <c r="H118" s="88">
        <v>4300</v>
      </c>
      <c r="I118" s="88" t="s">
        <v>2428</v>
      </c>
      <c r="J118" s="90">
        <v>5</v>
      </c>
      <c r="K118" s="90">
        <f t="shared" si="5"/>
        <v>17885</v>
      </c>
      <c r="L118" s="88">
        <f>1669+75+726+75+1032</f>
        <v>3577</v>
      </c>
      <c r="M118" s="11"/>
    </row>
    <row r="119" spans="1:13" ht="21" x14ac:dyDescent="0.35">
      <c r="B119" s="87">
        <v>43314.611585648148</v>
      </c>
      <c r="C119" s="87">
        <v>43314</v>
      </c>
      <c r="D119" s="88" t="s">
        <v>135</v>
      </c>
      <c r="E119" s="88" t="s">
        <v>1641</v>
      </c>
      <c r="F119" s="88" t="s">
        <v>150</v>
      </c>
      <c r="G119" s="89" t="s">
        <v>151</v>
      </c>
      <c r="H119" s="88">
        <v>40</v>
      </c>
      <c r="I119" s="88" t="s">
        <v>2425</v>
      </c>
      <c r="J119" s="90">
        <v>101.893</v>
      </c>
      <c r="K119" s="90">
        <f t="shared" si="5"/>
        <v>10902.550999999999</v>
      </c>
      <c r="L119" s="88">
        <f>27+80</f>
        <v>107</v>
      </c>
      <c r="M119" s="11"/>
    </row>
    <row r="120" spans="1:13" ht="42" x14ac:dyDescent="0.35">
      <c r="B120" s="87">
        <v>43314.611585648148</v>
      </c>
      <c r="C120" s="87">
        <v>43314</v>
      </c>
      <c r="D120" s="88" t="s">
        <v>135</v>
      </c>
      <c r="E120" s="88" t="s">
        <v>1641</v>
      </c>
      <c r="F120" s="88" t="s">
        <v>1647</v>
      </c>
      <c r="G120" s="89" t="s">
        <v>1648</v>
      </c>
      <c r="H120" s="88">
        <v>30</v>
      </c>
      <c r="I120" s="88" t="s">
        <v>2425</v>
      </c>
      <c r="J120" s="90">
        <v>80.995199999999997</v>
      </c>
      <c r="K120" s="90">
        <f t="shared" si="5"/>
        <v>4049.7599999999998</v>
      </c>
      <c r="L120" s="88">
        <v>50</v>
      </c>
      <c r="M120" s="11"/>
    </row>
    <row r="121" spans="1:13" ht="42" x14ac:dyDescent="0.35">
      <c r="B121" s="87">
        <v>43314.611585648148</v>
      </c>
      <c r="C121" s="87">
        <v>43314</v>
      </c>
      <c r="D121" s="88" t="s">
        <v>135</v>
      </c>
      <c r="E121" s="88" t="s">
        <v>1641</v>
      </c>
      <c r="F121" s="88" t="s">
        <v>477</v>
      </c>
      <c r="G121" s="89" t="s">
        <v>478</v>
      </c>
      <c r="H121" s="88">
        <v>30</v>
      </c>
      <c r="I121" s="88" t="s">
        <v>2425</v>
      </c>
      <c r="J121" s="90">
        <v>24.9924</v>
      </c>
      <c r="K121" s="90">
        <f t="shared" si="5"/>
        <v>2624.2019999999998</v>
      </c>
      <c r="L121" s="88">
        <f>62+36+7</f>
        <v>105</v>
      </c>
      <c r="M121" s="11"/>
    </row>
    <row r="122" spans="1:13" ht="21" x14ac:dyDescent="0.35">
      <c r="B122" s="87">
        <v>43314.611585648148</v>
      </c>
      <c r="C122" s="87">
        <v>43314</v>
      </c>
      <c r="D122" s="88" t="s">
        <v>135</v>
      </c>
      <c r="E122" s="88" t="s">
        <v>1641</v>
      </c>
      <c r="F122" s="88" t="s">
        <v>155</v>
      </c>
      <c r="G122" s="89" t="s">
        <v>156</v>
      </c>
      <c r="H122" s="88">
        <v>300</v>
      </c>
      <c r="I122" s="88" t="s">
        <v>2425</v>
      </c>
      <c r="J122" s="90">
        <v>8.9443999999999999</v>
      </c>
      <c r="K122" s="90">
        <f t="shared" si="5"/>
        <v>1967.768</v>
      </c>
      <c r="L122" s="88">
        <v>220</v>
      </c>
      <c r="M122" s="11"/>
    </row>
    <row r="123" spans="1:13" ht="21" x14ac:dyDescent="0.35">
      <c r="B123" s="87">
        <v>43314.611585648148</v>
      </c>
      <c r="C123" s="87">
        <v>43314</v>
      </c>
      <c r="D123" s="88" t="s">
        <v>135</v>
      </c>
      <c r="E123" s="88" t="s">
        <v>1641</v>
      </c>
      <c r="F123" s="88" t="s">
        <v>153</v>
      </c>
      <c r="G123" s="89" t="s">
        <v>154</v>
      </c>
      <c r="H123" s="88">
        <v>500</v>
      </c>
      <c r="I123" s="88" t="s">
        <v>2425</v>
      </c>
      <c r="J123" s="90">
        <v>16.873999999999999</v>
      </c>
      <c r="K123" s="90">
        <f t="shared" si="5"/>
        <v>4944.0819999999994</v>
      </c>
      <c r="L123" s="88">
        <f>135+158</f>
        <v>293</v>
      </c>
      <c r="M123" s="11"/>
    </row>
    <row r="124" spans="1:13" ht="21" x14ac:dyDescent="0.35">
      <c r="B124" s="87">
        <v>43314.611585648148</v>
      </c>
      <c r="C124" s="87">
        <v>43314</v>
      </c>
      <c r="D124" s="88" t="s">
        <v>135</v>
      </c>
      <c r="E124" s="88" t="s">
        <v>1641</v>
      </c>
      <c r="F124" s="88" t="s">
        <v>192</v>
      </c>
      <c r="G124" s="89" t="s">
        <v>193</v>
      </c>
      <c r="H124" s="88">
        <v>300</v>
      </c>
      <c r="I124" s="88" t="s">
        <v>2425</v>
      </c>
      <c r="J124" s="90">
        <v>27.789000000000001</v>
      </c>
      <c r="K124" s="90">
        <f t="shared" si="5"/>
        <v>5557.8</v>
      </c>
      <c r="L124" s="88">
        <v>200</v>
      </c>
      <c r="M124" s="11"/>
    </row>
    <row r="125" spans="1:13" ht="21" x14ac:dyDescent="0.35">
      <c r="B125" s="87">
        <v>43504.361168981479</v>
      </c>
      <c r="C125" s="87">
        <v>43503</v>
      </c>
      <c r="D125" s="88" t="s">
        <v>40</v>
      </c>
      <c r="E125" s="88" t="s">
        <v>2341</v>
      </c>
      <c r="F125" s="88" t="s">
        <v>1653</v>
      </c>
      <c r="G125" s="89" t="s">
        <v>1654</v>
      </c>
      <c r="H125" s="88">
        <v>37</v>
      </c>
      <c r="I125" s="88" t="s">
        <v>2427</v>
      </c>
      <c r="J125" s="90">
        <v>47.2</v>
      </c>
      <c r="K125" s="90">
        <f t="shared" si="5"/>
        <v>2973.6000000000004</v>
      </c>
      <c r="L125" s="88">
        <v>63</v>
      </c>
      <c r="M125" s="11"/>
    </row>
    <row r="126" spans="1:13" s="47" customFormat="1" ht="21" x14ac:dyDescent="0.35">
      <c r="A126"/>
      <c r="B126" s="87">
        <v>42136.609907407408</v>
      </c>
      <c r="C126" s="87">
        <v>42136</v>
      </c>
      <c r="D126" s="88" t="s">
        <v>40</v>
      </c>
      <c r="E126" s="88" t="s">
        <v>1970</v>
      </c>
      <c r="F126" s="88" t="s">
        <v>1927</v>
      </c>
      <c r="G126" s="89" t="s">
        <v>1928</v>
      </c>
      <c r="H126" s="88">
        <v>15</v>
      </c>
      <c r="I126" s="88" t="s">
        <v>2425</v>
      </c>
      <c r="J126" s="90">
        <v>38.94</v>
      </c>
      <c r="K126" s="90">
        <f t="shared" si="5"/>
        <v>584.09999999999991</v>
      </c>
      <c r="L126" s="88">
        <v>15</v>
      </c>
      <c r="M126" s="129"/>
    </row>
    <row r="127" spans="1:13" ht="21" x14ac:dyDescent="0.35">
      <c r="B127" s="25">
        <v>42859.442789351851</v>
      </c>
      <c r="C127" s="25">
        <v>42858</v>
      </c>
      <c r="D127" s="26" t="s">
        <v>135</v>
      </c>
      <c r="E127" s="26" t="s">
        <v>1011</v>
      </c>
      <c r="F127" s="26" t="s">
        <v>1028</v>
      </c>
      <c r="G127" s="27" t="s">
        <v>1029</v>
      </c>
      <c r="H127" s="26">
        <v>1750</v>
      </c>
      <c r="I127" s="26" t="s">
        <v>2428</v>
      </c>
      <c r="J127" s="28">
        <v>6.5961999999999996</v>
      </c>
      <c r="K127" s="28">
        <f t="shared" si="5"/>
        <v>14617.179199999999</v>
      </c>
      <c r="L127" s="26">
        <f>2400-184</f>
        <v>2216</v>
      </c>
      <c r="M127" s="11"/>
    </row>
    <row r="128" spans="1:13" ht="21" x14ac:dyDescent="0.35">
      <c r="B128" s="25">
        <v>43314.611585648148</v>
      </c>
      <c r="C128" s="25">
        <v>43314</v>
      </c>
      <c r="D128" s="26" t="s">
        <v>135</v>
      </c>
      <c r="E128" s="26" t="s">
        <v>1641</v>
      </c>
      <c r="F128" s="26" t="s">
        <v>1030</v>
      </c>
      <c r="G128" s="27" t="s">
        <v>1031</v>
      </c>
      <c r="H128" s="26">
        <v>100</v>
      </c>
      <c r="I128" s="26" t="s">
        <v>2428</v>
      </c>
      <c r="J128" s="28">
        <v>22.738600000000002</v>
      </c>
      <c r="K128" s="28">
        <f t="shared" si="5"/>
        <v>1728.1336000000001</v>
      </c>
      <c r="L128" s="26">
        <v>76</v>
      </c>
      <c r="M128" s="11"/>
    </row>
    <row r="129" spans="1:13" ht="42" x14ac:dyDescent="0.35">
      <c r="B129" s="25">
        <v>43314.611585648148</v>
      </c>
      <c r="C129" s="25">
        <v>43314</v>
      </c>
      <c r="D129" s="26" t="s">
        <v>135</v>
      </c>
      <c r="E129" s="26" t="s">
        <v>1641</v>
      </c>
      <c r="F129" s="26" t="s">
        <v>1651</v>
      </c>
      <c r="G129" s="27" t="s">
        <v>1652</v>
      </c>
      <c r="H129" s="26">
        <v>30</v>
      </c>
      <c r="I129" s="26" t="s">
        <v>2425</v>
      </c>
      <c r="J129" s="28">
        <v>13.9948</v>
      </c>
      <c r="K129" s="28">
        <f t="shared" si="5"/>
        <v>699.74</v>
      </c>
      <c r="L129" s="26">
        <v>50</v>
      </c>
      <c r="M129" s="11"/>
    </row>
    <row r="130" spans="1:13" ht="42" x14ac:dyDescent="0.35">
      <c r="B130" s="25">
        <v>43314.611585648148</v>
      </c>
      <c r="C130" s="25">
        <v>43314</v>
      </c>
      <c r="D130" s="26" t="s">
        <v>135</v>
      </c>
      <c r="E130" s="26" t="s">
        <v>1641</v>
      </c>
      <c r="F130" s="26" t="s">
        <v>1024</v>
      </c>
      <c r="G130" s="27" t="s">
        <v>1025</v>
      </c>
      <c r="H130" s="26">
        <v>30</v>
      </c>
      <c r="I130" s="26" t="s">
        <v>2425</v>
      </c>
      <c r="J130" s="28">
        <v>54.799199999999999</v>
      </c>
      <c r="K130" s="28">
        <f t="shared" si="5"/>
        <v>602.7912</v>
      </c>
      <c r="L130" s="26">
        <v>11</v>
      </c>
      <c r="M130" s="11"/>
    </row>
    <row r="131" spans="1:13" ht="21" x14ac:dyDescent="0.35">
      <c r="B131" s="25">
        <v>43314.611585648148</v>
      </c>
      <c r="C131" s="25">
        <v>43314</v>
      </c>
      <c r="D131" s="26" t="s">
        <v>135</v>
      </c>
      <c r="E131" s="26" t="s">
        <v>1641</v>
      </c>
      <c r="F131" s="26" t="s">
        <v>1026</v>
      </c>
      <c r="G131" s="27" t="s">
        <v>1027</v>
      </c>
      <c r="H131" s="26">
        <v>100</v>
      </c>
      <c r="I131" s="26" t="s">
        <v>2428</v>
      </c>
      <c r="J131" s="28">
        <v>20.744399999999999</v>
      </c>
      <c r="K131" s="28">
        <f t="shared" si="5"/>
        <v>62.233199999999997</v>
      </c>
      <c r="L131" s="26">
        <v>3</v>
      </c>
      <c r="M131" s="11"/>
    </row>
    <row r="132" spans="1:13" ht="21" x14ac:dyDescent="0.35">
      <c r="B132" s="25">
        <v>43314.611585648148</v>
      </c>
      <c r="C132" s="25">
        <v>43314</v>
      </c>
      <c r="D132" s="26" t="s">
        <v>135</v>
      </c>
      <c r="E132" s="26" t="s">
        <v>1641</v>
      </c>
      <c r="F132" s="26" t="s">
        <v>142</v>
      </c>
      <c r="G132" s="27" t="s">
        <v>143</v>
      </c>
      <c r="H132" s="26">
        <v>40000</v>
      </c>
      <c r="I132" s="26" t="s">
        <v>2428</v>
      </c>
      <c r="J132" s="28">
        <v>2.1004</v>
      </c>
      <c r="K132" s="28">
        <f t="shared" si="5"/>
        <v>15753</v>
      </c>
      <c r="L132" s="26">
        <v>7500</v>
      </c>
      <c r="M132" s="11"/>
    </row>
    <row r="133" spans="1:13" ht="21" x14ac:dyDescent="0.35">
      <c r="B133" s="25">
        <v>43314.611585648148</v>
      </c>
      <c r="C133" s="25">
        <v>43314</v>
      </c>
      <c r="D133" s="26" t="s">
        <v>135</v>
      </c>
      <c r="E133" s="26" t="s">
        <v>1641</v>
      </c>
      <c r="F133" s="26" t="s">
        <v>481</v>
      </c>
      <c r="G133" s="27" t="s">
        <v>482</v>
      </c>
      <c r="H133" s="26">
        <v>100</v>
      </c>
      <c r="I133" s="26" t="s">
        <v>2428</v>
      </c>
      <c r="J133" s="28">
        <v>3.9411999999999998</v>
      </c>
      <c r="K133" s="28">
        <f t="shared" si="5"/>
        <v>532.06200000000001</v>
      </c>
      <c r="L133" s="26">
        <v>135</v>
      </c>
      <c r="M133" s="11"/>
    </row>
    <row r="134" spans="1:13" ht="21" x14ac:dyDescent="0.35">
      <c r="B134" s="25">
        <v>43384.427384259259</v>
      </c>
      <c r="C134" s="25">
        <v>43382</v>
      </c>
      <c r="D134" s="26" t="s">
        <v>40</v>
      </c>
      <c r="E134" s="26" t="s">
        <v>1758</v>
      </c>
      <c r="F134" s="26" t="s">
        <v>209</v>
      </c>
      <c r="G134" s="27" t="s">
        <v>210</v>
      </c>
      <c r="H134" s="26">
        <v>200</v>
      </c>
      <c r="I134" s="26" t="s">
        <v>2428</v>
      </c>
      <c r="J134" s="28">
        <v>6.9</v>
      </c>
      <c r="K134" s="28">
        <f t="shared" si="5"/>
        <v>1531.8000000000002</v>
      </c>
      <c r="L134" s="26">
        <v>222</v>
      </c>
      <c r="M134" s="11"/>
    </row>
    <row r="135" spans="1:13" ht="42" x14ac:dyDescent="0.35">
      <c r="B135" s="25">
        <v>43307.601689814815</v>
      </c>
      <c r="C135" s="25">
        <v>43307</v>
      </c>
      <c r="D135" s="26" t="s">
        <v>135</v>
      </c>
      <c r="E135" s="26" t="s">
        <v>1627</v>
      </c>
      <c r="F135" s="26" t="s">
        <v>144</v>
      </c>
      <c r="G135" s="27" t="s">
        <v>145</v>
      </c>
      <c r="H135" s="26">
        <v>520</v>
      </c>
      <c r="I135" s="26" t="s">
        <v>2428</v>
      </c>
      <c r="J135" s="28">
        <v>25.488</v>
      </c>
      <c r="K135" s="28">
        <f t="shared" si="5"/>
        <v>6422.9759999999997</v>
      </c>
      <c r="L135" s="26">
        <v>252</v>
      </c>
      <c r="M135" s="11"/>
    </row>
    <row r="136" spans="1:13" s="44" customFormat="1" ht="21" x14ac:dyDescent="0.35">
      <c r="A136"/>
      <c r="B136" s="87">
        <v>43315.436851851853</v>
      </c>
      <c r="C136" s="87">
        <v>43315</v>
      </c>
      <c r="D136" s="88" t="s">
        <v>135</v>
      </c>
      <c r="E136" s="88" t="s">
        <v>1687</v>
      </c>
      <c r="F136" s="88" t="s">
        <v>194</v>
      </c>
      <c r="G136" s="89" t="s">
        <v>195</v>
      </c>
      <c r="H136" s="88">
        <v>250</v>
      </c>
      <c r="I136" s="88" t="s">
        <v>2428</v>
      </c>
      <c r="J136" s="90">
        <v>16.873999999999999</v>
      </c>
      <c r="K136" s="28">
        <f t="shared" si="5"/>
        <v>3121.6899999999996</v>
      </c>
      <c r="L136" s="88">
        <v>185</v>
      </c>
      <c r="M136" s="45"/>
    </row>
    <row r="137" spans="1:13" ht="21" x14ac:dyDescent="0.35">
      <c r="B137" s="25">
        <v>43314.611585648148</v>
      </c>
      <c r="C137" s="25">
        <v>43314</v>
      </c>
      <c r="D137" s="26" t="s">
        <v>135</v>
      </c>
      <c r="E137" s="26" t="s">
        <v>1641</v>
      </c>
      <c r="F137" s="26" t="s">
        <v>1022</v>
      </c>
      <c r="G137" s="27" t="s">
        <v>1023</v>
      </c>
      <c r="H137" s="26">
        <v>15</v>
      </c>
      <c r="I137" s="26" t="s">
        <v>2428</v>
      </c>
      <c r="J137" s="28">
        <v>299.9914</v>
      </c>
      <c r="K137" s="28">
        <f t="shared" si="5"/>
        <v>3299.9054000000001</v>
      </c>
      <c r="L137" s="26">
        <v>11</v>
      </c>
      <c r="M137" s="11"/>
    </row>
    <row r="138" spans="1:13" ht="21" x14ac:dyDescent="0.35">
      <c r="B138" s="25">
        <v>43314.611585648148</v>
      </c>
      <c r="C138" s="25">
        <v>43314</v>
      </c>
      <c r="D138" s="26" t="s">
        <v>135</v>
      </c>
      <c r="E138" s="26" t="s">
        <v>1641</v>
      </c>
      <c r="F138" s="26" t="s">
        <v>487</v>
      </c>
      <c r="G138" s="27" t="s">
        <v>488</v>
      </c>
      <c r="H138" s="26">
        <v>20</v>
      </c>
      <c r="I138" s="26" t="s">
        <v>2428</v>
      </c>
      <c r="J138" s="28">
        <v>166.99359999999999</v>
      </c>
      <c r="K138" s="28">
        <f t="shared" si="5"/>
        <v>5677.7823999999991</v>
      </c>
      <c r="L138" s="26">
        <f>16+18</f>
        <v>34</v>
      </c>
      <c r="M138" s="11"/>
    </row>
    <row r="139" spans="1:13" ht="21" x14ac:dyDescent="0.35">
      <c r="B139" s="25">
        <v>43314.611585648148</v>
      </c>
      <c r="C139" s="25">
        <v>43314</v>
      </c>
      <c r="D139" s="26" t="s">
        <v>135</v>
      </c>
      <c r="E139" s="26" t="s">
        <v>1641</v>
      </c>
      <c r="F139" s="26" t="s">
        <v>1643</v>
      </c>
      <c r="G139" s="27" t="s">
        <v>1644</v>
      </c>
      <c r="H139" s="26">
        <v>50</v>
      </c>
      <c r="I139" s="26" t="s">
        <v>2428</v>
      </c>
      <c r="J139" s="28">
        <v>21.995200000000001</v>
      </c>
      <c r="K139" s="28">
        <f t="shared" si="5"/>
        <v>1781.6112000000001</v>
      </c>
      <c r="L139" s="26">
        <v>81</v>
      </c>
      <c r="M139" s="11"/>
    </row>
    <row r="140" spans="1:13" ht="21" x14ac:dyDescent="0.35">
      <c r="B140" s="25">
        <v>43314.611585648148</v>
      </c>
      <c r="C140" s="25">
        <v>43314</v>
      </c>
      <c r="D140" s="26" t="s">
        <v>135</v>
      </c>
      <c r="E140" s="26" t="s">
        <v>1641</v>
      </c>
      <c r="F140" s="26" t="s">
        <v>1645</v>
      </c>
      <c r="G140" s="27" t="s">
        <v>1646</v>
      </c>
      <c r="H140" s="26">
        <v>750</v>
      </c>
      <c r="I140" s="26" t="s">
        <v>2428</v>
      </c>
      <c r="J140" s="28">
        <v>22.998200000000001</v>
      </c>
      <c r="K140" s="28">
        <f t="shared" si="5"/>
        <v>8739.3160000000007</v>
      </c>
      <c r="L140" s="26">
        <v>380</v>
      </c>
      <c r="M140" s="11"/>
    </row>
    <row r="141" spans="1:13" ht="21" x14ac:dyDescent="0.35">
      <c r="B141" s="25">
        <v>43314.611585648148</v>
      </c>
      <c r="C141" s="25">
        <v>43314</v>
      </c>
      <c r="D141" s="26" t="s">
        <v>135</v>
      </c>
      <c r="E141" s="26" t="s">
        <v>1641</v>
      </c>
      <c r="F141" s="26" t="s">
        <v>510</v>
      </c>
      <c r="G141" s="27" t="s">
        <v>511</v>
      </c>
      <c r="H141" s="26">
        <v>1700</v>
      </c>
      <c r="I141" s="26" t="s">
        <v>2428</v>
      </c>
      <c r="J141" s="28">
        <v>14.242599999999999</v>
      </c>
      <c r="K141" s="28">
        <f t="shared" si="5"/>
        <v>15353.522799999999</v>
      </c>
      <c r="L141" s="26">
        <f>878+200</f>
        <v>1078</v>
      </c>
      <c r="M141" s="11"/>
    </row>
    <row r="142" spans="1:13" ht="42" x14ac:dyDescent="0.35">
      <c r="B142" s="25">
        <v>42536.590624999997</v>
      </c>
      <c r="C142" s="25">
        <v>42502</v>
      </c>
      <c r="D142" s="26" t="s">
        <v>40</v>
      </c>
      <c r="E142" s="26" t="s">
        <v>475</v>
      </c>
      <c r="F142" s="26" t="s">
        <v>512</v>
      </c>
      <c r="G142" s="27" t="s">
        <v>2527</v>
      </c>
      <c r="H142" s="26">
        <v>40</v>
      </c>
      <c r="I142" s="26" t="s">
        <v>2426</v>
      </c>
      <c r="J142" s="28">
        <v>135.00380000000001</v>
      </c>
      <c r="K142" s="28">
        <f t="shared" si="5"/>
        <v>2160.0608000000002</v>
      </c>
      <c r="L142" s="26">
        <v>16</v>
      </c>
      <c r="M142" s="11"/>
    </row>
    <row r="143" spans="1:13" ht="21" x14ac:dyDescent="0.35">
      <c r="B143" s="25">
        <v>43314.611585648148</v>
      </c>
      <c r="C143" s="25">
        <v>43314</v>
      </c>
      <c r="D143" s="26" t="s">
        <v>135</v>
      </c>
      <c r="E143" s="26" t="s">
        <v>1641</v>
      </c>
      <c r="F143" s="26" t="s">
        <v>302</v>
      </c>
      <c r="G143" s="27" t="s">
        <v>303</v>
      </c>
      <c r="H143" s="26">
        <v>500</v>
      </c>
      <c r="I143" s="26" t="s">
        <v>2428</v>
      </c>
      <c r="J143" s="28">
        <v>12.803000000000001</v>
      </c>
      <c r="K143" s="28">
        <f t="shared" si="5"/>
        <v>3123.9320000000002</v>
      </c>
      <c r="L143" s="26">
        <v>244</v>
      </c>
      <c r="M143" s="11"/>
    </row>
    <row r="144" spans="1:13" s="110" customFormat="1" ht="21" x14ac:dyDescent="0.35">
      <c r="A144"/>
      <c r="B144" s="87">
        <v>43390.646238425928</v>
      </c>
      <c r="C144" s="87">
        <v>43390</v>
      </c>
      <c r="D144" s="88" t="s">
        <v>40</v>
      </c>
      <c r="E144" s="88" t="s">
        <v>1772</v>
      </c>
      <c r="F144" s="88" t="s">
        <v>1773</v>
      </c>
      <c r="G144" s="89" t="s">
        <v>1774</v>
      </c>
      <c r="H144" s="88">
        <v>50</v>
      </c>
      <c r="I144" s="88" t="s">
        <v>2428</v>
      </c>
      <c r="J144" s="90">
        <v>526.221</v>
      </c>
      <c r="K144" s="90">
        <f t="shared" si="5"/>
        <v>25784.829000000002</v>
      </c>
      <c r="L144" s="88">
        <v>49</v>
      </c>
      <c r="M144" s="130"/>
    </row>
    <row r="145" spans="1:13" s="44" customFormat="1" ht="21" x14ac:dyDescent="0.35">
      <c r="A145"/>
      <c r="B145" s="87">
        <v>43326.571238425924</v>
      </c>
      <c r="C145" s="87">
        <v>43326</v>
      </c>
      <c r="D145" s="88" t="s">
        <v>135</v>
      </c>
      <c r="E145" s="88" t="s">
        <v>1708</v>
      </c>
      <c r="F145" s="88" t="s">
        <v>190</v>
      </c>
      <c r="G145" s="89" t="s">
        <v>191</v>
      </c>
      <c r="H145" s="88">
        <v>200</v>
      </c>
      <c r="I145" s="88" t="s">
        <v>2428</v>
      </c>
      <c r="J145" s="90">
        <v>218.06399999999999</v>
      </c>
      <c r="K145" s="90">
        <f t="shared" si="5"/>
        <v>23114.784</v>
      </c>
      <c r="L145" s="88">
        <v>106</v>
      </c>
      <c r="M145" s="45"/>
    </row>
    <row r="146" spans="1:13" ht="63" x14ac:dyDescent="0.35">
      <c r="B146" s="25">
        <v>42955.551122685189</v>
      </c>
      <c r="C146" s="25">
        <v>42955</v>
      </c>
      <c r="D146" s="26" t="s">
        <v>135</v>
      </c>
      <c r="E146" s="26" t="s">
        <v>1116</v>
      </c>
      <c r="F146" s="26" t="s">
        <v>1178</v>
      </c>
      <c r="G146" s="27" t="s">
        <v>1179</v>
      </c>
      <c r="H146" s="26">
        <v>26</v>
      </c>
      <c r="I146" s="26" t="s">
        <v>2429</v>
      </c>
      <c r="J146" s="28">
        <v>2596</v>
      </c>
      <c r="K146" s="28">
        <f t="shared" si="5"/>
        <v>31152</v>
      </c>
      <c r="L146" s="26">
        <v>12</v>
      </c>
      <c r="M146" s="11"/>
    </row>
    <row r="147" spans="1:13" ht="42" x14ac:dyDescent="0.35">
      <c r="B147" s="25">
        <v>43314.611585648148</v>
      </c>
      <c r="C147" s="25">
        <v>43314</v>
      </c>
      <c r="D147" s="26" t="s">
        <v>135</v>
      </c>
      <c r="E147" s="26" t="s">
        <v>1641</v>
      </c>
      <c r="F147" s="26" t="s">
        <v>514</v>
      </c>
      <c r="G147" s="27" t="s">
        <v>515</v>
      </c>
      <c r="H147" s="26">
        <v>200</v>
      </c>
      <c r="I147" s="26" t="s">
        <v>2434</v>
      </c>
      <c r="J147" s="28">
        <v>11.847200000000001</v>
      </c>
      <c r="K147" s="28">
        <f t="shared" si="5"/>
        <v>1267.6504</v>
      </c>
      <c r="L147" s="26">
        <v>107</v>
      </c>
      <c r="M147" s="11"/>
    </row>
    <row r="148" spans="1:13" ht="21" x14ac:dyDescent="0.35">
      <c r="B148" s="25">
        <v>43060.49722222222</v>
      </c>
      <c r="C148" s="25">
        <v>43060</v>
      </c>
      <c r="D148" s="26" t="s">
        <v>40</v>
      </c>
      <c r="E148" s="26" t="s">
        <v>1284</v>
      </c>
      <c r="F148" s="26" t="s">
        <v>1285</v>
      </c>
      <c r="G148" s="27" t="s">
        <v>1286</v>
      </c>
      <c r="H148" s="26">
        <v>500</v>
      </c>
      <c r="I148" s="26" t="s">
        <v>2436</v>
      </c>
      <c r="J148" s="28">
        <v>41.3</v>
      </c>
      <c r="K148" s="28">
        <f t="shared" si="5"/>
        <v>11605.3</v>
      </c>
      <c r="L148" s="26">
        <v>281</v>
      </c>
      <c r="M148" s="11"/>
    </row>
    <row r="149" spans="1:13" ht="21" x14ac:dyDescent="0.35">
      <c r="B149" s="25">
        <v>43314.611585648148</v>
      </c>
      <c r="C149" s="25">
        <v>43314</v>
      </c>
      <c r="D149" s="26" t="s">
        <v>135</v>
      </c>
      <c r="E149" s="26" t="s">
        <v>1641</v>
      </c>
      <c r="F149" s="26" t="s">
        <v>157</v>
      </c>
      <c r="G149" s="27" t="s">
        <v>158</v>
      </c>
      <c r="H149" s="26">
        <v>100</v>
      </c>
      <c r="I149" s="26" t="s">
        <v>2428</v>
      </c>
      <c r="J149" s="28">
        <v>16.791399999999999</v>
      </c>
      <c r="K149" s="28">
        <f t="shared" si="5"/>
        <v>587.69899999999996</v>
      </c>
      <c r="L149" s="26">
        <v>35</v>
      </c>
      <c r="M149" s="11"/>
    </row>
    <row r="150" spans="1:13" ht="21" x14ac:dyDescent="0.35">
      <c r="B150" s="25">
        <v>43314.611585648148</v>
      </c>
      <c r="C150" s="25">
        <v>43314</v>
      </c>
      <c r="D150" s="26" t="s">
        <v>135</v>
      </c>
      <c r="E150" s="26" t="s">
        <v>1641</v>
      </c>
      <c r="F150" s="26" t="s">
        <v>506</v>
      </c>
      <c r="G150" s="27" t="s">
        <v>507</v>
      </c>
      <c r="H150" s="26">
        <v>200</v>
      </c>
      <c r="I150" s="26" t="s">
        <v>2428</v>
      </c>
      <c r="J150" s="28">
        <v>9.9946000000000002</v>
      </c>
      <c r="K150" s="28">
        <f t="shared" si="5"/>
        <v>1749.0550000000001</v>
      </c>
      <c r="L150" s="26">
        <v>175</v>
      </c>
      <c r="M150" s="11"/>
    </row>
    <row r="151" spans="1:13" ht="21" x14ac:dyDescent="0.35">
      <c r="B151" s="25">
        <v>43314.611585648148</v>
      </c>
      <c r="C151" s="25">
        <v>43314</v>
      </c>
      <c r="D151" s="26" t="s">
        <v>135</v>
      </c>
      <c r="E151" s="26" t="s">
        <v>1641</v>
      </c>
      <c r="F151" s="26" t="s">
        <v>188</v>
      </c>
      <c r="G151" s="27" t="s">
        <v>189</v>
      </c>
      <c r="H151" s="26">
        <v>1500</v>
      </c>
      <c r="I151" s="26" t="s">
        <v>2428</v>
      </c>
      <c r="J151" s="28">
        <v>14.5</v>
      </c>
      <c r="K151" s="28">
        <f t="shared" si="5"/>
        <v>11266.5</v>
      </c>
      <c r="L151" s="26">
        <f>349+345+83</f>
        <v>777</v>
      </c>
      <c r="M151" s="11"/>
    </row>
    <row r="152" spans="1:13" ht="42" x14ac:dyDescent="0.35">
      <c r="B152" s="25">
        <v>43439</v>
      </c>
      <c r="C152" s="25">
        <v>43439.549768518518</v>
      </c>
      <c r="D152" s="22" t="s">
        <v>135</v>
      </c>
      <c r="E152" s="22" t="s">
        <v>1858</v>
      </c>
      <c r="F152" s="26" t="s">
        <v>1859</v>
      </c>
      <c r="G152" s="27" t="s">
        <v>1860</v>
      </c>
      <c r="H152" s="26">
        <v>500</v>
      </c>
      <c r="I152" s="26" t="s">
        <v>2428</v>
      </c>
      <c r="J152" s="28">
        <v>63.72</v>
      </c>
      <c r="K152" s="28">
        <f t="shared" si="5"/>
        <v>34090.199999999997</v>
      </c>
      <c r="L152" s="26">
        <v>535</v>
      </c>
      <c r="M152" s="11"/>
    </row>
    <row r="153" spans="1:13" ht="42" x14ac:dyDescent="0.35">
      <c r="B153" s="25">
        <v>43446</v>
      </c>
      <c r="C153" s="25">
        <v>43447.36037037037</v>
      </c>
      <c r="D153" s="22" t="s">
        <v>135</v>
      </c>
      <c r="E153" s="22" t="s">
        <v>1883</v>
      </c>
      <c r="F153" s="26" t="s">
        <v>1864</v>
      </c>
      <c r="G153" s="27" t="s">
        <v>1865</v>
      </c>
      <c r="H153" s="26">
        <v>121</v>
      </c>
      <c r="I153" s="26" t="s">
        <v>2428</v>
      </c>
      <c r="J153" s="28">
        <v>79.06</v>
      </c>
      <c r="K153" s="28">
        <f t="shared" si="5"/>
        <v>38818.46</v>
      </c>
      <c r="L153" s="26">
        <v>491</v>
      </c>
      <c r="M153" s="11"/>
    </row>
    <row r="154" spans="1:13" ht="21" x14ac:dyDescent="0.35">
      <c r="B154" s="25">
        <v>43314.611585648148</v>
      </c>
      <c r="C154" s="25">
        <v>43314</v>
      </c>
      <c r="D154" s="26" t="s">
        <v>135</v>
      </c>
      <c r="E154" s="26" t="s">
        <v>1641</v>
      </c>
      <c r="F154" s="26" t="s">
        <v>502</v>
      </c>
      <c r="G154" s="27" t="s">
        <v>503</v>
      </c>
      <c r="H154" s="26">
        <v>100</v>
      </c>
      <c r="I154" s="26" t="s">
        <v>2428</v>
      </c>
      <c r="J154" s="28">
        <v>28.296399999999998</v>
      </c>
      <c r="K154" s="28">
        <f t="shared" si="5"/>
        <v>792.29919999999993</v>
      </c>
      <c r="L154" s="26">
        <v>28</v>
      </c>
      <c r="M154" s="11"/>
    </row>
    <row r="155" spans="1:13" ht="21" x14ac:dyDescent="0.35">
      <c r="B155" s="25">
        <v>43314.611585648148</v>
      </c>
      <c r="C155" s="25">
        <v>43314</v>
      </c>
      <c r="D155" s="26" t="s">
        <v>135</v>
      </c>
      <c r="E155" s="26" t="s">
        <v>1641</v>
      </c>
      <c r="F155" s="26" t="s">
        <v>504</v>
      </c>
      <c r="G155" s="27" t="s">
        <v>505</v>
      </c>
      <c r="H155" s="26">
        <v>100</v>
      </c>
      <c r="I155" s="26" t="s">
        <v>2428</v>
      </c>
      <c r="J155" s="28">
        <v>23.788799999999998</v>
      </c>
      <c r="K155" s="28">
        <f t="shared" si="5"/>
        <v>285.46559999999999</v>
      </c>
      <c r="L155" s="26">
        <v>12</v>
      </c>
      <c r="M155" s="11"/>
    </row>
    <row r="156" spans="1:13" ht="21" x14ac:dyDescent="0.35">
      <c r="B156" s="25">
        <v>43314.611585648148</v>
      </c>
      <c r="C156" s="25">
        <v>43314</v>
      </c>
      <c r="D156" s="26" t="s">
        <v>135</v>
      </c>
      <c r="E156" s="26" t="s">
        <v>1641</v>
      </c>
      <c r="F156" s="26" t="s">
        <v>1004</v>
      </c>
      <c r="G156" s="27" t="s">
        <v>1005</v>
      </c>
      <c r="H156" s="26">
        <v>600</v>
      </c>
      <c r="I156" s="26" t="s">
        <v>2428</v>
      </c>
      <c r="J156" s="28">
        <v>4.6020000000000003</v>
      </c>
      <c r="K156" s="28">
        <f t="shared" si="5"/>
        <v>1380.6000000000001</v>
      </c>
      <c r="L156" s="26">
        <v>300</v>
      </c>
      <c r="M156" s="11"/>
    </row>
    <row r="157" spans="1:13" ht="21" x14ac:dyDescent="0.35">
      <c r="B157" s="25">
        <v>43314.611585648148</v>
      </c>
      <c r="C157" s="25">
        <v>43314</v>
      </c>
      <c r="D157" s="26" t="s">
        <v>135</v>
      </c>
      <c r="E157" s="26" t="s">
        <v>1641</v>
      </c>
      <c r="F157" s="26" t="s">
        <v>498</v>
      </c>
      <c r="G157" s="27" t="s">
        <v>499</v>
      </c>
      <c r="H157" s="26">
        <v>10</v>
      </c>
      <c r="I157" s="26" t="s">
        <v>2428</v>
      </c>
      <c r="J157" s="28">
        <v>746.99900000000002</v>
      </c>
      <c r="K157" s="28">
        <f t="shared" si="5"/>
        <v>11204.985000000001</v>
      </c>
      <c r="L157" s="26">
        <v>15</v>
      </c>
      <c r="M157" s="11"/>
    </row>
    <row r="158" spans="1:13" s="44" customFormat="1" ht="21" x14ac:dyDescent="0.35">
      <c r="B158" s="87">
        <v>43314.611585648148</v>
      </c>
      <c r="C158" s="87">
        <v>43314</v>
      </c>
      <c r="D158" s="88" t="s">
        <v>135</v>
      </c>
      <c r="E158" s="88" t="s">
        <v>1641</v>
      </c>
      <c r="F158" s="88" t="s">
        <v>173</v>
      </c>
      <c r="G158" s="89" t="s">
        <v>174</v>
      </c>
      <c r="H158" s="88">
        <v>30</v>
      </c>
      <c r="I158" s="88" t="s">
        <v>2428</v>
      </c>
      <c r="J158" s="90">
        <v>77.998000000000005</v>
      </c>
      <c r="K158" s="90">
        <f t="shared" si="5"/>
        <v>935.97600000000011</v>
      </c>
      <c r="L158" s="88">
        <v>12</v>
      </c>
      <c r="M158" s="45"/>
    </row>
    <row r="159" spans="1:13" ht="42" x14ac:dyDescent="0.35">
      <c r="B159" s="25">
        <v>43314.611585648148</v>
      </c>
      <c r="C159" s="25">
        <v>43314</v>
      </c>
      <c r="D159" s="26" t="s">
        <v>135</v>
      </c>
      <c r="E159" s="26" t="s">
        <v>1641</v>
      </c>
      <c r="F159" s="26" t="s">
        <v>1668</v>
      </c>
      <c r="G159" s="27" t="s">
        <v>1669</v>
      </c>
      <c r="H159" s="26">
        <v>30</v>
      </c>
      <c r="I159" s="26" t="s">
        <v>2425</v>
      </c>
      <c r="J159" s="28">
        <v>34.998800000000003</v>
      </c>
      <c r="K159" s="28">
        <f t="shared" si="5"/>
        <v>2484.9148</v>
      </c>
      <c r="L159" s="26">
        <v>71</v>
      </c>
      <c r="M159" s="11"/>
    </row>
    <row r="160" spans="1:13" ht="42" x14ac:dyDescent="0.35">
      <c r="B160" s="25">
        <v>43418.41306712963</v>
      </c>
      <c r="C160" s="25">
        <v>43418</v>
      </c>
      <c r="D160" s="26" t="s">
        <v>40</v>
      </c>
      <c r="E160" s="26" t="s">
        <v>1820</v>
      </c>
      <c r="F160" s="26" t="s">
        <v>1117</v>
      </c>
      <c r="G160" s="27" t="s">
        <v>1118</v>
      </c>
      <c r="H160" s="26">
        <v>15</v>
      </c>
      <c r="I160" s="26" t="s">
        <v>2429</v>
      </c>
      <c r="J160" s="28">
        <v>3422</v>
      </c>
      <c r="K160" s="28">
        <f t="shared" si="5"/>
        <v>47908</v>
      </c>
      <c r="L160" s="26">
        <v>14</v>
      </c>
      <c r="M160" s="11"/>
    </row>
    <row r="161" spans="1:13" ht="21" x14ac:dyDescent="0.35">
      <c r="B161" s="25">
        <v>43314.611585648148</v>
      </c>
      <c r="C161" s="25">
        <v>43314</v>
      </c>
      <c r="D161" s="26" t="s">
        <v>135</v>
      </c>
      <c r="E161" s="26" t="s">
        <v>1641</v>
      </c>
      <c r="F161" s="26" t="s">
        <v>163</v>
      </c>
      <c r="G161" s="27" t="s">
        <v>164</v>
      </c>
      <c r="H161" s="26">
        <v>6</v>
      </c>
      <c r="I161" s="26" t="s">
        <v>2428</v>
      </c>
      <c r="J161" s="28">
        <v>594.9914</v>
      </c>
      <c r="K161" s="28">
        <f t="shared" si="5"/>
        <v>2974.9569999999999</v>
      </c>
      <c r="L161" s="26">
        <v>5</v>
      </c>
      <c r="M161" s="11"/>
    </row>
    <row r="162" spans="1:13" ht="21" x14ac:dyDescent="0.35">
      <c r="B162" s="25">
        <v>43314.611585648148</v>
      </c>
      <c r="C162" s="25">
        <v>43314</v>
      </c>
      <c r="D162" s="26" t="s">
        <v>135</v>
      </c>
      <c r="E162" s="26" t="s">
        <v>1641</v>
      </c>
      <c r="F162" s="26" t="s">
        <v>165</v>
      </c>
      <c r="G162" s="27" t="s">
        <v>166</v>
      </c>
      <c r="H162" s="26">
        <v>24</v>
      </c>
      <c r="I162" s="26" t="s">
        <v>2428</v>
      </c>
      <c r="J162" s="28">
        <v>4.9913999999999996</v>
      </c>
      <c r="K162" s="28">
        <f t="shared" si="5"/>
        <v>39.931199999999997</v>
      </c>
      <c r="L162" s="26">
        <v>8</v>
      </c>
      <c r="M162" s="11"/>
    </row>
    <row r="163" spans="1:13" ht="42" x14ac:dyDescent="0.35">
      <c r="B163" s="25">
        <v>43314.611585648148</v>
      </c>
      <c r="C163" s="25">
        <v>43314</v>
      </c>
      <c r="D163" s="26" t="s">
        <v>135</v>
      </c>
      <c r="E163" s="26" t="s">
        <v>1641</v>
      </c>
      <c r="F163" s="26" t="s">
        <v>1670</v>
      </c>
      <c r="G163" s="27" t="s">
        <v>1671</v>
      </c>
      <c r="H163" s="26">
        <v>25</v>
      </c>
      <c r="I163" s="26" t="s">
        <v>2435</v>
      </c>
      <c r="J163" s="28">
        <v>96.476799999999997</v>
      </c>
      <c r="K163" s="28">
        <f t="shared" si="5"/>
        <v>2218.9663999999998</v>
      </c>
      <c r="L163" s="26">
        <v>23</v>
      </c>
      <c r="M163" s="11"/>
    </row>
    <row r="164" spans="1:13" ht="21" x14ac:dyDescent="0.35">
      <c r="B164" s="25">
        <v>43314.611585648148</v>
      </c>
      <c r="C164" s="25">
        <v>43314</v>
      </c>
      <c r="D164" s="26" t="s">
        <v>135</v>
      </c>
      <c r="E164" s="26" t="s">
        <v>1641</v>
      </c>
      <c r="F164" s="26" t="s">
        <v>175</v>
      </c>
      <c r="G164" s="27" t="s">
        <v>176</v>
      </c>
      <c r="H164" s="26">
        <v>30</v>
      </c>
      <c r="I164" s="26" t="s">
        <v>2428</v>
      </c>
      <c r="J164" s="28">
        <v>57.997</v>
      </c>
      <c r="K164" s="28">
        <f t="shared" si="5"/>
        <v>1739.91</v>
      </c>
      <c r="L164" s="26">
        <v>30</v>
      </c>
      <c r="M164" s="11"/>
    </row>
    <row r="165" spans="1:13" ht="42" x14ac:dyDescent="0.35">
      <c r="B165" s="25">
        <v>43314.611585648148</v>
      </c>
      <c r="C165" s="25">
        <v>43314</v>
      </c>
      <c r="D165" s="26" t="s">
        <v>135</v>
      </c>
      <c r="E165" s="26" t="s">
        <v>1641</v>
      </c>
      <c r="F165" s="26" t="s">
        <v>1672</v>
      </c>
      <c r="G165" s="27" t="s">
        <v>1673</v>
      </c>
      <c r="H165" s="26">
        <v>15</v>
      </c>
      <c r="I165" s="26" t="s">
        <v>2428</v>
      </c>
      <c r="J165" s="28">
        <v>74.34</v>
      </c>
      <c r="K165" s="28">
        <f t="shared" si="5"/>
        <v>2081.52</v>
      </c>
      <c r="L165" s="26">
        <v>28</v>
      </c>
      <c r="M165" s="11"/>
    </row>
    <row r="166" spans="1:13" ht="21" x14ac:dyDescent="0.35">
      <c r="B166" s="25">
        <v>43314.611585648148</v>
      </c>
      <c r="C166" s="25">
        <v>43314</v>
      </c>
      <c r="D166" s="26" t="s">
        <v>135</v>
      </c>
      <c r="E166" s="26" t="s">
        <v>1641</v>
      </c>
      <c r="F166" s="26" t="s">
        <v>490</v>
      </c>
      <c r="G166" s="27" t="s">
        <v>491</v>
      </c>
      <c r="H166" s="26">
        <v>300</v>
      </c>
      <c r="I166" s="26" t="s">
        <v>2425</v>
      </c>
      <c r="J166" s="28">
        <v>22.632400000000001</v>
      </c>
      <c r="K166" s="28">
        <f t="shared" si="5"/>
        <v>792.13400000000001</v>
      </c>
      <c r="L166" s="26">
        <v>35</v>
      </c>
      <c r="M166" s="11"/>
    </row>
    <row r="167" spans="1:13" ht="21" x14ac:dyDescent="0.35">
      <c r="B167" s="25">
        <v>43316.367083333331</v>
      </c>
      <c r="C167" s="25">
        <v>43316</v>
      </c>
      <c r="D167" s="26" t="s">
        <v>40</v>
      </c>
      <c r="E167" s="26" t="s">
        <v>1694</v>
      </c>
      <c r="F167" s="26" t="s">
        <v>177</v>
      </c>
      <c r="G167" s="27" t="s">
        <v>178</v>
      </c>
      <c r="H167" s="26">
        <v>20</v>
      </c>
      <c r="I167" s="26" t="s">
        <v>2435</v>
      </c>
      <c r="J167" s="28">
        <v>53.1</v>
      </c>
      <c r="K167" s="28">
        <f t="shared" si="5"/>
        <v>2230.2000000000003</v>
      </c>
      <c r="L167" s="26">
        <v>42</v>
      </c>
      <c r="M167" s="11"/>
    </row>
    <row r="168" spans="1:13" ht="42" x14ac:dyDescent="0.35">
      <c r="B168" s="25">
        <v>42859.442789351851</v>
      </c>
      <c r="C168" s="25">
        <v>42858</v>
      </c>
      <c r="D168" s="26" t="s">
        <v>135</v>
      </c>
      <c r="E168" s="26" t="s">
        <v>1011</v>
      </c>
      <c r="F168" s="26" t="s">
        <v>220</v>
      </c>
      <c r="G168" s="27" t="s">
        <v>221</v>
      </c>
      <c r="H168" s="26">
        <v>50</v>
      </c>
      <c r="I168" s="26" t="s">
        <v>2425</v>
      </c>
      <c r="J168" s="28">
        <v>312.7</v>
      </c>
      <c r="K168" s="28">
        <f t="shared" si="5"/>
        <v>14071.5</v>
      </c>
      <c r="L168" s="26">
        <v>45</v>
      </c>
      <c r="M168" s="11"/>
    </row>
    <row r="169" spans="1:13" ht="21" x14ac:dyDescent="0.35">
      <c r="B169" s="25">
        <v>43332.407581018517</v>
      </c>
      <c r="C169" s="25">
        <v>43332</v>
      </c>
      <c r="D169" s="26" t="s">
        <v>40</v>
      </c>
      <c r="E169" s="26" t="s">
        <v>1718</v>
      </c>
      <c r="F169" s="26" t="s">
        <v>492</v>
      </c>
      <c r="G169" s="27" t="s">
        <v>493</v>
      </c>
      <c r="H169" s="26">
        <v>250</v>
      </c>
      <c r="I169" s="26" t="s">
        <v>2428</v>
      </c>
      <c r="J169" s="28">
        <v>13.4992</v>
      </c>
      <c r="K169" s="28">
        <f t="shared" si="5"/>
        <v>2483.8528000000001</v>
      </c>
      <c r="L169" s="26">
        <v>184</v>
      </c>
      <c r="M169" s="11"/>
    </row>
    <row r="170" spans="1:13" ht="21" x14ac:dyDescent="0.35">
      <c r="B170" s="25">
        <v>43332.407581018517</v>
      </c>
      <c r="C170" s="25">
        <v>43332</v>
      </c>
      <c r="D170" s="26" t="s">
        <v>40</v>
      </c>
      <c r="E170" s="26" t="s">
        <v>1718</v>
      </c>
      <c r="F170" s="26" t="s">
        <v>295</v>
      </c>
      <c r="G170" s="27" t="s">
        <v>296</v>
      </c>
      <c r="H170" s="26">
        <v>40</v>
      </c>
      <c r="I170" s="26" t="s">
        <v>2428</v>
      </c>
      <c r="J170" s="28">
        <v>42.48</v>
      </c>
      <c r="K170" s="28">
        <f t="shared" si="5"/>
        <v>934.56</v>
      </c>
      <c r="L170" s="26">
        <v>22</v>
      </c>
      <c r="M170" s="11"/>
    </row>
    <row r="171" spans="1:13" s="44" customFormat="1" ht="42" x14ac:dyDescent="0.35">
      <c r="A171"/>
      <c r="B171" s="87">
        <v>43314.611585648148</v>
      </c>
      <c r="C171" s="87">
        <v>43314</v>
      </c>
      <c r="D171" s="88" t="s">
        <v>135</v>
      </c>
      <c r="E171" s="88" t="s">
        <v>1641</v>
      </c>
      <c r="F171" s="88" t="s">
        <v>179</v>
      </c>
      <c r="G171" s="89" t="s">
        <v>180</v>
      </c>
      <c r="H171" s="88">
        <v>45</v>
      </c>
      <c r="I171" s="88" t="s">
        <v>2426</v>
      </c>
      <c r="J171" s="90">
        <v>351.64</v>
      </c>
      <c r="K171" s="28">
        <f t="shared" si="5"/>
        <v>26724.639999999999</v>
      </c>
      <c r="L171" s="88">
        <f>6+11+20+20+11+8</f>
        <v>76</v>
      </c>
      <c r="M171" s="45"/>
    </row>
    <row r="172" spans="1:13" s="5" customFormat="1" ht="21" x14ac:dyDescent="0.35">
      <c r="A172"/>
      <c r="B172" s="87">
        <v>43760</v>
      </c>
      <c r="C172" s="87">
        <v>43760</v>
      </c>
      <c r="D172" s="88" t="s">
        <v>40</v>
      </c>
      <c r="E172" s="88" t="s">
        <v>1718</v>
      </c>
      <c r="F172" s="88" t="s">
        <v>1719</v>
      </c>
      <c r="G172" s="89" t="s">
        <v>1720</v>
      </c>
      <c r="H172" s="88">
        <v>150</v>
      </c>
      <c r="I172" s="88" t="s">
        <v>2428</v>
      </c>
      <c r="J172" s="90">
        <v>2.95</v>
      </c>
      <c r="K172" s="90">
        <f t="shared" si="5"/>
        <v>702.1</v>
      </c>
      <c r="L172" s="88">
        <v>238</v>
      </c>
      <c r="M172" s="120"/>
    </row>
    <row r="173" spans="1:13" ht="42" x14ac:dyDescent="0.35">
      <c r="B173" s="25">
        <v>43332.407581018517</v>
      </c>
      <c r="C173" s="25">
        <v>43332</v>
      </c>
      <c r="D173" s="26" t="s">
        <v>40</v>
      </c>
      <c r="E173" s="26" t="s">
        <v>1718</v>
      </c>
      <c r="F173" s="26" t="s">
        <v>1721</v>
      </c>
      <c r="G173" s="27" t="s">
        <v>1722</v>
      </c>
      <c r="H173" s="26">
        <v>25</v>
      </c>
      <c r="I173" s="26" t="s">
        <v>2435</v>
      </c>
      <c r="J173" s="28">
        <v>85.349400000000003</v>
      </c>
      <c r="K173" s="28">
        <f t="shared" ref="K173:K198" si="6">+L173*J173</f>
        <v>1963.0362</v>
      </c>
      <c r="L173" s="26">
        <v>23</v>
      </c>
      <c r="M173" s="11"/>
    </row>
    <row r="174" spans="1:13" ht="21" x14ac:dyDescent="0.35">
      <c r="B174" s="25">
        <v>43314.611585648148</v>
      </c>
      <c r="C174" s="25">
        <v>43314</v>
      </c>
      <c r="D174" s="26" t="s">
        <v>135</v>
      </c>
      <c r="E174" s="26" t="s">
        <v>1641</v>
      </c>
      <c r="F174" s="26" t="s">
        <v>1674</v>
      </c>
      <c r="G174" s="27" t="s">
        <v>1675</v>
      </c>
      <c r="H174" s="26">
        <v>30</v>
      </c>
      <c r="I174" s="26" t="s">
        <v>2425</v>
      </c>
      <c r="J174" s="28">
        <v>14.9978</v>
      </c>
      <c r="K174" s="28">
        <f t="shared" si="6"/>
        <v>1109.8371999999999</v>
      </c>
      <c r="L174" s="26">
        <v>74</v>
      </c>
      <c r="M174" s="11"/>
    </row>
    <row r="175" spans="1:13" ht="21" x14ac:dyDescent="0.35">
      <c r="B175" s="25">
        <v>43314.611585648148</v>
      </c>
      <c r="C175" s="25">
        <v>43314</v>
      </c>
      <c r="D175" s="26" t="s">
        <v>135</v>
      </c>
      <c r="E175" s="26" t="s">
        <v>1641</v>
      </c>
      <c r="F175" s="26" t="s">
        <v>222</v>
      </c>
      <c r="G175" s="27" t="s">
        <v>223</v>
      </c>
      <c r="H175" s="26">
        <v>25</v>
      </c>
      <c r="I175" s="26" t="s">
        <v>2428</v>
      </c>
      <c r="J175" s="28">
        <v>27.14</v>
      </c>
      <c r="K175" s="28">
        <f t="shared" si="6"/>
        <v>1058.46</v>
      </c>
      <c r="L175" s="26">
        <v>39</v>
      </c>
      <c r="M175" s="11"/>
    </row>
    <row r="176" spans="1:13" ht="21" x14ac:dyDescent="0.35">
      <c r="B176" s="25">
        <v>43314.611585648148</v>
      </c>
      <c r="C176" s="25">
        <v>43314</v>
      </c>
      <c r="D176" s="26" t="s">
        <v>135</v>
      </c>
      <c r="E176" s="26" t="s">
        <v>1641</v>
      </c>
      <c r="F176" s="26" t="s">
        <v>196</v>
      </c>
      <c r="G176" s="27" t="s">
        <v>197</v>
      </c>
      <c r="H176" s="26">
        <v>30</v>
      </c>
      <c r="I176" s="26" t="s">
        <v>2425</v>
      </c>
      <c r="J176" s="28">
        <v>21.004000000000001</v>
      </c>
      <c r="K176" s="28">
        <f t="shared" si="6"/>
        <v>462.08800000000002</v>
      </c>
      <c r="L176" s="26">
        <v>22</v>
      </c>
      <c r="M176" s="11"/>
    </row>
    <row r="177" spans="1:13" ht="21" x14ac:dyDescent="0.35">
      <c r="B177" s="25">
        <v>42486.388692129629</v>
      </c>
      <c r="C177" s="25">
        <v>42485</v>
      </c>
      <c r="D177" s="26" t="s">
        <v>40</v>
      </c>
      <c r="E177" s="26" t="s">
        <v>229</v>
      </c>
      <c r="F177" s="26" t="s">
        <v>230</v>
      </c>
      <c r="G177" s="27" t="s">
        <v>231</v>
      </c>
      <c r="H177" s="26">
        <v>5</v>
      </c>
      <c r="I177" s="26" t="s">
        <v>2435</v>
      </c>
      <c r="J177" s="28">
        <v>1100.2556</v>
      </c>
      <c r="K177" s="28">
        <f t="shared" si="6"/>
        <v>1100.2556</v>
      </c>
      <c r="L177" s="26">
        <v>1</v>
      </c>
      <c r="M177" s="11"/>
    </row>
    <row r="178" spans="1:13" ht="42" x14ac:dyDescent="0.35">
      <c r="B178" s="25">
        <v>43314.611585648148</v>
      </c>
      <c r="C178" s="25">
        <v>43314</v>
      </c>
      <c r="D178" s="26" t="s">
        <v>135</v>
      </c>
      <c r="E178" s="26" t="s">
        <v>1641</v>
      </c>
      <c r="F178" s="26" t="s">
        <v>310</v>
      </c>
      <c r="G178" s="27" t="s">
        <v>311</v>
      </c>
      <c r="H178" s="26">
        <v>55</v>
      </c>
      <c r="I178" s="26" t="s">
        <v>2428</v>
      </c>
      <c r="J178" s="28">
        <v>74.34</v>
      </c>
      <c r="K178" s="28">
        <f t="shared" si="6"/>
        <v>743.40000000000009</v>
      </c>
      <c r="L178" s="26">
        <v>10</v>
      </c>
      <c r="M178" s="11"/>
    </row>
    <row r="179" spans="1:13" ht="21" x14ac:dyDescent="0.35">
      <c r="B179" s="25">
        <v>43315.436851851853</v>
      </c>
      <c r="C179" s="25">
        <v>43315</v>
      </c>
      <c r="D179" s="26" t="s">
        <v>135</v>
      </c>
      <c r="E179" s="26" t="s">
        <v>1687</v>
      </c>
      <c r="F179" s="26" t="s">
        <v>518</v>
      </c>
      <c r="G179" s="27" t="s">
        <v>519</v>
      </c>
      <c r="H179" s="26">
        <v>10</v>
      </c>
      <c r="I179" s="26" t="s">
        <v>2428</v>
      </c>
      <c r="J179" s="28">
        <v>23.6</v>
      </c>
      <c r="K179" s="28">
        <f t="shared" si="6"/>
        <v>188.8</v>
      </c>
      <c r="L179" s="26">
        <v>8</v>
      </c>
      <c r="M179" s="11"/>
    </row>
    <row r="180" spans="1:13" ht="21" x14ac:dyDescent="0.35">
      <c r="B180" s="25">
        <v>43454.640231481484</v>
      </c>
      <c r="C180" s="25">
        <v>43454</v>
      </c>
      <c r="D180" s="26" t="s">
        <v>40</v>
      </c>
      <c r="E180" s="26" t="s">
        <v>1906</v>
      </c>
      <c r="F180" s="26" t="s">
        <v>538</v>
      </c>
      <c r="G180" s="27" t="s">
        <v>539</v>
      </c>
      <c r="H180" s="26">
        <v>500</v>
      </c>
      <c r="I180" s="26" t="s">
        <v>2428</v>
      </c>
      <c r="J180" s="28">
        <v>110.92</v>
      </c>
      <c r="K180" s="28">
        <f t="shared" si="6"/>
        <v>191558.84</v>
      </c>
      <c r="L180" s="26">
        <v>1727</v>
      </c>
      <c r="M180" s="11"/>
    </row>
    <row r="181" spans="1:13" ht="21" x14ac:dyDescent="0.35">
      <c r="B181" s="25">
        <v>43332.407581018517</v>
      </c>
      <c r="C181" s="25">
        <v>43332</v>
      </c>
      <c r="D181" s="26" t="s">
        <v>40</v>
      </c>
      <c r="E181" s="26" t="s">
        <v>1718</v>
      </c>
      <c r="F181" s="26" t="s">
        <v>1725</v>
      </c>
      <c r="G181" s="27" t="s">
        <v>1726</v>
      </c>
      <c r="H181" s="26">
        <v>400</v>
      </c>
      <c r="I181" s="26" t="s">
        <v>2428</v>
      </c>
      <c r="J181" s="28">
        <v>11.3398</v>
      </c>
      <c r="K181" s="28">
        <f t="shared" si="6"/>
        <v>4309.1239999999998</v>
      </c>
      <c r="L181" s="26">
        <v>380</v>
      </c>
      <c r="M181" s="11"/>
    </row>
    <row r="182" spans="1:13" ht="21" x14ac:dyDescent="0.35">
      <c r="B182" s="25">
        <v>43396.478136574071</v>
      </c>
      <c r="C182" s="25">
        <v>43396</v>
      </c>
      <c r="D182" s="26" t="s">
        <v>40</v>
      </c>
      <c r="E182" s="26" t="s">
        <v>1783</v>
      </c>
      <c r="F182" s="26" t="s">
        <v>1787</v>
      </c>
      <c r="G182" s="27" t="s">
        <v>1788</v>
      </c>
      <c r="H182" s="26">
        <v>40</v>
      </c>
      <c r="I182" s="26" t="s">
        <v>2429</v>
      </c>
      <c r="J182" s="28">
        <v>1092.68</v>
      </c>
      <c r="K182" s="28">
        <f t="shared" si="6"/>
        <v>37151.120000000003</v>
      </c>
      <c r="L182" s="26">
        <v>34</v>
      </c>
      <c r="M182" s="11"/>
    </row>
    <row r="183" spans="1:13" s="44" customFormat="1" ht="42" x14ac:dyDescent="0.35">
      <c r="A183"/>
      <c r="B183" s="87">
        <v>43396.568206018521</v>
      </c>
      <c r="C183" s="87">
        <v>43396</v>
      </c>
      <c r="D183" s="88" t="s">
        <v>135</v>
      </c>
      <c r="E183" s="88" t="s">
        <v>1791</v>
      </c>
      <c r="F183" s="88" t="s">
        <v>1792</v>
      </c>
      <c r="G183" s="89" t="s">
        <v>1793</v>
      </c>
      <c r="H183" s="88">
        <v>125</v>
      </c>
      <c r="I183" s="88" t="s">
        <v>2429</v>
      </c>
      <c r="J183" s="90">
        <v>778.8</v>
      </c>
      <c r="K183" s="90">
        <f t="shared" si="6"/>
        <v>35824.799999999996</v>
      </c>
      <c r="L183" s="88">
        <v>46</v>
      </c>
      <c r="M183" s="45"/>
    </row>
    <row r="184" spans="1:13" ht="21" x14ac:dyDescent="0.35">
      <c r="B184" s="25">
        <v>43315</v>
      </c>
      <c r="C184" s="25">
        <v>43314.355324074073</v>
      </c>
      <c r="D184" s="26"/>
      <c r="E184" s="26"/>
      <c r="F184" s="26" t="s">
        <v>1040</v>
      </c>
      <c r="G184" s="27" t="s">
        <v>1041</v>
      </c>
      <c r="H184" s="26">
        <v>24</v>
      </c>
      <c r="I184" s="26" t="s">
        <v>2428</v>
      </c>
      <c r="J184" s="28">
        <v>12.4962</v>
      </c>
      <c r="K184" s="28">
        <f t="shared" si="6"/>
        <v>174.9468</v>
      </c>
      <c r="L184" s="26">
        <v>14</v>
      </c>
      <c r="M184" s="11"/>
    </row>
    <row r="185" spans="1:13" ht="21" x14ac:dyDescent="0.35">
      <c r="B185" s="25">
        <v>43315</v>
      </c>
      <c r="C185" s="25">
        <v>43315.457268518519</v>
      </c>
      <c r="D185" s="26"/>
      <c r="E185" s="26"/>
      <c r="F185" s="26" t="s">
        <v>314</v>
      </c>
      <c r="G185" s="27" t="s">
        <v>315</v>
      </c>
      <c r="H185" s="26">
        <v>6</v>
      </c>
      <c r="I185" s="26" t="s">
        <v>2428</v>
      </c>
      <c r="J185" s="28">
        <v>875</v>
      </c>
      <c r="K185" s="28">
        <f t="shared" si="6"/>
        <v>3500</v>
      </c>
      <c r="L185" s="26">
        <v>4</v>
      </c>
      <c r="M185" s="11"/>
    </row>
    <row r="186" spans="1:13" ht="21" x14ac:dyDescent="0.35">
      <c r="B186" s="25">
        <v>43314</v>
      </c>
      <c r="C186" s="25">
        <v>43315.355312500003</v>
      </c>
      <c r="D186" s="22"/>
      <c r="E186" s="22"/>
      <c r="F186" s="26" t="s">
        <v>1032</v>
      </c>
      <c r="G186" s="27" t="s">
        <v>1033</v>
      </c>
      <c r="H186" s="26">
        <v>5</v>
      </c>
      <c r="I186" s="26" t="s">
        <v>2425</v>
      </c>
      <c r="J186" s="28">
        <v>371.995</v>
      </c>
      <c r="K186" s="28">
        <f t="shared" si="6"/>
        <v>6323.915</v>
      </c>
      <c r="L186" s="26">
        <v>17</v>
      </c>
      <c r="M186" s="11"/>
    </row>
    <row r="187" spans="1:13" ht="21" x14ac:dyDescent="0.35">
      <c r="B187" s="25">
        <v>43314</v>
      </c>
      <c r="C187" s="25">
        <v>43315.355312500003</v>
      </c>
      <c r="D187" s="22"/>
      <c r="E187" s="22"/>
      <c r="F187" s="26" t="s">
        <v>214</v>
      </c>
      <c r="G187" s="27" t="s">
        <v>215</v>
      </c>
      <c r="H187" s="26">
        <v>5</v>
      </c>
      <c r="I187" s="26" t="s">
        <v>2428</v>
      </c>
      <c r="J187" s="28">
        <v>190.00360000000001</v>
      </c>
      <c r="K187" s="28">
        <f t="shared" si="6"/>
        <v>190.00360000000001</v>
      </c>
      <c r="L187" s="26">
        <v>1</v>
      </c>
      <c r="M187" s="11"/>
    </row>
    <row r="188" spans="1:13" ht="21" x14ac:dyDescent="0.35">
      <c r="B188" s="91">
        <v>42859</v>
      </c>
      <c r="C188" s="91">
        <v>42858.442824074074</v>
      </c>
      <c r="D188" s="22"/>
      <c r="E188" s="22"/>
      <c r="F188" s="92" t="s">
        <v>1014</v>
      </c>
      <c r="G188" s="93" t="s">
        <v>1015</v>
      </c>
      <c r="H188" s="92">
        <v>25</v>
      </c>
      <c r="I188" s="92" t="s">
        <v>2426</v>
      </c>
      <c r="J188" s="94">
        <v>21.995200000000001</v>
      </c>
      <c r="K188" s="28">
        <f t="shared" si="6"/>
        <v>483.89440000000002</v>
      </c>
      <c r="L188" s="92">
        <v>22</v>
      </c>
      <c r="M188" s="11"/>
    </row>
    <row r="189" spans="1:13" ht="42" x14ac:dyDescent="0.35">
      <c r="B189" s="91">
        <v>42923</v>
      </c>
      <c r="C189" s="91">
        <v>42922.338564814818</v>
      </c>
      <c r="D189" s="22"/>
      <c r="E189" s="22"/>
      <c r="F189" s="92" t="s">
        <v>540</v>
      </c>
      <c r="G189" s="93" t="s">
        <v>541</v>
      </c>
      <c r="H189" s="92">
        <v>20</v>
      </c>
      <c r="I189" s="92" t="s">
        <v>2429</v>
      </c>
      <c r="J189" s="94">
        <v>2360</v>
      </c>
      <c r="K189" s="28">
        <f t="shared" si="6"/>
        <v>141600</v>
      </c>
      <c r="L189" s="92">
        <v>60</v>
      </c>
      <c r="M189" s="11"/>
    </row>
    <row r="190" spans="1:13" s="47" customFormat="1" ht="21" x14ac:dyDescent="0.35">
      <c r="A190"/>
      <c r="B190" s="25">
        <v>43418.442499999997</v>
      </c>
      <c r="C190" s="25">
        <v>43418</v>
      </c>
      <c r="D190" s="22" t="s">
        <v>1822</v>
      </c>
      <c r="E190" s="22" t="s">
        <v>135</v>
      </c>
      <c r="F190" s="26" t="s">
        <v>1824</v>
      </c>
      <c r="G190" s="27" t="s">
        <v>1825</v>
      </c>
      <c r="H190" s="26">
        <v>5000</v>
      </c>
      <c r="I190" s="26" t="s">
        <v>2428</v>
      </c>
      <c r="J190" s="28">
        <v>5.8410000000000002</v>
      </c>
      <c r="K190" s="90">
        <f t="shared" si="6"/>
        <v>13416.777</v>
      </c>
      <c r="L190" s="103">
        <v>2297</v>
      </c>
      <c r="M190" s="129"/>
    </row>
    <row r="191" spans="1:13" ht="21" x14ac:dyDescent="0.35">
      <c r="B191" s="25">
        <v>42136.395949074074</v>
      </c>
      <c r="C191" s="25">
        <v>42123</v>
      </c>
      <c r="D191" s="26"/>
      <c r="E191" s="26"/>
      <c r="F191" s="26" t="s">
        <v>1939</v>
      </c>
      <c r="G191" s="27" t="s">
        <v>1940</v>
      </c>
      <c r="H191" s="26">
        <v>30</v>
      </c>
      <c r="I191" s="26" t="s">
        <v>2428</v>
      </c>
      <c r="J191" s="28">
        <v>175.34800000000001</v>
      </c>
      <c r="K191" s="28">
        <f t="shared" si="6"/>
        <v>4033.0040000000004</v>
      </c>
      <c r="L191" s="26">
        <v>23</v>
      </c>
      <c r="M191" s="11"/>
    </row>
    <row r="192" spans="1:13" ht="29.25" customHeight="1" x14ac:dyDescent="0.35">
      <c r="B192" s="25">
        <v>43410.56177083333</v>
      </c>
      <c r="C192" s="25">
        <v>43410</v>
      </c>
      <c r="D192" s="26"/>
      <c r="E192" s="26"/>
      <c r="F192" s="26" t="s">
        <v>1807</v>
      </c>
      <c r="G192" s="27" t="s">
        <v>1808</v>
      </c>
      <c r="H192" s="26">
        <v>500</v>
      </c>
      <c r="I192" s="26" t="s">
        <v>2428</v>
      </c>
      <c r="J192" s="28">
        <v>9.9120000000000008</v>
      </c>
      <c r="K192" s="28">
        <f t="shared" si="6"/>
        <v>19824</v>
      </c>
      <c r="L192" s="26">
        <v>2000</v>
      </c>
      <c r="M192" s="11"/>
    </row>
    <row r="193" spans="1:13" ht="21" x14ac:dyDescent="0.35">
      <c r="B193" s="25">
        <v>43426</v>
      </c>
      <c r="C193" s="25">
        <v>43426</v>
      </c>
      <c r="D193" s="26"/>
      <c r="E193" s="26"/>
      <c r="F193" s="26" t="s">
        <v>494</v>
      </c>
      <c r="G193" s="27" t="s">
        <v>495</v>
      </c>
      <c r="H193" s="26">
        <v>300</v>
      </c>
      <c r="I193" s="26" t="s">
        <v>2428</v>
      </c>
      <c r="J193" s="28">
        <v>51.92</v>
      </c>
      <c r="K193" s="28">
        <f t="shared" si="6"/>
        <v>10695.52</v>
      </c>
      <c r="L193" s="26">
        <v>206</v>
      </c>
      <c r="M193" s="11"/>
    </row>
    <row r="194" spans="1:13" ht="21" x14ac:dyDescent="0.35">
      <c r="B194" s="25">
        <v>43769</v>
      </c>
      <c r="C194" s="25">
        <v>43769</v>
      </c>
      <c r="D194" s="22"/>
      <c r="E194" s="22"/>
      <c r="F194" s="26" t="s">
        <v>159</v>
      </c>
      <c r="G194" s="27" t="s">
        <v>160</v>
      </c>
      <c r="H194" s="26">
        <v>20</v>
      </c>
      <c r="I194" s="26" t="s">
        <v>2428</v>
      </c>
      <c r="J194" s="28">
        <v>23.6</v>
      </c>
      <c r="K194" s="28">
        <f t="shared" si="6"/>
        <v>47.2</v>
      </c>
      <c r="L194" s="26">
        <v>2</v>
      </c>
      <c r="M194" s="11"/>
    </row>
    <row r="195" spans="1:13" ht="21" x14ac:dyDescent="0.35">
      <c r="B195" s="87">
        <v>43760</v>
      </c>
      <c r="C195" s="87">
        <v>43760</v>
      </c>
      <c r="D195" s="95"/>
      <c r="E195" s="95"/>
      <c r="F195" s="88" t="s">
        <v>821</v>
      </c>
      <c r="G195" s="89" t="s">
        <v>822</v>
      </c>
      <c r="H195" s="88">
        <v>300</v>
      </c>
      <c r="I195" s="88" t="s">
        <v>2428</v>
      </c>
      <c r="J195" s="90">
        <f>5.2*1.18</f>
        <v>6.1360000000000001</v>
      </c>
      <c r="K195" s="90">
        <f t="shared" si="6"/>
        <v>1073.8</v>
      </c>
      <c r="L195" s="88">
        <v>175</v>
      </c>
      <c r="M195" s="11"/>
    </row>
    <row r="196" spans="1:13" s="5" customFormat="1" ht="21" x14ac:dyDescent="0.35">
      <c r="A196"/>
      <c r="B196" s="87">
        <v>43760</v>
      </c>
      <c r="C196" s="87">
        <v>43760</v>
      </c>
      <c r="D196" s="95"/>
      <c r="E196" s="95"/>
      <c r="F196" s="88" t="s">
        <v>1044</v>
      </c>
      <c r="G196" s="89" t="s">
        <v>1045</v>
      </c>
      <c r="H196" s="88">
        <v>500</v>
      </c>
      <c r="I196" s="88" t="s">
        <v>2428</v>
      </c>
      <c r="J196" s="90">
        <f>5.1*1.18</f>
        <v>6.0179999999999989</v>
      </c>
      <c r="K196" s="90">
        <f t="shared" si="6"/>
        <v>2226.6599999999994</v>
      </c>
      <c r="L196" s="88">
        <v>370</v>
      </c>
      <c r="M196" s="120"/>
    </row>
    <row r="197" spans="1:13" ht="21" x14ac:dyDescent="0.35">
      <c r="B197" s="25">
        <v>42202.617002314815</v>
      </c>
      <c r="C197" s="25">
        <v>42202</v>
      </c>
      <c r="D197" s="22" t="s">
        <v>2026</v>
      </c>
      <c r="E197" s="22" t="s">
        <v>40</v>
      </c>
      <c r="F197" s="26" t="s">
        <v>2028</v>
      </c>
      <c r="G197" s="27" t="s">
        <v>2029</v>
      </c>
      <c r="H197" s="26">
        <v>500</v>
      </c>
      <c r="I197" s="26" t="s">
        <v>2428</v>
      </c>
      <c r="J197" s="28">
        <v>12.98</v>
      </c>
      <c r="K197" s="90">
        <f t="shared" si="6"/>
        <v>882.64</v>
      </c>
      <c r="L197" s="88">
        <v>68</v>
      </c>
      <c r="M197" s="11"/>
    </row>
    <row r="198" spans="1:13" ht="42" x14ac:dyDescent="0.35">
      <c r="B198" s="25">
        <v>43418.442499999997</v>
      </c>
      <c r="C198" s="25">
        <v>43418.442499999997</v>
      </c>
      <c r="D198" s="22" t="s">
        <v>1822</v>
      </c>
      <c r="E198" s="22" t="s">
        <v>135</v>
      </c>
      <c r="F198" s="26" t="s">
        <v>1826</v>
      </c>
      <c r="G198" s="27" t="s">
        <v>1827</v>
      </c>
      <c r="H198" s="26">
        <v>500</v>
      </c>
      <c r="I198" s="26" t="s">
        <v>2428</v>
      </c>
      <c r="J198" s="28">
        <v>5.0149999999999997</v>
      </c>
      <c r="K198" s="90">
        <f t="shared" si="6"/>
        <v>1253.75</v>
      </c>
      <c r="L198" s="88">
        <v>250</v>
      </c>
      <c r="M198" s="11"/>
    </row>
    <row r="199" spans="1:13" ht="21" x14ac:dyDescent="0.35">
      <c r="B199" s="30"/>
      <c r="C199" s="30"/>
      <c r="I199" s="22"/>
      <c r="K199"/>
    </row>
    <row r="200" spans="1:13" ht="21.75" thickBot="1" x14ac:dyDescent="0.4">
      <c r="B200" s="30"/>
      <c r="C200" s="30"/>
      <c r="D200" s="22"/>
      <c r="E200" s="22"/>
      <c r="F200" s="22"/>
      <c r="G200" s="23"/>
      <c r="H200" s="22"/>
      <c r="I200" s="22"/>
      <c r="J200" s="24"/>
      <c r="K200" s="31">
        <f>SUM(K117:K198)</f>
        <v>964570.82000000018</v>
      </c>
      <c r="L200" s="22"/>
    </row>
    <row r="201" spans="1:13" ht="15.75" thickTop="1" x14ac:dyDescent="0.25">
      <c r="B201" s="9"/>
      <c r="C201" s="9"/>
      <c r="K201" s="18"/>
    </row>
    <row r="202" spans="1:13" ht="26.25" x14ac:dyDescent="0.4">
      <c r="B202" s="34" t="s">
        <v>2455</v>
      </c>
      <c r="C202" s="35"/>
      <c r="D202" s="35"/>
      <c r="E202" s="35"/>
      <c r="F202" s="35"/>
      <c r="G202" s="36"/>
      <c r="H202" s="35"/>
      <c r="I202" s="35"/>
      <c r="J202" s="37"/>
      <c r="K202" s="37"/>
      <c r="L202" s="35"/>
    </row>
    <row r="203" spans="1:13" ht="69.75" x14ac:dyDescent="0.25">
      <c r="B203" s="40" t="s">
        <v>2441</v>
      </c>
      <c r="C203" s="40" t="s">
        <v>2442</v>
      </c>
      <c r="D203" s="40" t="s">
        <v>2419</v>
      </c>
      <c r="E203" s="40"/>
      <c r="F203" s="41" t="s">
        <v>2443</v>
      </c>
      <c r="G203" s="42" t="s">
        <v>2444</v>
      </c>
      <c r="H203" s="42" t="s">
        <v>2463</v>
      </c>
      <c r="I203" s="40" t="s">
        <v>2428</v>
      </c>
      <c r="J203" s="40" t="s">
        <v>2446</v>
      </c>
      <c r="K203" s="40" t="s">
        <v>2447</v>
      </c>
      <c r="L203" s="40" t="s">
        <v>2448</v>
      </c>
    </row>
    <row r="204" spans="1:13" ht="21" x14ac:dyDescent="0.35">
      <c r="B204" s="25">
        <v>43425.590555555558</v>
      </c>
      <c r="C204" s="25">
        <v>43425</v>
      </c>
      <c r="D204" s="26" t="s">
        <v>135</v>
      </c>
      <c r="E204" s="26" t="s">
        <v>1840</v>
      </c>
      <c r="F204" s="26" t="s">
        <v>531</v>
      </c>
      <c r="G204" s="27" t="s">
        <v>532</v>
      </c>
      <c r="H204" s="26">
        <v>200</v>
      </c>
      <c r="I204" s="26" t="s">
        <v>2428</v>
      </c>
      <c r="J204" s="28">
        <v>979.4</v>
      </c>
      <c r="K204" s="28">
        <f>+L204*J204</f>
        <v>22526.2</v>
      </c>
      <c r="L204" s="26">
        <v>23</v>
      </c>
      <c r="M204" s="11"/>
    </row>
    <row r="205" spans="1:13" ht="42" x14ac:dyDescent="0.35">
      <c r="B205" s="25">
        <v>43384.427384259259</v>
      </c>
      <c r="C205" s="25">
        <v>43382</v>
      </c>
      <c r="D205" s="26" t="s">
        <v>1757</v>
      </c>
      <c r="E205" s="26" t="s">
        <v>40</v>
      </c>
      <c r="F205" s="26" t="s">
        <v>1759</v>
      </c>
      <c r="G205" s="27" t="s">
        <v>1760</v>
      </c>
      <c r="H205" s="26">
        <v>15</v>
      </c>
      <c r="I205" s="26" t="s">
        <v>2425</v>
      </c>
      <c r="J205" s="28">
        <v>3138.8</v>
      </c>
      <c r="K205" s="28">
        <f t="shared" ref="K205:K208" si="7">+L205*J205</f>
        <v>43943.200000000004</v>
      </c>
      <c r="L205" s="26">
        <v>14</v>
      </c>
      <c r="M205" s="11"/>
    </row>
    <row r="206" spans="1:13" ht="21" x14ac:dyDescent="0.35">
      <c r="B206" s="25">
        <v>43321</v>
      </c>
      <c r="C206" s="25">
        <v>43321.36991898148</v>
      </c>
      <c r="D206" t="s">
        <v>40</v>
      </c>
      <c r="E206" t="s">
        <v>1702</v>
      </c>
      <c r="F206" s="26" t="s">
        <v>1703</v>
      </c>
      <c r="G206" s="27" t="s">
        <v>1704</v>
      </c>
      <c r="H206" s="26">
        <v>50</v>
      </c>
      <c r="I206" s="26" t="s">
        <v>2428</v>
      </c>
      <c r="J206" s="28">
        <v>973.5</v>
      </c>
      <c r="K206" s="28">
        <f t="shared" si="7"/>
        <v>5841</v>
      </c>
      <c r="L206" s="26">
        <v>6</v>
      </c>
      <c r="M206" s="11"/>
    </row>
    <row r="207" spans="1:13" ht="29.25" customHeight="1" x14ac:dyDescent="0.35">
      <c r="B207" s="25">
        <v>42177.525810185187</v>
      </c>
      <c r="C207" s="25">
        <v>42177</v>
      </c>
      <c r="D207" s="26"/>
      <c r="E207" s="26"/>
      <c r="F207" s="26" t="s">
        <v>2012</v>
      </c>
      <c r="G207" s="27" t="s">
        <v>2013</v>
      </c>
      <c r="H207" s="26">
        <v>300</v>
      </c>
      <c r="I207" s="26" t="s">
        <v>2428</v>
      </c>
      <c r="J207" s="28">
        <v>826</v>
      </c>
      <c r="K207" s="28">
        <f t="shared" si="7"/>
        <v>48734</v>
      </c>
      <c r="L207" s="26">
        <v>59</v>
      </c>
      <c r="M207" s="11"/>
    </row>
    <row r="208" spans="1:13" ht="46.5" customHeight="1" x14ac:dyDescent="0.35">
      <c r="B208" s="25">
        <v>43669</v>
      </c>
      <c r="C208" s="25">
        <v>43669</v>
      </c>
      <c r="D208" s="26"/>
      <c r="E208" s="26"/>
      <c r="F208" s="26" t="s">
        <v>1902</v>
      </c>
      <c r="G208" s="27" t="s">
        <v>2526</v>
      </c>
      <c r="H208" s="26">
        <v>34</v>
      </c>
      <c r="I208" s="26" t="s">
        <v>2428</v>
      </c>
      <c r="J208" s="28">
        <v>2242</v>
      </c>
      <c r="K208" s="28">
        <f t="shared" si="7"/>
        <v>76228</v>
      </c>
      <c r="L208" s="26">
        <v>34</v>
      </c>
      <c r="M208" s="11"/>
    </row>
    <row r="209" spans="1:12" ht="29.25" customHeight="1" x14ac:dyDescent="0.35">
      <c r="B209" s="30"/>
      <c r="C209" s="30"/>
      <c r="D209" s="22"/>
      <c r="E209" s="22"/>
      <c r="F209" s="22"/>
      <c r="G209" s="23"/>
      <c r="H209" s="22"/>
      <c r="I209" s="22"/>
      <c r="J209" s="86"/>
      <c r="K209" s="86"/>
      <c r="L209" s="22"/>
    </row>
    <row r="210" spans="1:12" ht="21.75" thickBot="1" x14ac:dyDescent="0.4">
      <c r="B210" s="22"/>
      <c r="C210" s="22"/>
      <c r="D210" s="22"/>
      <c r="E210" s="22"/>
      <c r="F210" s="22"/>
      <c r="G210" s="23"/>
      <c r="H210" s="22"/>
      <c r="I210" s="22"/>
      <c r="J210" s="24"/>
      <c r="K210" s="31">
        <f>+K204+K208</f>
        <v>98754.2</v>
      </c>
      <c r="L210" s="22"/>
    </row>
    <row r="211" spans="1:12" ht="21.75" thickTop="1" x14ac:dyDescent="0.35">
      <c r="B211" s="22"/>
      <c r="C211" s="22"/>
      <c r="D211" s="22"/>
      <c r="E211" s="22"/>
      <c r="F211" s="22"/>
      <c r="G211" s="23"/>
      <c r="H211" s="22"/>
      <c r="I211" s="22"/>
      <c r="J211" s="24"/>
      <c r="K211" s="38"/>
      <c r="L211" s="22"/>
    </row>
    <row r="212" spans="1:12" ht="21" x14ac:dyDescent="0.35">
      <c r="B212" s="22"/>
      <c r="C212" s="22"/>
      <c r="D212" s="22"/>
      <c r="E212" s="22"/>
      <c r="F212" s="22"/>
      <c r="G212" s="23"/>
      <c r="H212" s="22"/>
      <c r="I212" s="22"/>
      <c r="J212" s="24"/>
      <c r="K212" s="24"/>
      <c r="L212" s="22"/>
    </row>
    <row r="213" spans="1:12" s="44" customFormat="1" ht="21.75" thickBot="1" x14ac:dyDescent="0.4">
      <c r="A213"/>
      <c r="B213" s="95"/>
      <c r="C213" s="95"/>
      <c r="D213" s="95"/>
      <c r="E213" s="95"/>
      <c r="F213" s="95"/>
      <c r="G213" s="111"/>
      <c r="I213" s="96" t="s">
        <v>2467</v>
      </c>
      <c r="J213" s="97"/>
      <c r="K213" s="98">
        <f>+K36+K46+K54+K85+K113+K200+K210</f>
        <v>3001570.3445000001</v>
      </c>
      <c r="L213" s="95"/>
    </row>
    <row r="214" spans="1:12" ht="21" x14ac:dyDescent="0.35">
      <c r="B214" s="22"/>
      <c r="C214" s="22"/>
      <c r="D214" s="22"/>
      <c r="E214" s="22"/>
      <c r="F214" s="22"/>
      <c r="G214" s="23"/>
      <c r="H214" s="22"/>
      <c r="I214" s="22"/>
      <c r="J214" s="24"/>
      <c r="K214" s="24"/>
      <c r="L214" s="22"/>
    </row>
    <row r="215" spans="1:12" ht="21" x14ac:dyDescent="0.35">
      <c r="L215" s="22"/>
    </row>
    <row r="216" spans="1:12" ht="21" x14ac:dyDescent="0.35">
      <c r="L216" s="22"/>
    </row>
    <row r="222" spans="1:12" x14ac:dyDescent="0.25">
      <c r="J222"/>
      <c r="K222"/>
    </row>
    <row r="223" spans="1:12" ht="23.25" x14ac:dyDescent="0.35">
      <c r="B223" s="112" t="s">
        <v>2456</v>
      </c>
      <c r="C223" s="112"/>
      <c r="D223" s="112"/>
      <c r="E223" s="112"/>
      <c r="F223" s="112"/>
      <c r="G223" s="113"/>
      <c r="H223" s="112"/>
      <c r="I223" s="112"/>
      <c r="J223" s="114"/>
      <c r="K223" s="114" t="s">
        <v>2457</v>
      </c>
      <c r="L223" s="115"/>
    </row>
    <row r="224" spans="1:12" ht="23.25" x14ac:dyDescent="0.35">
      <c r="B224" s="112" t="s">
        <v>2460</v>
      </c>
      <c r="C224" s="112"/>
      <c r="D224" s="112"/>
      <c r="E224" s="112"/>
      <c r="F224" s="112"/>
      <c r="G224" s="113"/>
      <c r="H224" s="112"/>
      <c r="I224" s="112"/>
      <c r="J224" s="114"/>
      <c r="K224" s="114" t="s">
        <v>2458</v>
      </c>
      <c r="L224" s="115"/>
    </row>
    <row r="225" spans="2:12" ht="23.25" x14ac:dyDescent="0.35">
      <c r="B225" s="112" t="s">
        <v>2461</v>
      </c>
      <c r="C225" s="112"/>
      <c r="D225" s="112"/>
      <c r="E225" s="112"/>
      <c r="F225" s="112"/>
      <c r="G225" s="113"/>
      <c r="H225" s="112"/>
      <c r="I225" s="112"/>
      <c r="J225" s="114"/>
      <c r="K225" s="114" t="s">
        <v>2459</v>
      </c>
      <c r="L225" s="115"/>
    </row>
    <row r="226" spans="2:12" ht="23.25" x14ac:dyDescent="0.35">
      <c r="B226" s="115"/>
      <c r="C226" s="115"/>
      <c r="D226" s="115"/>
      <c r="E226" s="115"/>
      <c r="F226" s="115"/>
      <c r="G226" s="116"/>
      <c r="H226" s="115"/>
      <c r="I226" s="115"/>
      <c r="J226" s="117"/>
      <c r="K226" s="117"/>
      <c r="L226" s="115"/>
    </row>
    <row r="227" spans="2:12" ht="23.25" x14ac:dyDescent="0.35">
      <c r="B227" s="115"/>
      <c r="C227" s="115"/>
      <c r="D227" s="115"/>
      <c r="E227" s="115"/>
      <c r="F227" s="115"/>
      <c r="G227" s="116"/>
      <c r="H227" s="115"/>
      <c r="I227" s="115"/>
      <c r="J227" s="117"/>
      <c r="K227" s="117"/>
      <c r="L227" s="115"/>
    </row>
    <row r="228" spans="2:12" ht="23.25" x14ac:dyDescent="0.35">
      <c r="B228" s="115"/>
      <c r="C228" s="115"/>
      <c r="D228" s="115"/>
      <c r="E228" s="115"/>
      <c r="F228" s="115"/>
      <c r="G228" s="116">
        <f>15*973.5</f>
        <v>14602.5</v>
      </c>
      <c r="H228" s="115"/>
      <c r="I228" s="115"/>
      <c r="J228" s="117"/>
      <c r="K228" s="117"/>
      <c r="L228" s="115"/>
    </row>
    <row r="229" spans="2:12" x14ac:dyDescent="0.25">
      <c r="G229" s="8">
        <v>3138.8</v>
      </c>
    </row>
  </sheetData>
  <autoFilter ref="B14:L203" xr:uid="{00000000-0009-0000-0000-000006000000}">
    <sortState xmlns:xlrd2="http://schemas.microsoft.com/office/spreadsheetml/2017/richdata2" ref="B2:P146">
      <sortCondition ref="F2"/>
    </sortState>
  </autoFilter>
  <mergeCells count="4">
    <mergeCell ref="B8:L8"/>
    <mergeCell ref="B9:L9"/>
    <mergeCell ref="B10:L10"/>
    <mergeCell ref="B11:L11"/>
  </mergeCells>
  <pageMargins left="0.70866141732283472" right="0.70866141732283472" top="0.74803149606299213" bottom="0.74803149606299213" header="0.31496062992125984" footer="0.31496062992125984"/>
  <pageSetup scale="50" orientation="landscape" r:id="rId1"/>
  <rowBreaks count="2" manualBreakCount="2">
    <brk id="86" max="12" man="1"/>
    <brk id="15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07"/>
  <sheetViews>
    <sheetView topLeftCell="A40" zoomScale="70" zoomScaleNormal="70" workbookViewId="0">
      <selection activeCell="E5" sqref="E5"/>
    </sheetView>
  </sheetViews>
  <sheetFormatPr baseColWidth="10" defaultColWidth="11.42578125" defaultRowHeight="15" x14ac:dyDescent="0.25"/>
  <cols>
    <col min="1" max="1" width="30.140625" customWidth="1"/>
    <col min="2" max="2" width="6.28515625" bestFit="1" customWidth="1"/>
    <col min="3" max="3" width="21" bestFit="1" customWidth="1"/>
    <col min="4" max="4" width="21.140625" bestFit="1" customWidth="1"/>
    <col min="5" max="5" width="23.140625" bestFit="1" customWidth="1"/>
    <col min="9" max="9" width="51.140625" customWidth="1"/>
    <col min="11" max="11" width="55.28515625" bestFit="1" customWidth="1"/>
    <col min="12" max="12" width="43.140625" bestFit="1" customWidth="1"/>
    <col min="13" max="13" width="17.85546875" bestFit="1" customWidth="1"/>
    <col min="14" max="14" width="17.7109375" bestFit="1" customWidth="1"/>
    <col min="15" max="16" width="11.42578125" style="7"/>
  </cols>
  <sheetData>
    <row r="1" spans="1:16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x14ac:dyDescent="0.25">
      <c r="A2" s="7" t="s">
        <v>2415</v>
      </c>
      <c r="B2" s="7"/>
      <c r="C2" s="7" t="s">
        <v>2416</v>
      </c>
      <c r="D2" s="7" t="s">
        <v>2417</v>
      </c>
      <c r="E2" s="7" t="s">
        <v>2418</v>
      </c>
      <c r="F2" s="7" t="s">
        <v>2419</v>
      </c>
      <c r="G2" s="7"/>
      <c r="H2" s="7" t="s">
        <v>2420</v>
      </c>
      <c r="I2" s="7" t="s">
        <v>2421</v>
      </c>
      <c r="J2" s="7" t="s">
        <v>2422</v>
      </c>
      <c r="K2" s="7" t="s">
        <v>2423</v>
      </c>
      <c r="L2" s="7" t="s">
        <v>2424</v>
      </c>
      <c r="M2" s="7" t="s">
        <v>2414</v>
      </c>
      <c r="N2" s="7" t="s">
        <v>2413</v>
      </c>
      <c r="O2" s="7" t="s">
        <v>2412</v>
      </c>
    </row>
    <row r="3" spans="1:16" s="3" customFormat="1" x14ac:dyDescent="0.25">
      <c r="A3" s="3" t="s">
        <v>36</v>
      </c>
      <c r="B3" s="3">
        <v>1385</v>
      </c>
      <c r="C3" s="3" t="s">
        <v>291</v>
      </c>
      <c r="D3" s="3" t="s">
        <v>292</v>
      </c>
      <c r="E3" s="3" t="s">
        <v>293</v>
      </c>
      <c r="F3" s="3" t="s">
        <v>40</v>
      </c>
      <c r="G3" s="3" t="s">
        <v>294</v>
      </c>
      <c r="H3" s="3" t="s">
        <v>312</v>
      </c>
      <c r="I3" s="3" t="s">
        <v>313</v>
      </c>
      <c r="J3" s="3">
        <v>10</v>
      </c>
      <c r="K3" s="3" t="s">
        <v>13</v>
      </c>
      <c r="L3" s="3" t="s">
        <v>297</v>
      </c>
      <c r="M3" s="3">
        <v>578.20000000000005</v>
      </c>
      <c r="N3" s="3">
        <v>5782</v>
      </c>
      <c r="O3" s="43">
        <v>14</v>
      </c>
      <c r="P3" s="43" t="s">
        <v>2470</v>
      </c>
    </row>
    <row r="4" spans="1:16" x14ac:dyDescent="0.25">
      <c r="A4" t="s">
        <v>36</v>
      </c>
      <c r="B4">
        <v>3319</v>
      </c>
      <c r="C4" t="s">
        <v>2276</v>
      </c>
      <c r="D4" t="s">
        <v>2265</v>
      </c>
      <c r="E4" t="s">
        <v>2277</v>
      </c>
      <c r="F4" t="s">
        <v>40</v>
      </c>
      <c r="G4" t="s">
        <v>2278</v>
      </c>
      <c r="H4" t="s">
        <v>951</v>
      </c>
      <c r="I4" t="s">
        <v>952</v>
      </c>
      <c r="J4">
        <v>10</v>
      </c>
      <c r="K4" t="s">
        <v>13</v>
      </c>
      <c r="L4" t="s">
        <v>2281</v>
      </c>
      <c r="M4">
        <v>13311.320400000001</v>
      </c>
      <c r="N4">
        <v>133113.204</v>
      </c>
    </row>
    <row r="5" spans="1:16" x14ac:dyDescent="0.25">
      <c r="A5" t="s">
        <v>36</v>
      </c>
      <c r="B5">
        <v>1349</v>
      </c>
      <c r="C5" t="s">
        <v>226</v>
      </c>
      <c r="D5" t="s">
        <v>227</v>
      </c>
      <c r="E5" t="s">
        <v>228</v>
      </c>
      <c r="F5" t="s">
        <v>40</v>
      </c>
      <c r="G5" t="s">
        <v>229</v>
      </c>
      <c r="H5" t="s">
        <v>237</v>
      </c>
      <c r="I5" t="s">
        <v>238</v>
      </c>
      <c r="J5">
        <v>2</v>
      </c>
      <c r="K5" t="s">
        <v>13</v>
      </c>
      <c r="L5" t="s">
        <v>232</v>
      </c>
      <c r="M5" s="2">
        <v>6903</v>
      </c>
      <c r="N5" s="2">
        <v>13806</v>
      </c>
    </row>
    <row r="6" spans="1:16" s="5" customFormat="1" x14ac:dyDescent="0.25">
      <c r="A6" t="s">
        <v>36</v>
      </c>
      <c r="B6">
        <v>3319</v>
      </c>
      <c r="C6" t="s">
        <v>2276</v>
      </c>
      <c r="D6" t="s">
        <v>2265</v>
      </c>
      <c r="E6" t="s">
        <v>2277</v>
      </c>
      <c r="F6" t="s">
        <v>40</v>
      </c>
      <c r="G6" t="s">
        <v>2278</v>
      </c>
      <c r="H6" t="s">
        <v>947</v>
      </c>
      <c r="I6" t="s">
        <v>948</v>
      </c>
      <c r="J6">
        <v>10</v>
      </c>
      <c r="K6" t="s">
        <v>13</v>
      </c>
      <c r="L6" t="s">
        <v>2281</v>
      </c>
      <c r="M6">
        <v>10090.1682</v>
      </c>
      <c r="N6">
        <v>100901.682</v>
      </c>
      <c r="O6" s="7"/>
      <c r="P6" s="59"/>
    </row>
    <row r="7" spans="1:16" s="3" customFormat="1" x14ac:dyDescent="0.25">
      <c r="A7" s="3" t="s">
        <v>36</v>
      </c>
      <c r="B7" s="3">
        <v>2919</v>
      </c>
      <c r="C7" s="3" t="s">
        <v>1685</v>
      </c>
      <c r="D7" s="3" t="s">
        <v>1681</v>
      </c>
      <c r="E7" s="3" t="s">
        <v>1686</v>
      </c>
      <c r="F7" s="3" t="s">
        <v>135</v>
      </c>
      <c r="G7" s="3" t="s">
        <v>1687</v>
      </c>
      <c r="H7" s="3" t="s">
        <v>1689</v>
      </c>
      <c r="I7" s="3" t="s">
        <v>1690</v>
      </c>
      <c r="J7" s="3">
        <v>180</v>
      </c>
      <c r="K7" s="3" t="s">
        <v>13</v>
      </c>
      <c r="L7" s="3" t="s">
        <v>1688</v>
      </c>
      <c r="M7" s="4">
        <v>4.9088000000000003</v>
      </c>
      <c r="N7" s="4">
        <v>883.58399999999995</v>
      </c>
      <c r="O7" s="43" t="s">
        <v>2469</v>
      </c>
      <c r="P7" s="43"/>
    </row>
    <row r="8" spans="1:16" x14ac:dyDescent="0.25">
      <c r="A8" t="s">
        <v>36</v>
      </c>
      <c r="B8">
        <v>1349</v>
      </c>
      <c r="C8" t="s">
        <v>226</v>
      </c>
      <c r="D8" t="s">
        <v>227</v>
      </c>
      <c r="E8" t="s">
        <v>228</v>
      </c>
      <c r="F8" t="s">
        <v>40</v>
      </c>
      <c r="G8" t="s">
        <v>229</v>
      </c>
      <c r="H8" t="s">
        <v>230</v>
      </c>
      <c r="I8" t="s">
        <v>231</v>
      </c>
      <c r="J8">
        <v>5</v>
      </c>
      <c r="K8" t="s">
        <v>13</v>
      </c>
      <c r="L8" t="s">
        <v>232</v>
      </c>
      <c r="M8" s="2">
        <v>1100.2556</v>
      </c>
      <c r="N8" s="2">
        <v>5501.2780000000002</v>
      </c>
    </row>
    <row r="9" spans="1:16" x14ac:dyDescent="0.25">
      <c r="A9" t="s">
        <v>36</v>
      </c>
      <c r="B9">
        <v>2916</v>
      </c>
      <c r="C9" t="s">
        <v>1639</v>
      </c>
      <c r="D9" t="s">
        <v>1636</v>
      </c>
      <c r="E9" t="s">
        <v>1640</v>
      </c>
      <c r="F9" t="s">
        <v>135</v>
      </c>
      <c r="G9" t="s">
        <v>1641</v>
      </c>
      <c r="H9" t="s">
        <v>188</v>
      </c>
      <c r="I9" t="s">
        <v>189</v>
      </c>
      <c r="J9">
        <v>1500</v>
      </c>
      <c r="K9" t="s">
        <v>13</v>
      </c>
      <c r="L9" t="s">
        <v>1642</v>
      </c>
      <c r="M9" s="2">
        <v>14.5</v>
      </c>
      <c r="N9" s="2">
        <v>21750</v>
      </c>
    </row>
    <row r="10" spans="1:16" x14ac:dyDescent="0.25">
      <c r="A10" t="s">
        <v>36</v>
      </c>
      <c r="B10">
        <v>2916</v>
      </c>
      <c r="C10" t="s">
        <v>1639</v>
      </c>
      <c r="D10" t="s">
        <v>1636</v>
      </c>
      <c r="E10" t="s">
        <v>1640</v>
      </c>
      <c r="F10" t="s">
        <v>135</v>
      </c>
      <c r="G10" t="s">
        <v>1641</v>
      </c>
      <c r="H10" t="s">
        <v>1657</v>
      </c>
      <c r="I10" t="s">
        <v>1658</v>
      </c>
      <c r="J10">
        <v>300</v>
      </c>
      <c r="K10" t="s">
        <v>13</v>
      </c>
      <c r="L10" t="s">
        <v>1642</v>
      </c>
      <c r="M10" s="2">
        <v>82.340400000000002</v>
      </c>
      <c r="N10" s="2">
        <v>24702.12</v>
      </c>
    </row>
    <row r="11" spans="1:16" x14ac:dyDescent="0.25">
      <c r="A11" t="s">
        <v>36</v>
      </c>
      <c r="B11">
        <v>2919</v>
      </c>
      <c r="C11" t="s">
        <v>1685</v>
      </c>
      <c r="D11" t="s">
        <v>1681</v>
      </c>
      <c r="E11" t="s">
        <v>1686</v>
      </c>
      <c r="F11" t="s">
        <v>135</v>
      </c>
      <c r="G11" t="s">
        <v>1687</v>
      </c>
      <c r="H11" t="s">
        <v>1657</v>
      </c>
      <c r="I11" t="s">
        <v>1658</v>
      </c>
      <c r="J11">
        <v>15</v>
      </c>
      <c r="K11" t="s">
        <v>13</v>
      </c>
      <c r="L11" t="s">
        <v>1688</v>
      </c>
      <c r="M11" s="2">
        <v>188.56399999999999</v>
      </c>
      <c r="N11" s="2">
        <v>2828.46</v>
      </c>
    </row>
    <row r="12" spans="1:16" x14ac:dyDescent="0.25">
      <c r="A12" t="s">
        <v>36</v>
      </c>
      <c r="B12">
        <v>2916</v>
      </c>
      <c r="C12" t="s">
        <v>1639</v>
      </c>
      <c r="D12" t="s">
        <v>1636</v>
      </c>
      <c r="E12" t="s">
        <v>1640</v>
      </c>
      <c r="F12" t="s">
        <v>135</v>
      </c>
      <c r="G12" t="s">
        <v>1641</v>
      </c>
      <c r="H12" t="s">
        <v>142</v>
      </c>
      <c r="I12" t="s">
        <v>143</v>
      </c>
      <c r="J12">
        <v>40000</v>
      </c>
      <c r="K12" t="s">
        <v>13</v>
      </c>
      <c r="L12" t="s">
        <v>1642</v>
      </c>
      <c r="M12" s="2">
        <v>2.1004</v>
      </c>
      <c r="N12" s="2">
        <v>84016</v>
      </c>
    </row>
    <row r="13" spans="1:16" x14ac:dyDescent="0.25">
      <c r="A13" t="s">
        <v>36</v>
      </c>
      <c r="B13">
        <v>2916</v>
      </c>
      <c r="C13" t="s">
        <v>1639</v>
      </c>
      <c r="D13" t="s">
        <v>1636</v>
      </c>
      <c r="E13" t="s">
        <v>1640</v>
      </c>
      <c r="F13" t="s">
        <v>135</v>
      </c>
      <c r="G13" t="s">
        <v>1641</v>
      </c>
      <c r="H13" t="s">
        <v>1004</v>
      </c>
      <c r="I13" t="s">
        <v>1005</v>
      </c>
      <c r="J13">
        <v>600</v>
      </c>
      <c r="K13" t="s">
        <v>13</v>
      </c>
      <c r="L13" t="s">
        <v>1642</v>
      </c>
      <c r="M13" s="2">
        <v>4.6020000000000003</v>
      </c>
      <c r="N13" s="2">
        <v>2761.2</v>
      </c>
    </row>
    <row r="14" spans="1:16" x14ac:dyDescent="0.25">
      <c r="A14" t="s">
        <v>36</v>
      </c>
      <c r="B14">
        <v>2916</v>
      </c>
      <c r="C14" t="s">
        <v>1639</v>
      </c>
      <c r="D14" t="s">
        <v>1636</v>
      </c>
      <c r="E14" t="s">
        <v>1640</v>
      </c>
      <c r="F14" t="s">
        <v>135</v>
      </c>
      <c r="G14" t="s">
        <v>1641</v>
      </c>
      <c r="H14" t="s">
        <v>479</v>
      </c>
      <c r="I14" t="s">
        <v>480</v>
      </c>
      <c r="J14">
        <v>2000</v>
      </c>
      <c r="K14" t="s">
        <v>13</v>
      </c>
      <c r="L14" t="s">
        <v>1642</v>
      </c>
      <c r="M14" s="2">
        <v>3.3512</v>
      </c>
      <c r="N14" s="2">
        <v>6702.4</v>
      </c>
    </row>
    <row r="15" spans="1:16" s="3" customFormat="1" x14ac:dyDescent="0.25">
      <c r="A15" s="3" t="s">
        <v>36</v>
      </c>
      <c r="B15" s="3">
        <v>1333</v>
      </c>
      <c r="C15" s="3" t="s">
        <v>146</v>
      </c>
      <c r="D15" s="3" t="s">
        <v>147</v>
      </c>
      <c r="E15" s="3" t="s">
        <v>148</v>
      </c>
      <c r="F15" s="3" t="s">
        <v>40</v>
      </c>
      <c r="G15" s="3" t="s">
        <v>149</v>
      </c>
      <c r="H15" s="3" t="s">
        <v>150</v>
      </c>
      <c r="I15" s="3" t="s">
        <v>151</v>
      </c>
      <c r="J15" s="3">
        <v>50</v>
      </c>
      <c r="K15" s="3" t="s">
        <v>13</v>
      </c>
      <c r="L15" s="3" t="s">
        <v>152</v>
      </c>
      <c r="M15" s="4">
        <v>96.004800000000003</v>
      </c>
      <c r="N15" s="4">
        <v>4800.24</v>
      </c>
      <c r="O15" s="43"/>
      <c r="P15" s="43"/>
    </row>
    <row r="16" spans="1:16" s="3" customFormat="1" x14ac:dyDescent="0.25">
      <c r="A16" s="3" t="s">
        <v>36</v>
      </c>
      <c r="B16" s="3">
        <v>2916</v>
      </c>
      <c r="C16" s="3" t="s">
        <v>1639</v>
      </c>
      <c r="D16" s="3" t="s">
        <v>1636</v>
      </c>
      <c r="E16" s="3" t="s">
        <v>1640</v>
      </c>
      <c r="F16" s="3" t="s">
        <v>135</v>
      </c>
      <c r="G16" s="3" t="s">
        <v>1641</v>
      </c>
      <c r="H16" s="3" t="s">
        <v>150</v>
      </c>
      <c r="I16" s="3" t="s">
        <v>151</v>
      </c>
      <c r="J16" s="3">
        <v>40</v>
      </c>
      <c r="K16" s="3" t="s">
        <v>13</v>
      </c>
      <c r="L16" s="3" t="s">
        <v>1642</v>
      </c>
      <c r="M16" s="4">
        <v>101.893</v>
      </c>
      <c r="N16" s="4">
        <v>4075.72</v>
      </c>
      <c r="O16" s="43">
        <v>111</v>
      </c>
      <c r="P16" s="43" t="s">
        <v>2471</v>
      </c>
    </row>
    <row r="17" spans="1:16" x14ac:dyDescent="0.25">
      <c r="A17" t="s">
        <v>36</v>
      </c>
      <c r="B17">
        <v>1989</v>
      </c>
      <c r="C17" t="s">
        <v>1008</v>
      </c>
      <c r="D17" t="s">
        <v>1009</v>
      </c>
      <c r="E17" t="s">
        <v>1010</v>
      </c>
      <c r="F17" t="s">
        <v>135</v>
      </c>
      <c r="G17" t="s">
        <v>1011</v>
      </c>
      <c r="H17" t="s">
        <v>179</v>
      </c>
      <c r="I17" t="s">
        <v>180</v>
      </c>
      <c r="J17">
        <v>42</v>
      </c>
      <c r="K17" t="s">
        <v>13</v>
      </c>
      <c r="L17" t="s">
        <v>102</v>
      </c>
      <c r="M17" s="2">
        <v>336.01679999999999</v>
      </c>
      <c r="N17" s="2">
        <v>14112.705599999999</v>
      </c>
    </row>
    <row r="18" spans="1:16" x14ac:dyDescent="0.25">
      <c r="A18" t="s">
        <v>36</v>
      </c>
      <c r="B18">
        <v>2916</v>
      </c>
      <c r="C18" t="s">
        <v>1639</v>
      </c>
      <c r="D18" t="s">
        <v>1636</v>
      </c>
      <c r="E18" t="s">
        <v>1667</v>
      </c>
      <c r="F18" t="s">
        <v>135</v>
      </c>
      <c r="G18" t="s">
        <v>1641</v>
      </c>
      <c r="H18" t="s">
        <v>179</v>
      </c>
      <c r="I18" t="s">
        <v>180</v>
      </c>
      <c r="J18">
        <v>45</v>
      </c>
      <c r="K18" t="s">
        <v>13</v>
      </c>
      <c r="L18" t="s">
        <v>1642</v>
      </c>
      <c r="M18" s="2">
        <v>351.64</v>
      </c>
      <c r="N18" s="2">
        <v>15823.8</v>
      </c>
    </row>
    <row r="19" spans="1:16" x14ac:dyDescent="0.25">
      <c r="A19" t="s">
        <v>36</v>
      </c>
      <c r="B19">
        <v>1434</v>
      </c>
      <c r="C19" t="s">
        <v>473</v>
      </c>
      <c r="D19" t="s">
        <v>338</v>
      </c>
      <c r="E19" t="s">
        <v>474</v>
      </c>
      <c r="F19" t="s">
        <v>40</v>
      </c>
      <c r="G19" t="s">
        <v>475</v>
      </c>
      <c r="H19" t="s">
        <v>481</v>
      </c>
      <c r="I19" t="s">
        <v>482</v>
      </c>
      <c r="J19">
        <v>75</v>
      </c>
      <c r="K19" t="s">
        <v>13</v>
      </c>
      <c r="L19" t="s">
        <v>476</v>
      </c>
      <c r="M19" s="2">
        <v>3.8940000000000001</v>
      </c>
      <c r="N19" s="2">
        <v>292.05</v>
      </c>
    </row>
    <row r="20" spans="1:16" x14ac:dyDescent="0.25">
      <c r="A20" t="s">
        <v>36</v>
      </c>
      <c r="B20">
        <v>2916</v>
      </c>
      <c r="C20" t="s">
        <v>1639</v>
      </c>
      <c r="D20" t="s">
        <v>1636</v>
      </c>
      <c r="E20" t="s">
        <v>1640</v>
      </c>
      <c r="F20" t="s">
        <v>135</v>
      </c>
      <c r="G20" t="s">
        <v>1641</v>
      </c>
      <c r="H20" t="s">
        <v>481</v>
      </c>
      <c r="I20" t="s">
        <v>482</v>
      </c>
      <c r="J20">
        <v>100</v>
      </c>
      <c r="K20" t="s">
        <v>13</v>
      </c>
      <c r="L20" t="s">
        <v>1642</v>
      </c>
      <c r="M20" s="2">
        <v>3.9411999999999998</v>
      </c>
      <c r="N20" s="2">
        <v>394.12</v>
      </c>
    </row>
    <row r="21" spans="1:16" x14ac:dyDescent="0.25">
      <c r="A21" t="s">
        <v>36</v>
      </c>
      <c r="B21">
        <v>2916</v>
      </c>
      <c r="C21" t="s">
        <v>1639</v>
      </c>
      <c r="D21" t="s">
        <v>1636</v>
      </c>
      <c r="E21" t="s">
        <v>1640</v>
      </c>
      <c r="F21" t="s">
        <v>135</v>
      </c>
      <c r="G21" t="s">
        <v>1641</v>
      </c>
      <c r="H21" t="s">
        <v>153</v>
      </c>
      <c r="I21" t="s">
        <v>154</v>
      </c>
      <c r="J21">
        <v>500</v>
      </c>
      <c r="K21" t="s">
        <v>13</v>
      </c>
      <c r="L21" t="s">
        <v>1642</v>
      </c>
      <c r="M21" s="2">
        <v>16.873999999999999</v>
      </c>
      <c r="N21" s="2">
        <v>8437</v>
      </c>
    </row>
    <row r="22" spans="1:16" x14ac:dyDescent="0.25">
      <c r="A22" t="s">
        <v>36</v>
      </c>
      <c r="B22">
        <v>1333</v>
      </c>
      <c r="C22" t="s">
        <v>146</v>
      </c>
      <c r="D22" t="s">
        <v>147</v>
      </c>
      <c r="E22" t="s">
        <v>148</v>
      </c>
      <c r="F22" t="s">
        <v>40</v>
      </c>
      <c r="G22" t="s">
        <v>149</v>
      </c>
      <c r="H22" t="s">
        <v>163</v>
      </c>
      <c r="I22" t="s">
        <v>164</v>
      </c>
      <c r="J22">
        <v>3</v>
      </c>
      <c r="K22" t="s">
        <v>13</v>
      </c>
      <c r="L22" t="s">
        <v>152</v>
      </c>
      <c r="M22" s="2">
        <v>514.99919999999997</v>
      </c>
      <c r="N22" s="2">
        <v>1544.9975999999999</v>
      </c>
    </row>
    <row r="23" spans="1:16" x14ac:dyDescent="0.25">
      <c r="A23" t="s">
        <v>36</v>
      </c>
      <c r="B23">
        <v>2916</v>
      </c>
      <c r="C23" t="s">
        <v>1639</v>
      </c>
      <c r="D23" t="s">
        <v>1636</v>
      </c>
      <c r="E23" t="s">
        <v>1667</v>
      </c>
      <c r="F23" t="s">
        <v>135</v>
      </c>
      <c r="G23" t="s">
        <v>1641</v>
      </c>
      <c r="H23" t="s">
        <v>163</v>
      </c>
      <c r="I23" t="s">
        <v>164</v>
      </c>
      <c r="J23">
        <v>6</v>
      </c>
      <c r="K23" t="s">
        <v>13</v>
      </c>
      <c r="L23" t="s">
        <v>1642</v>
      </c>
      <c r="M23" s="2">
        <v>594.9914</v>
      </c>
      <c r="N23" s="2">
        <v>3569.9484000000002</v>
      </c>
    </row>
    <row r="24" spans="1:16" x14ac:dyDescent="0.25">
      <c r="A24" t="s">
        <v>36</v>
      </c>
      <c r="B24">
        <v>2916</v>
      </c>
      <c r="C24" t="s">
        <v>1639</v>
      </c>
      <c r="D24" t="s">
        <v>1636</v>
      </c>
      <c r="E24" t="s">
        <v>1640</v>
      </c>
      <c r="F24" t="s">
        <v>135</v>
      </c>
      <c r="G24" t="s">
        <v>1641</v>
      </c>
      <c r="H24" t="s">
        <v>500</v>
      </c>
      <c r="I24" t="s">
        <v>501</v>
      </c>
      <c r="J24">
        <v>50</v>
      </c>
      <c r="K24" t="s">
        <v>13</v>
      </c>
      <c r="L24" t="s">
        <v>1642</v>
      </c>
      <c r="M24" s="2">
        <v>135.00380000000001</v>
      </c>
      <c r="N24" s="2">
        <v>6750.19</v>
      </c>
    </row>
    <row r="25" spans="1:16" s="3" customFormat="1" x14ac:dyDescent="0.25">
      <c r="A25" s="3" t="s">
        <v>36</v>
      </c>
      <c r="B25" s="3">
        <v>2916</v>
      </c>
      <c r="C25" s="3" t="s">
        <v>1639</v>
      </c>
      <c r="D25" s="3" t="s">
        <v>1636</v>
      </c>
      <c r="E25" s="3" t="s">
        <v>1640</v>
      </c>
      <c r="F25" s="3" t="s">
        <v>135</v>
      </c>
      <c r="G25" s="3" t="s">
        <v>1641</v>
      </c>
      <c r="H25" s="3" t="s">
        <v>1653</v>
      </c>
      <c r="I25" s="3" t="s">
        <v>1654</v>
      </c>
      <c r="J25" s="3">
        <v>25</v>
      </c>
      <c r="K25" s="3" t="s">
        <v>13</v>
      </c>
      <c r="L25" s="3" t="s">
        <v>1642</v>
      </c>
      <c r="M25" s="4">
        <v>47.2</v>
      </c>
      <c r="N25" s="4">
        <v>1180</v>
      </c>
      <c r="O25" s="43">
        <v>349</v>
      </c>
      <c r="P25" s="43" t="s">
        <v>2472</v>
      </c>
    </row>
    <row r="26" spans="1:16" s="3" customFormat="1" x14ac:dyDescent="0.25">
      <c r="A26" s="3" t="s">
        <v>36</v>
      </c>
      <c r="B26" s="3">
        <v>3381</v>
      </c>
      <c r="C26" s="3" t="s">
        <v>2339</v>
      </c>
      <c r="D26" s="3" t="s">
        <v>2307</v>
      </c>
      <c r="E26" s="3" t="s">
        <v>2340</v>
      </c>
      <c r="F26" s="3" t="s">
        <v>40</v>
      </c>
      <c r="G26" s="3" t="s">
        <v>2341</v>
      </c>
      <c r="H26" s="3" t="s">
        <v>1653</v>
      </c>
      <c r="I26" s="3" t="s">
        <v>1654</v>
      </c>
      <c r="J26" s="3">
        <v>37</v>
      </c>
      <c r="K26" s="3" t="s">
        <v>13</v>
      </c>
      <c r="L26" s="3" t="s">
        <v>102</v>
      </c>
      <c r="M26" s="3">
        <v>47.2</v>
      </c>
      <c r="N26" s="3">
        <v>1746.4</v>
      </c>
      <c r="O26" s="43"/>
      <c r="P26" s="43"/>
    </row>
    <row r="27" spans="1:16" x14ac:dyDescent="0.25">
      <c r="A27" t="s">
        <v>36</v>
      </c>
      <c r="B27">
        <v>2916</v>
      </c>
      <c r="C27" t="s">
        <v>1639</v>
      </c>
      <c r="D27" t="s">
        <v>1636</v>
      </c>
      <c r="E27" t="s">
        <v>1640</v>
      </c>
      <c r="F27" t="s">
        <v>135</v>
      </c>
      <c r="G27" t="s">
        <v>1641</v>
      </c>
      <c r="H27" t="s">
        <v>192</v>
      </c>
      <c r="I27" t="s">
        <v>193</v>
      </c>
      <c r="J27">
        <v>300</v>
      </c>
      <c r="K27" t="s">
        <v>13</v>
      </c>
      <c r="L27" t="s">
        <v>1642</v>
      </c>
      <c r="M27" s="2">
        <v>27.789000000000001</v>
      </c>
      <c r="N27" s="2">
        <v>8336.7000000000007</v>
      </c>
    </row>
    <row r="28" spans="1:16" x14ac:dyDescent="0.25">
      <c r="A28" t="s">
        <v>36</v>
      </c>
      <c r="B28">
        <v>2916</v>
      </c>
      <c r="C28" t="s">
        <v>1639</v>
      </c>
      <c r="D28" t="s">
        <v>1636</v>
      </c>
      <c r="E28" t="s">
        <v>1640</v>
      </c>
      <c r="F28" t="s">
        <v>135</v>
      </c>
      <c r="G28" t="s">
        <v>1641</v>
      </c>
      <c r="H28" t="s">
        <v>192</v>
      </c>
      <c r="I28" t="s">
        <v>193</v>
      </c>
      <c r="J28">
        <v>300</v>
      </c>
      <c r="K28" t="s">
        <v>13</v>
      </c>
      <c r="L28" t="s">
        <v>1642</v>
      </c>
      <c r="M28" s="2">
        <v>27.789000000000001</v>
      </c>
      <c r="N28" s="2">
        <v>8336.7000000000007</v>
      </c>
    </row>
    <row r="29" spans="1:16" x14ac:dyDescent="0.25">
      <c r="A29" t="s">
        <v>36</v>
      </c>
      <c r="B29">
        <v>1989</v>
      </c>
      <c r="C29" t="s">
        <v>1008</v>
      </c>
      <c r="D29" t="s">
        <v>1009</v>
      </c>
      <c r="E29" t="s">
        <v>1010</v>
      </c>
      <c r="F29" t="s">
        <v>135</v>
      </c>
      <c r="G29" t="s">
        <v>1011</v>
      </c>
      <c r="H29" t="s">
        <v>1030</v>
      </c>
      <c r="I29" t="s">
        <v>1031</v>
      </c>
      <c r="J29">
        <v>100</v>
      </c>
      <c r="K29" t="s">
        <v>13</v>
      </c>
      <c r="L29" t="s">
        <v>102</v>
      </c>
      <c r="M29" s="2">
        <v>18.998000000000001</v>
      </c>
      <c r="N29" s="2">
        <v>1899.8</v>
      </c>
    </row>
    <row r="30" spans="1:16" x14ac:dyDescent="0.25">
      <c r="A30" t="s">
        <v>36</v>
      </c>
      <c r="B30">
        <v>2916</v>
      </c>
      <c r="C30" t="s">
        <v>1639</v>
      </c>
      <c r="D30" t="s">
        <v>1636</v>
      </c>
      <c r="E30" t="s">
        <v>1640</v>
      </c>
      <c r="F30" t="s">
        <v>135</v>
      </c>
      <c r="G30" t="s">
        <v>1641</v>
      </c>
      <c r="H30" t="s">
        <v>1030</v>
      </c>
      <c r="I30" t="s">
        <v>1031</v>
      </c>
      <c r="J30">
        <v>100</v>
      </c>
      <c r="K30" t="s">
        <v>13</v>
      </c>
      <c r="L30" t="s">
        <v>1642</v>
      </c>
      <c r="M30" s="2">
        <v>22.738600000000002</v>
      </c>
      <c r="N30" s="2">
        <v>2273.86</v>
      </c>
    </row>
    <row r="31" spans="1:16" x14ac:dyDescent="0.25">
      <c r="A31" t="s">
        <v>36</v>
      </c>
      <c r="B31">
        <v>2916</v>
      </c>
      <c r="C31" t="s">
        <v>1639</v>
      </c>
      <c r="D31" t="s">
        <v>1636</v>
      </c>
      <c r="E31" t="s">
        <v>1640</v>
      </c>
      <c r="F31" t="s">
        <v>135</v>
      </c>
      <c r="G31" t="s">
        <v>1641</v>
      </c>
      <c r="H31" t="s">
        <v>209</v>
      </c>
      <c r="I31" t="s">
        <v>210</v>
      </c>
      <c r="J31">
        <v>1300</v>
      </c>
      <c r="K31" t="s">
        <v>13</v>
      </c>
      <c r="L31" t="s">
        <v>1642</v>
      </c>
      <c r="M31" s="2">
        <v>2.5</v>
      </c>
      <c r="N31" s="2">
        <v>3250</v>
      </c>
    </row>
    <row r="32" spans="1:16" x14ac:dyDescent="0.25">
      <c r="A32" t="s">
        <v>36</v>
      </c>
      <c r="B32">
        <v>3051</v>
      </c>
      <c r="C32" t="s">
        <v>1755</v>
      </c>
      <c r="D32" t="s">
        <v>1756</v>
      </c>
      <c r="E32" t="s">
        <v>1757</v>
      </c>
      <c r="F32" t="s">
        <v>40</v>
      </c>
      <c r="G32" t="s">
        <v>1758</v>
      </c>
      <c r="H32" t="s">
        <v>209</v>
      </c>
      <c r="I32" t="s">
        <v>210</v>
      </c>
      <c r="J32">
        <v>200</v>
      </c>
      <c r="K32" t="s">
        <v>13</v>
      </c>
      <c r="L32" t="s">
        <v>986</v>
      </c>
      <c r="M32" s="2">
        <v>6.9</v>
      </c>
      <c r="N32" s="2">
        <v>1380</v>
      </c>
    </row>
    <row r="33" spans="1:17" x14ac:dyDescent="0.25">
      <c r="A33" t="s">
        <v>36</v>
      </c>
      <c r="B33">
        <v>2919</v>
      </c>
      <c r="C33" t="s">
        <v>1685</v>
      </c>
      <c r="D33" t="s">
        <v>1681</v>
      </c>
      <c r="E33" t="s">
        <v>1686</v>
      </c>
      <c r="F33" t="s">
        <v>135</v>
      </c>
      <c r="G33" t="s">
        <v>1687</v>
      </c>
      <c r="H33" t="s">
        <v>194</v>
      </c>
      <c r="I33" t="s">
        <v>195</v>
      </c>
      <c r="J33">
        <v>250</v>
      </c>
      <c r="K33" t="s">
        <v>13</v>
      </c>
      <c r="L33" t="s">
        <v>1688</v>
      </c>
      <c r="M33" s="2">
        <v>16.873999999999999</v>
      </c>
      <c r="N33" s="2">
        <v>4218.5</v>
      </c>
    </row>
    <row r="34" spans="1:17" x14ac:dyDescent="0.25">
      <c r="A34" t="s">
        <v>36</v>
      </c>
      <c r="B34">
        <v>2905</v>
      </c>
      <c r="C34" t="s">
        <v>1624</v>
      </c>
      <c r="D34" t="s">
        <v>1625</v>
      </c>
      <c r="E34" t="s">
        <v>1626</v>
      </c>
      <c r="F34" t="s">
        <v>135</v>
      </c>
      <c r="G34" t="s">
        <v>1627</v>
      </c>
      <c r="H34" t="s">
        <v>144</v>
      </c>
      <c r="I34" t="s">
        <v>145</v>
      </c>
      <c r="J34">
        <v>520</v>
      </c>
      <c r="K34" t="s">
        <v>13</v>
      </c>
      <c r="L34" t="s">
        <v>1630</v>
      </c>
      <c r="M34" s="2">
        <v>25.488</v>
      </c>
      <c r="N34" s="2">
        <v>13253.76</v>
      </c>
    </row>
    <row r="35" spans="1:17" x14ac:dyDescent="0.25">
      <c r="A35" t="s">
        <v>36</v>
      </c>
      <c r="B35">
        <v>2916</v>
      </c>
      <c r="C35" t="s">
        <v>1639</v>
      </c>
      <c r="D35" t="s">
        <v>1636</v>
      </c>
      <c r="E35" t="s">
        <v>1640</v>
      </c>
      <c r="F35" t="s">
        <v>135</v>
      </c>
      <c r="G35" t="s">
        <v>1641</v>
      </c>
      <c r="H35" t="s">
        <v>1022</v>
      </c>
      <c r="I35" t="s">
        <v>1023</v>
      </c>
      <c r="J35">
        <v>15</v>
      </c>
      <c r="K35" t="s">
        <v>13</v>
      </c>
      <c r="L35" t="s">
        <v>1642</v>
      </c>
      <c r="M35" s="2">
        <v>299.9914</v>
      </c>
      <c r="N35" s="2">
        <v>4499.8710000000001</v>
      </c>
    </row>
    <row r="36" spans="1:17" x14ac:dyDescent="0.25">
      <c r="A36" t="s">
        <v>36</v>
      </c>
      <c r="B36">
        <v>1434</v>
      </c>
      <c r="C36" t="s">
        <v>473</v>
      </c>
      <c r="D36" t="s">
        <v>338</v>
      </c>
      <c r="E36" t="s">
        <v>489</v>
      </c>
      <c r="F36" t="s">
        <v>40</v>
      </c>
      <c r="G36" t="s">
        <v>475</v>
      </c>
      <c r="H36" t="s">
        <v>506</v>
      </c>
      <c r="I36" t="s">
        <v>507</v>
      </c>
      <c r="J36">
        <v>200</v>
      </c>
      <c r="K36" t="s">
        <v>13</v>
      </c>
      <c r="L36" t="s">
        <v>476</v>
      </c>
      <c r="M36" s="2">
        <v>8.4960000000000004</v>
      </c>
      <c r="N36" s="2">
        <v>1699.2</v>
      </c>
    </row>
    <row r="37" spans="1:17" x14ac:dyDescent="0.25">
      <c r="A37" t="s">
        <v>36</v>
      </c>
      <c r="B37">
        <v>2916</v>
      </c>
      <c r="C37" t="s">
        <v>1639</v>
      </c>
      <c r="D37" t="s">
        <v>1636</v>
      </c>
      <c r="E37" t="s">
        <v>1640</v>
      </c>
      <c r="F37" t="s">
        <v>135</v>
      </c>
      <c r="G37" t="s">
        <v>1641</v>
      </c>
      <c r="H37" t="s">
        <v>506</v>
      </c>
      <c r="I37" t="s">
        <v>507</v>
      </c>
      <c r="J37">
        <v>200</v>
      </c>
      <c r="K37" t="s">
        <v>13</v>
      </c>
      <c r="L37" t="s">
        <v>1642</v>
      </c>
      <c r="M37" s="2">
        <v>9.9946000000000002</v>
      </c>
      <c r="N37" s="2">
        <v>1998.92</v>
      </c>
    </row>
    <row r="38" spans="1:17" x14ac:dyDescent="0.25">
      <c r="A38" t="s">
        <v>36</v>
      </c>
      <c r="B38">
        <v>2936</v>
      </c>
      <c r="C38" t="s">
        <v>1705</v>
      </c>
      <c r="D38" t="s">
        <v>1706</v>
      </c>
      <c r="E38" t="s">
        <v>1707</v>
      </c>
      <c r="F38" t="s">
        <v>135</v>
      </c>
      <c r="G38" t="s">
        <v>1708</v>
      </c>
      <c r="H38" t="s">
        <v>137</v>
      </c>
      <c r="I38" t="s">
        <v>138</v>
      </c>
      <c r="J38">
        <v>2000</v>
      </c>
      <c r="K38" t="s">
        <v>13</v>
      </c>
      <c r="L38" t="s">
        <v>1642</v>
      </c>
      <c r="M38" s="6">
        <v>182.66399999999999</v>
      </c>
      <c r="N38" s="6">
        <v>365328</v>
      </c>
    </row>
    <row r="39" spans="1:17" s="3" customFormat="1" x14ac:dyDescent="0.25">
      <c r="A39" s="3" t="s">
        <v>36</v>
      </c>
      <c r="B39" s="3">
        <v>1335</v>
      </c>
      <c r="C39" s="3" t="s">
        <v>184</v>
      </c>
      <c r="D39" s="3" t="s">
        <v>185</v>
      </c>
      <c r="E39" s="3" t="s">
        <v>186</v>
      </c>
      <c r="F39" s="3" t="s">
        <v>135</v>
      </c>
      <c r="G39" s="3" t="s">
        <v>187</v>
      </c>
      <c r="H39" s="3" t="s">
        <v>190</v>
      </c>
      <c r="I39" s="3" t="s">
        <v>191</v>
      </c>
      <c r="J39" s="3">
        <v>25</v>
      </c>
      <c r="K39" s="3" t="s">
        <v>13</v>
      </c>
      <c r="L39" s="3" t="s">
        <v>139</v>
      </c>
      <c r="M39" s="4">
        <v>188.8</v>
      </c>
      <c r="N39" s="4">
        <v>4720</v>
      </c>
      <c r="O39" s="43"/>
      <c r="P39" s="43"/>
    </row>
    <row r="40" spans="1:17" x14ac:dyDescent="0.25">
      <c r="A40" s="3" t="s">
        <v>36</v>
      </c>
      <c r="B40" s="3">
        <v>2940</v>
      </c>
      <c r="C40" s="3" t="s">
        <v>1713</v>
      </c>
      <c r="D40" s="3" t="s">
        <v>1710</v>
      </c>
      <c r="E40" s="3" t="s">
        <v>1714</v>
      </c>
      <c r="F40" s="3" t="s">
        <v>135</v>
      </c>
      <c r="G40" s="3" t="s">
        <v>1708</v>
      </c>
      <c r="H40" s="3" t="s">
        <v>190</v>
      </c>
      <c r="I40" s="3" t="s">
        <v>191</v>
      </c>
      <c r="J40" s="3">
        <v>200</v>
      </c>
      <c r="K40" s="3" t="s">
        <v>13</v>
      </c>
      <c r="L40" s="3" t="s">
        <v>1642</v>
      </c>
      <c r="M40" s="4">
        <v>218.06399999999999</v>
      </c>
      <c r="N40" s="4">
        <v>43612.800000000003</v>
      </c>
      <c r="O40" s="43">
        <v>233</v>
      </c>
      <c r="P40" s="43" t="s">
        <v>2473</v>
      </c>
      <c r="Q40" s="3"/>
    </row>
    <row r="41" spans="1:17" x14ac:dyDescent="0.25">
      <c r="A41" t="s">
        <v>36</v>
      </c>
      <c r="B41">
        <v>2916</v>
      </c>
      <c r="C41" t="s">
        <v>1639</v>
      </c>
      <c r="D41" t="s">
        <v>1636</v>
      </c>
      <c r="E41" t="s">
        <v>1640</v>
      </c>
      <c r="F41" t="s">
        <v>135</v>
      </c>
      <c r="G41" t="s">
        <v>1641</v>
      </c>
      <c r="H41" t="s">
        <v>1665</v>
      </c>
      <c r="I41" t="s">
        <v>1666</v>
      </c>
      <c r="J41">
        <v>20</v>
      </c>
      <c r="K41" t="s">
        <v>13</v>
      </c>
      <c r="L41" t="s">
        <v>1642</v>
      </c>
      <c r="M41" s="2">
        <v>232.22399999999999</v>
      </c>
      <c r="N41" s="2">
        <v>4644.4799999999996</v>
      </c>
    </row>
    <row r="42" spans="1:17" x14ac:dyDescent="0.25">
      <c r="A42" s="3" t="s">
        <v>36</v>
      </c>
      <c r="B42" s="3">
        <v>3078</v>
      </c>
      <c r="C42" s="3" t="s">
        <v>1769</v>
      </c>
      <c r="D42" s="3" t="s">
        <v>1770</v>
      </c>
      <c r="E42" s="3" t="s">
        <v>1771</v>
      </c>
      <c r="F42" s="3" t="s">
        <v>40</v>
      </c>
      <c r="G42" s="3" t="s">
        <v>1772</v>
      </c>
      <c r="H42" s="3" t="s">
        <v>1773</v>
      </c>
      <c r="I42" s="3" t="s">
        <v>1774</v>
      </c>
      <c r="J42" s="3">
        <v>50</v>
      </c>
      <c r="K42" s="3" t="s">
        <v>13</v>
      </c>
      <c r="L42" s="3" t="s">
        <v>1775</v>
      </c>
      <c r="M42" s="4">
        <v>526.221</v>
      </c>
      <c r="N42" s="4">
        <v>26311.05</v>
      </c>
      <c r="O42" s="43">
        <v>61</v>
      </c>
      <c r="P42" s="43" t="s">
        <v>2474</v>
      </c>
    </row>
    <row r="43" spans="1:17" x14ac:dyDescent="0.25">
      <c r="A43" t="s">
        <v>36</v>
      </c>
      <c r="B43">
        <v>2916</v>
      </c>
      <c r="C43" t="s">
        <v>1639</v>
      </c>
      <c r="D43" t="s">
        <v>1636</v>
      </c>
      <c r="E43" t="s">
        <v>1640</v>
      </c>
      <c r="F43" t="s">
        <v>135</v>
      </c>
      <c r="G43" t="s">
        <v>1641</v>
      </c>
      <c r="H43" t="s">
        <v>485</v>
      </c>
      <c r="I43" t="s">
        <v>486</v>
      </c>
      <c r="J43">
        <v>40</v>
      </c>
      <c r="K43" t="s">
        <v>13</v>
      </c>
      <c r="L43" t="s">
        <v>1642</v>
      </c>
      <c r="M43" s="2">
        <v>25.96</v>
      </c>
      <c r="N43" s="2">
        <v>1038.4000000000001</v>
      </c>
    </row>
    <row r="44" spans="1:17" x14ac:dyDescent="0.25">
      <c r="A44" t="s">
        <v>36</v>
      </c>
      <c r="B44">
        <v>2777</v>
      </c>
      <c r="C44" t="s">
        <v>1488</v>
      </c>
      <c r="D44" t="s">
        <v>1489</v>
      </c>
      <c r="E44" t="s">
        <v>1490</v>
      </c>
      <c r="F44" t="s">
        <v>40</v>
      </c>
      <c r="G44" t="s">
        <v>1491</v>
      </c>
      <c r="H44" t="s">
        <v>1494</v>
      </c>
      <c r="I44" t="s">
        <v>1495</v>
      </c>
      <c r="J44">
        <v>20</v>
      </c>
      <c r="K44" t="s">
        <v>13</v>
      </c>
      <c r="L44" t="s">
        <v>986</v>
      </c>
      <c r="M44" s="2">
        <v>4124.1000000000004</v>
      </c>
      <c r="N44" s="2">
        <v>82482</v>
      </c>
    </row>
    <row r="45" spans="1:17" x14ac:dyDescent="0.25">
      <c r="A45" t="s">
        <v>36</v>
      </c>
      <c r="B45">
        <v>3152</v>
      </c>
      <c r="C45" t="s">
        <v>1828</v>
      </c>
      <c r="D45" t="s">
        <v>1829</v>
      </c>
      <c r="E45" t="s">
        <v>1830</v>
      </c>
      <c r="F45" t="s">
        <v>135</v>
      </c>
      <c r="G45" t="s">
        <v>1831</v>
      </c>
      <c r="H45" t="s">
        <v>1832</v>
      </c>
      <c r="I45" t="s">
        <v>1833</v>
      </c>
      <c r="J45">
        <v>194</v>
      </c>
      <c r="K45" t="s">
        <v>13</v>
      </c>
      <c r="L45" t="s">
        <v>1786</v>
      </c>
      <c r="M45" s="2">
        <v>198.24</v>
      </c>
      <c r="N45" s="2">
        <v>38458.559999999998</v>
      </c>
    </row>
    <row r="46" spans="1:17" x14ac:dyDescent="0.25">
      <c r="A46" t="s">
        <v>36</v>
      </c>
      <c r="B46">
        <v>3181</v>
      </c>
      <c r="C46" t="s">
        <v>1852</v>
      </c>
      <c r="D46" t="s">
        <v>1844</v>
      </c>
      <c r="E46" t="s">
        <v>1853</v>
      </c>
      <c r="F46" t="s">
        <v>135</v>
      </c>
      <c r="G46" t="s">
        <v>1854</v>
      </c>
      <c r="H46" t="s">
        <v>1832</v>
      </c>
      <c r="I46" t="s">
        <v>1833</v>
      </c>
      <c r="J46">
        <v>6</v>
      </c>
      <c r="K46" t="s">
        <v>13</v>
      </c>
      <c r="L46" t="s">
        <v>1786</v>
      </c>
      <c r="M46" s="2">
        <v>198.24</v>
      </c>
      <c r="N46" s="2">
        <v>1189.44</v>
      </c>
    </row>
    <row r="47" spans="1:17" x14ac:dyDescent="0.25">
      <c r="A47" t="s">
        <v>36</v>
      </c>
      <c r="B47">
        <v>2905</v>
      </c>
      <c r="C47" t="s">
        <v>1624</v>
      </c>
      <c r="D47" t="s">
        <v>1625</v>
      </c>
      <c r="E47" t="s">
        <v>1626</v>
      </c>
      <c r="F47" t="s">
        <v>135</v>
      </c>
      <c r="G47" t="s">
        <v>1627</v>
      </c>
      <c r="H47" t="s">
        <v>1631</v>
      </c>
      <c r="I47" t="s">
        <v>1632</v>
      </c>
      <c r="J47">
        <v>36</v>
      </c>
      <c r="K47" t="s">
        <v>13</v>
      </c>
      <c r="L47" t="s">
        <v>1630</v>
      </c>
      <c r="M47" s="2">
        <v>29.736000000000001</v>
      </c>
      <c r="N47" s="2">
        <v>1070.4960000000001</v>
      </c>
      <c r="P47" s="80"/>
      <c r="Q47" s="2"/>
    </row>
    <row r="48" spans="1:17" x14ac:dyDescent="0.25">
      <c r="A48" t="s">
        <v>36</v>
      </c>
      <c r="B48">
        <v>2916</v>
      </c>
      <c r="C48" t="s">
        <v>1639</v>
      </c>
      <c r="D48" t="s">
        <v>1636</v>
      </c>
      <c r="E48" t="s">
        <v>1640</v>
      </c>
      <c r="F48" t="s">
        <v>135</v>
      </c>
      <c r="G48" t="s">
        <v>1641</v>
      </c>
      <c r="H48" t="s">
        <v>1655</v>
      </c>
      <c r="I48" t="s">
        <v>1656</v>
      </c>
      <c r="J48">
        <v>25</v>
      </c>
      <c r="K48" t="s">
        <v>13</v>
      </c>
      <c r="L48" t="s">
        <v>1642</v>
      </c>
      <c r="M48" s="2">
        <v>439.9984</v>
      </c>
      <c r="N48" s="2">
        <v>10999.96</v>
      </c>
      <c r="P48" s="80"/>
      <c r="Q48" s="2"/>
    </row>
    <row r="49" spans="1:18" x14ac:dyDescent="0.25">
      <c r="A49" t="s">
        <v>36</v>
      </c>
      <c r="B49">
        <v>1989</v>
      </c>
      <c r="C49" t="s">
        <v>1008</v>
      </c>
      <c r="D49" t="s">
        <v>1009</v>
      </c>
      <c r="E49" t="s">
        <v>1010</v>
      </c>
      <c r="F49" t="s">
        <v>135</v>
      </c>
      <c r="G49" t="s">
        <v>1011</v>
      </c>
      <c r="H49" t="s">
        <v>1038</v>
      </c>
      <c r="I49" t="s">
        <v>1039</v>
      </c>
      <c r="J49">
        <v>36</v>
      </c>
      <c r="K49" t="s">
        <v>13</v>
      </c>
      <c r="L49" t="s">
        <v>102</v>
      </c>
      <c r="M49" s="2">
        <v>129.80000000000001</v>
      </c>
      <c r="N49" s="2">
        <v>4672.8</v>
      </c>
    </row>
    <row r="50" spans="1:18" x14ac:dyDescent="0.25">
      <c r="A50" t="s">
        <v>36</v>
      </c>
      <c r="B50">
        <v>1434</v>
      </c>
      <c r="C50" t="s">
        <v>473</v>
      </c>
      <c r="D50" t="s">
        <v>338</v>
      </c>
      <c r="E50" t="s">
        <v>474</v>
      </c>
      <c r="F50" t="s">
        <v>40</v>
      </c>
      <c r="G50" t="s">
        <v>475</v>
      </c>
      <c r="H50" t="s">
        <v>308</v>
      </c>
      <c r="I50" t="s">
        <v>309</v>
      </c>
      <c r="J50">
        <v>1000</v>
      </c>
      <c r="K50" t="s">
        <v>13</v>
      </c>
      <c r="L50" t="s">
        <v>476</v>
      </c>
      <c r="M50" s="2">
        <v>3</v>
      </c>
      <c r="N50" s="2">
        <v>3000</v>
      </c>
    </row>
    <row r="51" spans="1:18" x14ac:dyDescent="0.25">
      <c r="A51" t="s">
        <v>36</v>
      </c>
      <c r="B51">
        <v>1978</v>
      </c>
      <c r="C51" t="s">
        <v>997</v>
      </c>
      <c r="D51" t="s">
        <v>998</v>
      </c>
      <c r="E51" t="s">
        <v>999</v>
      </c>
      <c r="F51" t="s">
        <v>40</v>
      </c>
      <c r="G51" t="s">
        <v>1000</v>
      </c>
      <c r="H51" t="s">
        <v>308</v>
      </c>
      <c r="I51" t="s">
        <v>309</v>
      </c>
      <c r="J51">
        <v>500</v>
      </c>
      <c r="K51" t="s">
        <v>13</v>
      </c>
      <c r="L51" t="s">
        <v>1001</v>
      </c>
      <c r="M51" s="2">
        <v>2.09</v>
      </c>
      <c r="N51" s="2">
        <v>1045</v>
      </c>
    </row>
    <row r="52" spans="1:18" x14ac:dyDescent="0.25">
      <c r="A52" t="s">
        <v>36</v>
      </c>
      <c r="B52">
        <v>2919</v>
      </c>
      <c r="C52" t="s">
        <v>1685</v>
      </c>
      <c r="D52" t="s">
        <v>1681</v>
      </c>
      <c r="E52" t="s">
        <v>1686</v>
      </c>
      <c r="F52" t="s">
        <v>135</v>
      </c>
      <c r="G52" t="s">
        <v>1687</v>
      </c>
      <c r="H52" t="s">
        <v>308</v>
      </c>
      <c r="I52" t="s">
        <v>309</v>
      </c>
      <c r="J52">
        <v>4300</v>
      </c>
      <c r="K52" t="s">
        <v>13</v>
      </c>
      <c r="L52" t="s">
        <v>1688</v>
      </c>
      <c r="M52" s="2">
        <v>5</v>
      </c>
      <c r="N52" s="2">
        <v>21500</v>
      </c>
    </row>
    <row r="53" spans="1:18" x14ac:dyDescent="0.25">
      <c r="A53" t="s">
        <v>36</v>
      </c>
      <c r="B53">
        <v>2919</v>
      </c>
      <c r="C53" t="s">
        <v>1685</v>
      </c>
      <c r="D53" t="s">
        <v>1681</v>
      </c>
      <c r="E53" t="s">
        <v>1686</v>
      </c>
      <c r="F53" t="s">
        <v>135</v>
      </c>
      <c r="G53" t="s">
        <v>1687</v>
      </c>
      <c r="H53" t="s">
        <v>518</v>
      </c>
      <c r="I53" t="s">
        <v>519</v>
      </c>
      <c r="J53">
        <v>10</v>
      </c>
      <c r="K53" t="s">
        <v>13</v>
      </c>
      <c r="L53" t="s">
        <v>1688</v>
      </c>
      <c r="M53" s="2">
        <v>23.6</v>
      </c>
      <c r="N53" s="2">
        <v>236</v>
      </c>
    </row>
    <row r="54" spans="1:18" x14ac:dyDescent="0.25">
      <c r="A54" t="s">
        <v>36</v>
      </c>
      <c r="B54">
        <v>1430</v>
      </c>
      <c r="C54" t="s">
        <v>458</v>
      </c>
      <c r="D54" t="s">
        <v>459</v>
      </c>
      <c r="E54" t="s">
        <v>460</v>
      </c>
      <c r="F54" t="s">
        <v>135</v>
      </c>
      <c r="G54" t="s">
        <v>461</v>
      </c>
      <c r="H54" t="s">
        <v>464</v>
      </c>
      <c r="I54" t="s">
        <v>465</v>
      </c>
      <c r="J54">
        <v>150</v>
      </c>
      <c r="K54" t="s">
        <v>13</v>
      </c>
      <c r="L54" t="s">
        <v>113</v>
      </c>
      <c r="M54" s="2">
        <v>354</v>
      </c>
      <c r="N54" s="2">
        <v>53100</v>
      </c>
    </row>
    <row r="55" spans="1:18" x14ac:dyDescent="0.25">
      <c r="A55" t="s">
        <v>36</v>
      </c>
      <c r="B55">
        <v>2916</v>
      </c>
      <c r="C55" t="s">
        <v>1639</v>
      </c>
      <c r="D55" t="s">
        <v>1636</v>
      </c>
      <c r="E55" t="s">
        <v>1667</v>
      </c>
      <c r="F55" t="s">
        <v>135</v>
      </c>
      <c r="G55" t="s">
        <v>1641</v>
      </c>
      <c r="H55" t="s">
        <v>173</v>
      </c>
      <c r="I55" t="s">
        <v>174</v>
      </c>
      <c r="J55">
        <v>30</v>
      </c>
      <c r="K55" t="s">
        <v>13</v>
      </c>
      <c r="L55" t="s">
        <v>1642</v>
      </c>
      <c r="M55" s="2">
        <v>77.998000000000005</v>
      </c>
      <c r="N55" s="2">
        <v>2339.94</v>
      </c>
    </row>
    <row r="56" spans="1:18" x14ac:dyDescent="0.25">
      <c r="A56" t="s">
        <v>36</v>
      </c>
      <c r="B56">
        <v>2916</v>
      </c>
      <c r="C56" t="s">
        <v>1639</v>
      </c>
      <c r="D56" t="s">
        <v>1636</v>
      </c>
      <c r="E56" t="s">
        <v>1667</v>
      </c>
      <c r="F56" t="s">
        <v>135</v>
      </c>
      <c r="G56" t="s">
        <v>1641</v>
      </c>
      <c r="H56" t="s">
        <v>171</v>
      </c>
      <c r="I56" t="s">
        <v>172</v>
      </c>
      <c r="J56">
        <v>30</v>
      </c>
      <c r="K56" t="s">
        <v>13</v>
      </c>
      <c r="L56" t="s">
        <v>1642</v>
      </c>
      <c r="M56" s="2">
        <v>77.998000000000005</v>
      </c>
      <c r="N56" s="2">
        <v>2339.94</v>
      </c>
    </row>
    <row r="57" spans="1:18" x14ac:dyDescent="0.25">
      <c r="A57" t="s">
        <v>36</v>
      </c>
      <c r="B57">
        <v>2916</v>
      </c>
      <c r="C57" t="s">
        <v>1639</v>
      </c>
      <c r="D57" t="s">
        <v>1636</v>
      </c>
      <c r="E57" t="s">
        <v>1640</v>
      </c>
      <c r="F57" t="s">
        <v>135</v>
      </c>
      <c r="G57" t="s">
        <v>1641</v>
      </c>
      <c r="H57" t="s">
        <v>212</v>
      </c>
      <c r="I57" t="s">
        <v>213</v>
      </c>
      <c r="J57">
        <v>50</v>
      </c>
      <c r="K57" t="s">
        <v>13</v>
      </c>
      <c r="L57" t="s">
        <v>1642</v>
      </c>
      <c r="M57" s="2">
        <v>156.999</v>
      </c>
      <c r="N57" s="2">
        <v>7849.95</v>
      </c>
    </row>
    <row r="58" spans="1:18" x14ac:dyDescent="0.25">
      <c r="A58" s="3" t="s">
        <v>36</v>
      </c>
      <c r="B58" s="3">
        <v>1989</v>
      </c>
      <c r="C58" s="3" t="s">
        <v>1008</v>
      </c>
      <c r="D58" s="3" t="s">
        <v>1009</v>
      </c>
      <c r="E58" s="3" t="s">
        <v>1010</v>
      </c>
      <c r="F58" s="3" t="s">
        <v>135</v>
      </c>
      <c r="G58" s="3" t="s">
        <v>1011</v>
      </c>
      <c r="H58" s="3" t="s">
        <v>1028</v>
      </c>
      <c r="I58" s="3" t="s">
        <v>1029</v>
      </c>
      <c r="J58" s="3">
        <v>1750</v>
      </c>
      <c r="K58" s="3" t="s">
        <v>13</v>
      </c>
      <c r="L58" s="3" t="s">
        <v>102</v>
      </c>
      <c r="M58" s="4">
        <v>6.5961999999999996</v>
      </c>
      <c r="N58" s="4">
        <v>11543.35</v>
      </c>
      <c r="O58" s="43">
        <v>1805</v>
      </c>
      <c r="P58" s="43" t="s">
        <v>2475</v>
      </c>
      <c r="Q58" s="3"/>
      <c r="R58" s="3"/>
    </row>
    <row r="59" spans="1:18" x14ac:dyDescent="0.25">
      <c r="A59" t="s">
        <v>36</v>
      </c>
      <c r="B59">
        <v>2945</v>
      </c>
      <c r="C59" t="s">
        <v>1715</v>
      </c>
      <c r="D59" t="s">
        <v>1716</v>
      </c>
      <c r="E59" t="s">
        <v>1717</v>
      </c>
      <c r="F59" t="s">
        <v>40</v>
      </c>
      <c r="G59" t="s">
        <v>1718</v>
      </c>
      <c r="H59" t="s">
        <v>492</v>
      </c>
      <c r="I59" t="s">
        <v>493</v>
      </c>
      <c r="J59">
        <v>250</v>
      </c>
      <c r="K59" t="s">
        <v>13</v>
      </c>
      <c r="L59" t="s">
        <v>1642</v>
      </c>
      <c r="M59" s="2">
        <v>13.4992</v>
      </c>
      <c r="N59" s="2">
        <v>3374.8</v>
      </c>
    </row>
    <row r="60" spans="1:18" x14ac:dyDescent="0.25">
      <c r="A60" t="s">
        <v>36</v>
      </c>
      <c r="B60">
        <v>2916</v>
      </c>
      <c r="C60" t="s">
        <v>1639</v>
      </c>
      <c r="D60" t="s">
        <v>1636</v>
      </c>
      <c r="E60" t="s">
        <v>1667</v>
      </c>
      <c r="F60" t="s">
        <v>135</v>
      </c>
      <c r="G60" t="s">
        <v>1641</v>
      </c>
      <c r="H60" t="s">
        <v>196</v>
      </c>
      <c r="I60" t="s">
        <v>197</v>
      </c>
      <c r="J60">
        <v>30</v>
      </c>
      <c r="K60" t="s">
        <v>13</v>
      </c>
      <c r="L60" t="s">
        <v>1642</v>
      </c>
      <c r="M60" s="2">
        <v>21.004000000000001</v>
      </c>
      <c r="N60" s="2">
        <v>630.12</v>
      </c>
    </row>
    <row r="61" spans="1:18" x14ac:dyDescent="0.25">
      <c r="A61" s="3" t="s">
        <v>36</v>
      </c>
      <c r="B61" s="3">
        <v>1434</v>
      </c>
      <c r="C61" s="3" t="s">
        <v>473</v>
      </c>
      <c r="D61" s="3" t="s">
        <v>338</v>
      </c>
      <c r="E61" s="3" t="s">
        <v>474</v>
      </c>
      <c r="F61" s="3" t="s">
        <v>40</v>
      </c>
      <c r="G61" s="3" t="s">
        <v>475</v>
      </c>
      <c r="H61" s="3" t="s">
        <v>477</v>
      </c>
      <c r="I61" s="3" t="s">
        <v>478</v>
      </c>
      <c r="J61" s="3">
        <v>50</v>
      </c>
      <c r="K61" s="3" t="s">
        <v>13</v>
      </c>
      <c r="L61" s="3" t="s">
        <v>476</v>
      </c>
      <c r="M61" s="4">
        <v>23.9894</v>
      </c>
      <c r="N61" s="4">
        <v>1199.47</v>
      </c>
    </row>
    <row r="62" spans="1:18" x14ac:dyDescent="0.25">
      <c r="A62" s="3" t="s">
        <v>36</v>
      </c>
      <c r="B62" s="3">
        <v>1978</v>
      </c>
      <c r="C62" s="3" t="s">
        <v>997</v>
      </c>
      <c r="D62" s="3" t="s">
        <v>998</v>
      </c>
      <c r="E62" s="3" t="s">
        <v>999</v>
      </c>
      <c r="F62" s="3" t="s">
        <v>40</v>
      </c>
      <c r="G62" s="3" t="s">
        <v>1000</v>
      </c>
      <c r="H62" s="3" t="s">
        <v>477</v>
      </c>
      <c r="I62" s="3" t="s">
        <v>478</v>
      </c>
      <c r="J62" s="3">
        <v>35</v>
      </c>
      <c r="K62" s="3" t="s">
        <v>13</v>
      </c>
      <c r="L62" s="3" t="s">
        <v>1001</v>
      </c>
      <c r="M62" s="4">
        <v>18.821000000000002</v>
      </c>
      <c r="N62" s="4">
        <v>658.73500000000001</v>
      </c>
    </row>
    <row r="63" spans="1:18" x14ac:dyDescent="0.25">
      <c r="A63" s="3" t="s">
        <v>36</v>
      </c>
      <c r="B63" s="3">
        <v>2916</v>
      </c>
      <c r="C63" s="3" t="s">
        <v>1639</v>
      </c>
      <c r="D63" s="3" t="s">
        <v>1636</v>
      </c>
      <c r="E63" s="3" t="s">
        <v>1640</v>
      </c>
      <c r="F63" s="3" t="s">
        <v>135</v>
      </c>
      <c r="G63" s="3" t="s">
        <v>1641</v>
      </c>
      <c r="H63" s="3" t="s">
        <v>477</v>
      </c>
      <c r="I63" s="3" t="s">
        <v>478</v>
      </c>
      <c r="J63" s="3">
        <v>30</v>
      </c>
      <c r="K63" s="3" t="s">
        <v>13</v>
      </c>
      <c r="L63" s="3" t="s">
        <v>1642</v>
      </c>
      <c r="M63" s="4">
        <v>24.9924</v>
      </c>
      <c r="N63" s="4">
        <v>749.77200000000005</v>
      </c>
      <c r="O63" s="43">
        <v>160</v>
      </c>
      <c r="P63" s="43" t="s">
        <v>2476</v>
      </c>
      <c r="Q63" s="3"/>
    </row>
    <row r="64" spans="1:18" x14ac:dyDescent="0.25">
      <c r="A64" s="3" t="s">
        <v>36</v>
      </c>
      <c r="B64" s="3">
        <v>2916</v>
      </c>
      <c r="C64" s="3" t="s">
        <v>1639</v>
      </c>
      <c r="D64" s="3" t="s">
        <v>1636</v>
      </c>
      <c r="E64" s="3" t="s">
        <v>1640</v>
      </c>
      <c r="F64" s="3" t="s">
        <v>135</v>
      </c>
      <c r="G64" s="3" t="s">
        <v>1641</v>
      </c>
      <c r="H64" s="3" t="s">
        <v>1651</v>
      </c>
      <c r="I64" s="3" t="s">
        <v>1652</v>
      </c>
      <c r="J64" s="3">
        <v>30</v>
      </c>
      <c r="K64" s="3" t="s">
        <v>13</v>
      </c>
      <c r="L64" s="3" t="s">
        <v>1642</v>
      </c>
      <c r="M64" s="4">
        <v>13.9948</v>
      </c>
      <c r="N64" s="4">
        <v>419.84399999999999</v>
      </c>
      <c r="O64" s="43">
        <v>108</v>
      </c>
      <c r="P64" s="43" t="s">
        <v>2477</v>
      </c>
      <c r="Q64" s="3"/>
    </row>
    <row r="65" spans="1:17" x14ac:dyDescent="0.25">
      <c r="A65" t="s">
        <v>36</v>
      </c>
      <c r="B65">
        <v>2916</v>
      </c>
      <c r="C65" t="s">
        <v>1639</v>
      </c>
      <c r="D65" t="s">
        <v>1636</v>
      </c>
      <c r="E65" t="s">
        <v>1640</v>
      </c>
      <c r="F65" t="s">
        <v>135</v>
      </c>
      <c r="G65" t="s">
        <v>1641</v>
      </c>
      <c r="H65" t="s">
        <v>1024</v>
      </c>
      <c r="I65" t="s">
        <v>1025</v>
      </c>
      <c r="J65">
        <v>30</v>
      </c>
      <c r="K65" t="s">
        <v>13</v>
      </c>
      <c r="L65" t="s">
        <v>1642</v>
      </c>
      <c r="M65" s="2">
        <v>54.799199999999999</v>
      </c>
      <c r="N65" s="2">
        <v>1643.9760000000001</v>
      </c>
    </row>
    <row r="66" spans="1:17" x14ac:dyDescent="0.25">
      <c r="A66" s="3" t="s">
        <v>36</v>
      </c>
      <c r="B66" s="3">
        <v>2916</v>
      </c>
      <c r="C66" s="3" t="s">
        <v>1639</v>
      </c>
      <c r="D66" s="3" t="s">
        <v>1636</v>
      </c>
      <c r="E66" s="3" t="s">
        <v>1640</v>
      </c>
      <c r="F66" s="3" t="s">
        <v>135</v>
      </c>
      <c r="G66" s="3" t="s">
        <v>1641</v>
      </c>
      <c r="H66" s="3" t="s">
        <v>1647</v>
      </c>
      <c r="I66" s="3" t="s">
        <v>1648</v>
      </c>
      <c r="J66" s="3">
        <v>30</v>
      </c>
      <c r="K66" s="3" t="s">
        <v>13</v>
      </c>
      <c r="L66" s="3" t="s">
        <v>1642</v>
      </c>
      <c r="M66" s="4">
        <v>80.995199999999997</v>
      </c>
      <c r="N66" s="4">
        <v>2429.8560000000002</v>
      </c>
      <c r="O66" s="43">
        <v>83</v>
      </c>
      <c r="P66" s="43" t="s">
        <v>2478</v>
      </c>
      <c r="Q66" s="3"/>
    </row>
    <row r="67" spans="1:17" x14ac:dyDescent="0.25">
      <c r="A67" s="3" t="s">
        <v>36</v>
      </c>
      <c r="B67" s="3">
        <v>2916</v>
      </c>
      <c r="C67" s="3" t="s">
        <v>1639</v>
      </c>
      <c r="D67" s="3" t="s">
        <v>1636</v>
      </c>
      <c r="E67" s="3" t="s">
        <v>1667</v>
      </c>
      <c r="F67" s="3" t="s">
        <v>135</v>
      </c>
      <c r="G67" s="3" t="s">
        <v>1641</v>
      </c>
      <c r="H67" s="3" t="s">
        <v>1674</v>
      </c>
      <c r="I67" s="3" t="s">
        <v>1675</v>
      </c>
      <c r="J67" s="3">
        <v>30</v>
      </c>
      <c r="K67" s="3" t="s">
        <v>13</v>
      </c>
      <c r="L67" s="3" t="s">
        <v>1642</v>
      </c>
      <c r="M67" s="4">
        <v>14.9978</v>
      </c>
      <c r="N67" s="4">
        <v>449.93400000000003</v>
      </c>
      <c r="O67" s="43">
        <v>50</v>
      </c>
      <c r="P67" s="43" t="s">
        <v>2479</v>
      </c>
      <c r="Q67" s="3"/>
    </row>
    <row r="68" spans="1:17" x14ac:dyDescent="0.25">
      <c r="A68" s="3" t="s">
        <v>36</v>
      </c>
      <c r="B68" s="3">
        <v>2916</v>
      </c>
      <c r="C68" s="3" t="s">
        <v>1639</v>
      </c>
      <c r="D68" s="3" t="s">
        <v>1636</v>
      </c>
      <c r="E68" s="3" t="s">
        <v>1667</v>
      </c>
      <c r="F68" s="3" t="s">
        <v>135</v>
      </c>
      <c r="G68" s="3" t="s">
        <v>1641</v>
      </c>
      <c r="H68" s="3" t="s">
        <v>1668</v>
      </c>
      <c r="I68" s="3" t="s">
        <v>1669</v>
      </c>
      <c r="J68" s="3">
        <v>30</v>
      </c>
      <c r="K68" s="3" t="s">
        <v>13</v>
      </c>
      <c r="L68" s="3" t="s">
        <v>1642</v>
      </c>
      <c r="M68" s="4">
        <v>34.998800000000003</v>
      </c>
      <c r="N68" s="4">
        <v>1049.9639999999999</v>
      </c>
      <c r="O68" s="43">
        <v>63</v>
      </c>
      <c r="P68" s="43" t="s">
        <v>2480</v>
      </c>
      <c r="Q68" s="3"/>
    </row>
    <row r="69" spans="1:17" x14ac:dyDescent="0.25">
      <c r="A69" t="s">
        <v>36</v>
      </c>
      <c r="B69">
        <v>1989</v>
      </c>
      <c r="C69" t="s">
        <v>1008</v>
      </c>
      <c r="D69" t="s">
        <v>1009</v>
      </c>
      <c r="E69" t="s">
        <v>1010</v>
      </c>
      <c r="F69" t="s">
        <v>135</v>
      </c>
      <c r="G69" t="s">
        <v>1011</v>
      </c>
      <c r="H69" t="s">
        <v>490</v>
      </c>
      <c r="I69" t="s">
        <v>491</v>
      </c>
      <c r="J69">
        <v>100</v>
      </c>
      <c r="K69" t="s">
        <v>13</v>
      </c>
      <c r="L69" t="s">
        <v>102</v>
      </c>
      <c r="M69" s="2">
        <v>22.4908</v>
      </c>
      <c r="N69" s="2">
        <v>2249.08</v>
      </c>
    </row>
    <row r="70" spans="1:17" x14ac:dyDescent="0.25">
      <c r="A70" t="s">
        <v>36</v>
      </c>
      <c r="B70">
        <v>2916</v>
      </c>
      <c r="C70" t="s">
        <v>1639</v>
      </c>
      <c r="D70" t="s">
        <v>1636</v>
      </c>
      <c r="E70" t="s">
        <v>1667</v>
      </c>
      <c r="F70" t="s">
        <v>135</v>
      </c>
      <c r="G70" t="s">
        <v>1641</v>
      </c>
      <c r="H70" t="s">
        <v>490</v>
      </c>
      <c r="I70" t="s">
        <v>491</v>
      </c>
      <c r="J70">
        <v>300</v>
      </c>
      <c r="K70" t="s">
        <v>13</v>
      </c>
      <c r="L70" t="s">
        <v>1642</v>
      </c>
      <c r="M70" s="2">
        <v>22.632400000000001</v>
      </c>
      <c r="N70" s="2">
        <v>6789.72</v>
      </c>
    </row>
    <row r="71" spans="1:17" x14ac:dyDescent="0.25">
      <c r="A71" t="s">
        <v>36</v>
      </c>
      <c r="B71">
        <v>1333</v>
      </c>
      <c r="C71" t="s">
        <v>146</v>
      </c>
      <c r="D71" t="s">
        <v>147</v>
      </c>
      <c r="E71" t="s">
        <v>148</v>
      </c>
      <c r="F71" t="s">
        <v>40</v>
      </c>
      <c r="G71" t="s">
        <v>149</v>
      </c>
      <c r="H71" t="s">
        <v>155</v>
      </c>
      <c r="I71" t="s">
        <v>156</v>
      </c>
      <c r="J71">
        <v>200</v>
      </c>
      <c r="K71" t="s">
        <v>13</v>
      </c>
      <c r="L71" t="s">
        <v>152</v>
      </c>
      <c r="M71" s="2">
        <v>8.4960000000000004</v>
      </c>
      <c r="N71" s="2">
        <v>1699.2</v>
      </c>
    </row>
    <row r="72" spans="1:17" x14ac:dyDescent="0.25">
      <c r="A72" t="s">
        <v>36</v>
      </c>
      <c r="B72">
        <v>1989</v>
      </c>
      <c r="C72" t="s">
        <v>1008</v>
      </c>
      <c r="D72" t="s">
        <v>1009</v>
      </c>
      <c r="E72" t="s">
        <v>1010</v>
      </c>
      <c r="F72" t="s">
        <v>135</v>
      </c>
      <c r="G72" t="s">
        <v>1011</v>
      </c>
      <c r="H72" t="s">
        <v>155</v>
      </c>
      <c r="I72" t="s">
        <v>156</v>
      </c>
      <c r="J72">
        <v>100</v>
      </c>
      <c r="K72" t="s">
        <v>13</v>
      </c>
      <c r="L72" t="s">
        <v>102</v>
      </c>
      <c r="M72" s="2">
        <v>7.8941999999999997</v>
      </c>
      <c r="N72" s="2">
        <v>789.42</v>
      </c>
    </row>
    <row r="73" spans="1:17" x14ac:dyDescent="0.25">
      <c r="A73" t="s">
        <v>36</v>
      </c>
      <c r="B73">
        <v>2916</v>
      </c>
      <c r="C73" t="s">
        <v>1639</v>
      </c>
      <c r="D73" t="s">
        <v>1636</v>
      </c>
      <c r="E73" t="s">
        <v>1640</v>
      </c>
      <c r="F73" t="s">
        <v>135</v>
      </c>
      <c r="G73" t="s">
        <v>1641</v>
      </c>
      <c r="H73" t="s">
        <v>155</v>
      </c>
      <c r="I73" t="s">
        <v>156</v>
      </c>
      <c r="J73">
        <v>300</v>
      </c>
      <c r="K73" t="s">
        <v>13</v>
      </c>
      <c r="L73" t="s">
        <v>1642</v>
      </c>
      <c r="M73" s="2">
        <v>8.9443999999999999</v>
      </c>
      <c r="N73" s="2">
        <v>2683.32</v>
      </c>
    </row>
    <row r="74" spans="1:17" x14ac:dyDescent="0.25">
      <c r="A74" t="s">
        <v>36</v>
      </c>
      <c r="B74">
        <v>2916</v>
      </c>
      <c r="C74" t="s">
        <v>1639</v>
      </c>
      <c r="D74" t="s">
        <v>1636</v>
      </c>
      <c r="E74" t="s">
        <v>1640</v>
      </c>
      <c r="F74" t="s">
        <v>135</v>
      </c>
      <c r="G74" t="s">
        <v>1641</v>
      </c>
      <c r="H74" t="s">
        <v>1026</v>
      </c>
      <c r="I74" t="s">
        <v>1027</v>
      </c>
      <c r="J74">
        <v>100</v>
      </c>
      <c r="K74" t="s">
        <v>13</v>
      </c>
      <c r="L74" t="s">
        <v>1642</v>
      </c>
      <c r="M74" s="2">
        <v>20.744399999999999</v>
      </c>
      <c r="N74" s="2">
        <v>2074.44</v>
      </c>
    </row>
    <row r="75" spans="1:17" x14ac:dyDescent="0.25">
      <c r="A75" t="s">
        <v>36</v>
      </c>
      <c r="B75">
        <v>1434</v>
      </c>
      <c r="C75" t="s">
        <v>473</v>
      </c>
      <c r="D75" t="s">
        <v>338</v>
      </c>
      <c r="E75" t="s">
        <v>489</v>
      </c>
      <c r="F75" t="s">
        <v>40</v>
      </c>
      <c r="G75" t="s">
        <v>475</v>
      </c>
      <c r="H75" t="s">
        <v>504</v>
      </c>
      <c r="I75" t="s">
        <v>505</v>
      </c>
      <c r="J75">
        <v>150</v>
      </c>
      <c r="K75" t="s">
        <v>13</v>
      </c>
      <c r="L75" t="s">
        <v>476</v>
      </c>
      <c r="M75" s="2">
        <v>16.496400000000001</v>
      </c>
      <c r="N75" s="2">
        <v>2474.46</v>
      </c>
    </row>
    <row r="76" spans="1:17" x14ac:dyDescent="0.25">
      <c r="A76" t="s">
        <v>36</v>
      </c>
      <c r="B76">
        <v>2916</v>
      </c>
      <c r="C76" t="s">
        <v>1639</v>
      </c>
      <c r="D76" t="s">
        <v>1636</v>
      </c>
      <c r="E76" t="s">
        <v>1640</v>
      </c>
      <c r="F76" t="s">
        <v>135</v>
      </c>
      <c r="G76" t="s">
        <v>1641</v>
      </c>
      <c r="H76" t="s">
        <v>504</v>
      </c>
      <c r="I76" t="s">
        <v>505</v>
      </c>
      <c r="J76">
        <v>100</v>
      </c>
      <c r="K76" t="s">
        <v>13</v>
      </c>
      <c r="L76" t="s">
        <v>1642</v>
      </c>
      <c r="M76" s="2">
        <v>23.788799999999998</v>
      </c>
      <c r="N76" s="2">
        <v>2378.88</v>
      </c>
    </row>
    <row r="77" spans="1:17" x14ac:dyDescent="0.25">
      <c r="A77" t="s">
        <v>36</v>
      </c>
      <c r="B77">
        <v>2916</v>
      </c>
      <c r="C77" t="s">
        <v>1639</v>
      </c>
      <c r="D77" t="s">
        <v>1636</v>
      </c>
      <c r="E77" t="s">
        <v>1667</v>
      </c>
      <c r="F77" t="s">
        <v>135</v>
      </c>
      <c r="G77" t="s">
        <v>1641</v>
      </c>
      <c r="H77" t="s">
        <v>310</v>
      </c>
      <c r="I77" t="s">
        <v>311</v>
      </c>
      <c r="J77">
        <v>55</v>
      </c>
      <c r="K77" t="s">
        <v>13</v>
      </c>
      <c r="L77" t="s">
        <v>1642</v>
      </c>
      <c r="M77" s="2">
        <v>74.34</v>
      </c>
      <c r="N77" s="2">
        <v>4088.7</v>
      </c>
    </row>
    <row r="78" spans="1:17" x14ac:dyDescent="0.25">
      <c r="A78" s="3" t="s">
        <v>36</v>
      </c>
      <c r="B78" s="3">
        <v>1540</v>
      </c>
      <c r="C78" s="3" t="s">
        <v>710</v>
      </c>
      <c r="D78" s="3" t="s">
        <v>560</v>
      </c>
      <c r="E78" s="3" t="s">
        <v>711</v>
      </c>
      <c r="F78" s="3" t="s">
        <v>40</v>
      </c>
      <c r="G78" s="3" t="s">
        <v>712</v>
      </c>
      <c r="H78" s="3" t="s">
        <v>719</v>
      </c>
      <c r="I78" s="3" t="s">
        <v>720</v>
      </c>
      <c r="J78" s="3">
        <v>10</v>
      </c>
      <c r="K78" s="3" t="s">
        <v>13</v>
      </c>
      <c r="L78" s="3" t="s">
        <v>102</v>
      </c>
      <c r="M78" s="4">
        <v>13511</v>
      </c>
      <c r="N78" s="4">
        <v>135110</v>
      </c>
      <c r="O78" s="43">
        <v>11</v>
      </c>
      <c r="P78" s="43" t="s">
        <v>2481</v>
      </c>
      <c r="Q78" s="3"/>
    </row>
    <row r="79" spans="1:17" x14ac:dyDescent="0.25">
      <c r="A79" t="s">
        <v>36</v>
      </c>
      <c r="B79">
        <v>2109</v>
      </c>
      <c r="C79" t="s">
        <v>1095</v>
      </c>
      <c r="D79" t="s">
        <v>1096</v>
      </c>
      <c r="E79" t="s">
        <v>1104</v>
      </c>
      <c r="F79" t="s">
        <v>40</v>
      </c>
      <c r="G79" t="s">
        <v>1098</v>
      </c>
      <c r="H79" t="s">
        <v>1109</v>
      </c>
      <c r="I79" t="s">
        <v>1110</v>
      </c>
      <c r="J79">
        <v>50</v>
      </c>
      <c r="K79" t="s">
        <v>13</v>
      </c>
      <c r="L79" t="s">
        <v>1101</v>
      </c>
      <c r="M79" s="2">
        <v>1298</v>
      </c>
      <c r="N79" s="2">
        <v>64900</v>
      </c>
    </row>
    <row r="80" spans="1:17" x14ac:dyDescent="0.25">
      <c r="A80" t="s">
        <v>36</v>
      </c>
      <c r="B80">
        <v>2109</v>
      </c>
      <c r="C80" t="s">
        <v>1095</v>
      </c>
      <c r="D80" t="s">
        <v>1096</v>
      </c>
      <c r="E80" t="s">
        <v>1104</v>
      </c>
      <c r="F80" t="s">
        <v>40</v>
      </c>
      <c r="G80" t="s">
        <v>1098</v>
      </c>
      <c r="H80" t="s">
        <v>448</v>
      </c>
      <c r="I80" t="s">
        <v>449</v>
      </c>
      <c r="J80">
        <v>40</v>
      </c>
      <c r="K80" t="s">
        <v>13</v>
      </c>
      <c r="L80" t="s">
        <v>1101</v>
      </c>
      <c r="M80" s="2">
        <v>1168.2</v>
      </c>
      <c r="N80" s="2">
        <v>46728</v>
      </c>
    </row>
    <row r="81" spans="1:17" x14ac:dyDescent="0.25">
      <c r="A81" t="s">
        <v>36</v>
      </c>
      <c r="B81">
        <v>2109</v>
      </c>
      <c r="C81" t="s">
        <v>1095</v>
      </c>
      <c r="D81" t="s">
        <v>1096</v>
      </c>
      <c r="E81" t="s">
        <v>1104</v>
      </c>
      <c r="F81" t="s">
        <v>40</v>
      </c>
      <c r="G81" t="s">
        <v>1098</v>
      </c>
      <c r="H81" t="s">
        <v>1111</v>
      </c>
      <c r="I81" t="s">
        <v>1112</v>
      </c>
      <c r="J81">
        <v>4</v>
      </c>
      <c r="K81" t="s">
        <v>13</v>
      </c>
      <c r="L81" t="s">
        <v>1101</v>
      </c>
      <c r="M81" s="2">
        <v>2584.1999999999998</v>
      </c>
      <c r="N81" s="2">
        <v>10336.799999999999</v>
      </c>
    </row>
    <row r="82" spans="1:17" x14ac:dyDescent="0.25">
      <c r="A82" s="3" t="s">
        <v>36</v>
      </c>
      <c r="B82" s="3">
        <v>2109</v>
      </c>
      <c r="C82" s="3" t="s">
        <v>1095</v>
      </c>
      <c r="D82" s="3" t="s">
        <v>1096</v>
      </c>
      <c r="E82" s="3" t="s">
        <v>1097</v>
      </c>
      <c r="F82" s="3" t="s">
        <v>40</v>
      </c>
      <c r="G82" s="3" t="s">
        <v>1098</v>
      </c>
      <c r="H82" s="3" t="s">
        <v>1099</v>
      </c>
      <c r="I82" s="3" t="s">
        <v>1100</v>
      </c>
      <c r="J82" s="3">
        <v>4</v>
      </c>
      <c r="K82" s="3" t="s">
        <v>13</v>
      </c>
      <c r="L82" s="3" t="s">
        <v>1101</v>
      </c>
      <c r="M82" s="4">
        <v>2584.1999999999998</v>
      </c>
      <c r="N82" s="4">
        <v>10336.799999999999</v>
      </c>
      <c r="O82" s="43">
        <v>5</v>
      </c>
      <c r="P82" s="43" t="s">
        <v>2481</v>
      </c>
      <c r="Q82" s="3"/>
    </row>
    <row r="83" spans="1:17" x14ac:dyDescent="0.25">
      <c r="A83" s="3" t="s">
        <v>36</v>
      </c>
      <c r="B83" s="3">
        <v>2109</v>
      </c>
      <c r="C83" s="3" t="s">
        <v>1095</v>
      </c>
      <c r="D83" s="3" t="s">
        <v>1096</v>
      </c>
      <c r="E83" s="3" t="s">
        <v>1097</v>
      </c>
      <c r="F83" s="3" t="s">
        <v>40</v>
      </c>
      <c r="G83" s="3" t="s">
        <v>1098</v>
      </c>
      <c r="H83" s="3" t="s">
        <v>1102</v>
      </c>
      <c r="I83" s="3" t="s">
        <v>1103</v>
      </c>
      <c r="J83" s="3">
        <v>4</v>
      </c>
      <c r="K83" s="3" t="s">
        <v>13</v>
      </c>
      <c r="L83" s="3" t="s">
        <v>1101</v>
      </c>
      <c r="M83" s="4">
        <v>2584.1999999999998</v>
      </c>
      <c r="N83" s="4">
        <v>10336.799999999999</v>
      </c>
      <c r="O83" s="43">
        <v>5</v>
      </c>
      <c r="P83" s="43" t="s">
        <v>2483</v>
      </c>
      <c r="Q83" s="3"/>
    </row>
    <row r="84" spans="1:17" x14ac:dyDescent="0.25">
      <c r="A84" s="3" t="s">
        <v>36</v>
      </c>
      <c r="B84" s="3">
        <v>2109</v>
      </c>
      <c r="C84" s="3" t="s">
        <v>1095</v>
      </c>
      <c r="D84" s="3" t="s">
        <v>1096</v>
      </c>
      <c r="E84" s="3" t="s">
        <v>1104</v>
      </c>
      <c r="F84" s="3" t="s">
        <v>40</v>
      </c>
      <c r="G84" s="3" t="s">
        <v>1098</v>
      </c>
      <c r="H84" s="3" t="s">
        <v>1105</v>
      </c>
      <c r="I84" s="3" t="s">
        <v>1106</v>
      </c>
      <c r="J84" s="3">
        <v>4</v>
      </c>
      <c r="K84" s="3" t="s">
        <v>13</v>
      </c>
      <c r="L84" s="3" t="s">
        <v>1101</v>
      </c>
      <c r="M84" s="4">
        <v>2584.1999999999998</v>
      </c>
      <c r="N84" s="4">
        <v>10336.799999999999</v>
      </c>
      <c r="O84" s="43">
        <v>6</v>
      </c>
      <c r="P84" s="43" t="s">
        <v>2482</v>
      </c>
      <c r="Q84" s="3"/>
    </row>
    <row r="85" spans="1:17" x14ac:dyDescent="0.25">
      <c r="A85" t="s">
        <v>36</v>
      </c>
      <c r="B85">
        <v>2109</v>
      </c>
      <c r="C85" t="s">
        <v>1095</v>
      </c>
      <c r="D85" t="s">
        <v>1096</v>
      </c>
      <c r="E85" t="s">
        <v>1104</v>
      </c>
      <c r="F85" t="s">
        <v>40</v>
      </c>
      <c r="G85" t="s">
        <v>1098</v>
      </c>
      <c r="H85" t="s">
        <v>717</v>
      </c>
      <c r="I85" t="s">
        <v>718</v>
      </c>
      <c r="J85">
        <v>15</v>
      </c>
      <c r="K85" t="s">
        <v>13</v>
      </c>
      <c r="L85" t="s">
        <v>1101</v>
      </c>
      <c r="M85" s="2">
        <v>2112.1999999999998</v>
      </c>
      <c r="N85" s="2">
        <v>31683</v>
      </c>
    </row>
    <row r="86" spans="1:17" x14ac:dyDescent="0.25">
      <c r="A86" t="s">
        <v>36</v>
      </c>
      <c r="B86">
        <v>1540</v>
      </c>
      <c r="C86" t="s">
        <v>710</v>
      </c>
      <c r="D86" t="s">
        <v>560</v>
      </c>
      <c r="E86" t="s">
        <v>711</v>
      </c>
      <c r="F86" t="s">
        <v>40</v>
      </c>
      <c r="G86" t="s">
        <v>712</v>
      </c>
      <c r="H86" t="s">
        <v>723</v>
      </c>
      <c r="I86" t="s">
        <v>724</v>
      </c>
      <c r="J86">
        <v>12</v>
      </c>
      <c r="K86" t="s">
        <v>13</v>
      </c>
      <c r="L86" t="s">
        <v>102</v>
      </c>
      <c r="M86" s="2">
        <v>5334.9924000000001</v>
      </c>
      <c r="N86" s="2">
        <v>64019.908799999997</v>
      </c>
    </row>
    <row r="87" spans="1:17" x14ac:dyDescent="0.25">
      <c r="A87" t="s">
        <v>36</v>
      </c>
      <c r="B87">
        <v>1540</v>
      </c>
      <c r="C87" t="s">
        <v>710</v>
      </c>
      <c r="D87" t="s">
        <v>560</v>
      </c>
      <c r="E87" t="s">
        <v>711</v>
      </c>
      <c r="F87" t="s">
        <v>40</v>
      </c>
      <c r="G87" t="s">
        <v>712</v>
      </c>
      <c r="H87" t="s">
        <v>731</v>
      </c>
      <c r="I87" t="s">
        <v>732</v>
      </c>
      <c r="J87">
        <v>12</v>
      </c>
      <c r="K87" t="s">
        <v>13</v>
      </c>
      <c r="L87" t="s">
        <v>102</v>
      </c>
      <c r="M87" s="2">
        <v>5334.9924000000001</v>
      </c>
      <c r="N87" s="2">
        <v>64019.908799999997</v>
      </c>
    </row>
    <row r="88" spans="1:17" x14ac:dyDescent="0.25">
      <c r="A88" t="s">
        <v>36</v>
      </c>
      <c r="B88">
        <v>1540</v>
      </c>
      <c r="C88" t="s">
        <v>710</v>
      </c>
      <c r="D88" t="s">
        <v>560</v>
      </c>
      <c r="E88" t="s">
        <v>711</v>
      </c>
      <c r="F88" t="s">
        <v>40</v>
      </c>
      <c r="G88" t="s">
        <v>712</v>
      </c>
      <c r="H88" t="s">
        <v>725</v>
      </c>
      <c r="I88" t="s">
        <v>726</v>
      </c>
      <c r="J88">
        <v>12</v>
      </c>
      <c r="K88" t="s">
        <v>13</v>
      </c>
      <c r="L88" t="s">
        <v>102</v>
      </c>
      <c r="M88" s="2">
        <v>5334.9924000000001</v>
      </c>
      <c r="N88" s="2">
        <v>64019.908799999997</v>
      </c>
    </row>
    <row r="89" spans="1:17" x14ac:dyDescent="0.25">
      <c r="A89" s="3" t="s">
        <v>36</v>
      </c>
      <c r="B89" s="3">
        <v>1422</v>
      </c>
      <c r="C89" s="3" t="s">
        <v>444</v>
      </c>
      <c r="D89" s="3" t="s">
        <v>445</v>
      </c>
      <c r="E89" s="3" t="s">
        <v>446</v>
      </c>
      <c r="F89" s="3" t="s">
        <v>135</v>
      </c>
      <c r="G89" s="3" t="s">
        <v>447</v>
      </c>
      <c r="H89" s="3" t="s">
        <v>452</v>
      </c>
      <c r="I89" s="3" t="s">
        <v>453</v>
      </c>
      <c r="J89" s="3">
        <v>10</v>
      </c>
      <c r="K89" s="3" t="s">
        <v>13</v>
      </c>
      <c r="L89" s="3" t="s">
        <v>102</v>
      </c>
      <c r="M89" s="4">
        <v>6299.9964</v>
      </c>
      <c r="N89" s="4">
        <v>62999.964</v>
      </c>
    </row>
    <row r="90" spans="1:17" x14ac:dyDescent="0.25">
      <c r="A90" s="3" t="s">
        <v>36</v>
      </c>
      <c r="B90" s="3">
        <v>1540</v>
      </c>
      <c r="C90" s="3" t="s">
        <v>710</v>
      </c>
      <c r="D90" s="3" t="s">
        <v>560</v>
      </c>
      <c r="E90" s="3" t="s">
        <v>711</v>
      </c>
      <c r="F90" s="3" t="s">
        <v>40</v>
      </c>
      <c r="G90" s="3" t="s">
        <v>712</v>
      </c>
      <c r="H90" s="3" t="s">
        <v>452</v>
      </c>
      <c r="I90" s="3" t="s">
        <v>453</v>
      </c>
      <c r="J90" s="3">
        <v>30</v>
      </c>
      <c r="K90" s="3" t="s">
        <v>13</v>
      </c>
      <c r="L90" s="3" t="s">
        <v>102</v>
      </c>
      <c r="M90" s="4">
        <v>6299.9964</v>
      </c>
      <c r="N90" s="4">
        <v>188999.89199999999</v>
      </c>
      <c r="O90" s="43">
        <v>51</v>
      </c>
      <c r="P90" s="43" t="s">
        <v>2484</v>
      </c>
      <c r="Q90" s="3"/>
    </row>
    <row r="91" spans="1:17" x14ac:dyDescent="0.25">
      <c r="A91" s="3" t="s">
        <v>36</v>
      </c>
      <c r="B91" s="3">
        <v>1488</v>
      </c>
      <c r="C91" s="3" t="s">
        <v>677</v>
      </c>
      <c r="D91" s="3" t="s">
        <v>665</v>
      </c>
      <c r="E91" s="3" t="s">
        <v>678</v>
      </c>
      <c r="F91" s="3" t="s">
        <v>40</v>
      </c>
      <c r="G91" s="3" t="s">
        <v>679</v>
      </c>
      <c r="H91" s="3" t="s">
        <v>680</v>
      </c>
      <c r="I91" s="3" t="s">
        <v>681</v>
      </c>
      <c r="J91" s="3">
        <v>10</v>
      </c>
      <c r="K91" s="3" t="s">
        <v>13</v>
      </c>
      <c r="L91" s="3" t="s">
        <v>682</v>
      </c>
      <c r="M91" s="4">
        <v>8909</v>
      </c>
      <c r="N91" s="4">
        <v>89090</v>
      </c>
    </row>
    <row r="92" spans="1:17" x14ac:dyDescent="0.25">
      <c r="A92" s="3" t="s">
        <v>36</v>
      </c>
      <c r="B92" s="3">
        <v>1540</v>
      </c>
      <c r="C92" s="3" t="s">
        <v>710</v>
      </c>
      <c r="D92" s="3" t="s">
        <v>560</v>
      </c>
      <c r="E92" s="3" t="s">
        <v>711</v>
      </c>
      <c r="F92" s="3" t="s">
        <v>40</v>
      </c>
      <c r="G92" s="3" t="s">
        <v>712</v>
      </c>
      <c r="H92" s="3" t="s">
        <v>680</v>
      </c>
      <c r="I92" s="3" t="s">
        <v>681</v>
      </c>
      <c r="J92" s="3">
        <v>10</v>
      </c>
      <c r="K92" s="3" t="s">
        <v>13</v>
      </c>
      <c r="L92" s="3" t="s">
        <v>102</v>
      </c>
      <c r="M92" s="4">
        <v>9469.5</v>
      </c>
      <c r="N92" s="4">
        <v>94695</v>
      </c>
      <c r="O92" s="43">
        <v>22</v>
      </c>
      <c r="P92" s="43" t="s">
        <v>2485</v>
      </c>
      <c r="Q92" s="3"/>
    </row>
    <row r="93" spans="1:17" x14ac:dyDescent="0.25">
      <c r="A93" t="s">
        <v>36</v>
      </c>
      <c r="B93">
        <v>2109</v>
      </c>
      <c r="C93" t="s">
        <v>1095</v>
      </c>
      <c r="D93" t="s">
        <v>1096</v>
      </c>
      <c r="E93" t="s">
        <v>1104</v>
      </c>
      <c r="F93" t="s">
        <v>40</v>
      </c>
      <c r="G93" t="s">
        <v>1098</v>
      </c>
      <c r="H93" t="s">
        <v>713</v>
      </c>
      <c r="I93" t="s">
        <v>714</v>
      </c>
      <c r="J93">
        <v>10</v>
      </c>
      <c r="K93" t="s">
        <v>13</v>
      </c>
      <c r="L93" t="s">
        <v>1101</v>
      </c>
      <c r="M93" s="2">
        <v>885</v>
      </c>
      <c r="N93" s="2">
        <v>8850</v>
      </c>
    </row>
    <row r="94" spans="1:17" x14ac:dyDescent="0.25">
      <c r="A94" t="s">
        <v>36</v>
      </c>
      <c r="B94">
        <v>2109</v>
      </c>
      <c r="C94" t="s">
        <v>1095</v>
      </c>
      <c r="D94" t="s">
        <v>1096</v>
      </c>
      <c r="E94" t="s">
        <v>1104</v>
      </c>
      <c r="F94" t="s">
        <v>40</v>
      </c>
      <c r="G94" t="s">
        <v>1098</v>
      </c>
      <c r="H94" t="s">
        <v>715</v>
      </c>
      <c r="I94" t="s">
        <v>716</v>
      </c>
      <c r="J94">
        <v>10</v>
      </c>
      <c r="K94" t="s">
        <v>13</v>
      </c>
      <c r="L94" t="s">
        <v>1101</v>
      </c>
      <c r="M94" s="2">
        <v>973.5</v>
      </c>
      <c r="N94" s="2">
        <v>9735</v>
      </c>
    </row>
    <row r="95" spans="1:17" x14ac:dyDescent="0.25">
      <c r="A95" t="s">
        <v>36</v>
      </c>
      <c r="B95">
        <v>3095</v>
      </c>
      <c r="C95" t="s">
        <v>1789</v>
      </c>
      <c r="D95" t="s">
        <v>1781</v>
      </c>
      <c r="E95" t="s">
        <v>1790</v>
      </c>
      <c r="F95" t="s">
        <v>135</v>
      </c>
      <c r="G95" t="s">
        <v>1791</v>
      </c>
      <c r="H95" t="s">
        <v>1792</v>
      </c>
      <c r="I95" t="s">
        <v>1793</v>
      </c>
      <c r="J95">
        <v>125</v>
      </c>
      <c r="K95" t="s">
        <v>13</v>
      </c>
      <c r="L95" t="s">
        <v>1794</v>
      </c>
      <c r="M95" s="2">
        <v>778.8</v>
      </c>
      <c r="N95" s="2">
        <v>97350</v>
      </c>
    </row>
    <row r="96" spans="1:17" x14ac:dyDescent="0.25">
      <c r="A96" t="s">
        <v>36</v>
      </c>
      <c r="B96">
        <v>3141</v>
      </c>
      <c r="C96" t="s">
        <v>1817</v>
      </c>
      <c r="D96" t="s">
        <v>1818</v>
      </c>
      <c r="E96" t="s">
        <v>1819</v>
      </c>
      <c r="F96" t="s">
        <v>40</v>
      </c>
      <c r="G96" t="s">
        <v>1820</v>
      </c>
      <c r="H96" t="s">
        <v>1117</v>
      </c>
      <c r="I96" t="s">
        <v>1118</v>
      </c>
      <c r="J96">
        <v>15</v>
      </c>
      <c r="K96" t="s">
        <v>13</v>
      </c>
      <c r="L96" t="s">
        <v>1794</v>
      </c>
      <c r="M96" s="2">
        <v>3422</v>
      </c>
      <c r="N96" s="2">
        <v>51330</v>
      </c>
    </row>
    <row r="97" spans="1:31" x14ac:dyDescent="0.25">
      <c r="A97" s="3" t="s">
        <v>36</v>
      </c>
      <c r="B97" s="3">
        <v>2207</v>
      </c>
      <c r="C97" s="3" t="s">
        <v>1175</v>
      </c>
      <c r="D97" s="3" t="s">
        <v>1176</v>
      </c>
      <c r="E97" s="3" t="s">
        <v>1177</v>
      </c>
      <c r="F97" s="3" t="s">
        <v>135</v>
      </c>
      <c r="G97" s="3" t="s">
        <v>1116</v>
      </c>
      <c r="H97" s="3" t="s">
        <v>1178</v>
      </c>
      <c r="I97" s="3" t="s">
        <v>1179</v>
      </c>
      <c r="J97" s="3">
        <v>26</v>
      </c>
      <c r="K97" s="3" t="s">
        <v>13</v>
      </c>
      <c r="L97" s="3" t="s">
        <v>113</v>
      </c>
      <c r="M97" s="4">
        <v>2596</v>
      </c>
      <c r="N97" s="4">
        <v>67496</v>
      </c>
      <c r="O97" s="43">
        <v>42</v>
      </c>
      <c r="P97" s="43" t="s">
        <v>2486</v>
      </c>
      <c r="Q97" s="3"/>
    </row>
    <row r="98" spans="1:31" x14ac:dyDescent="0.25">
      <c r="A98" t="s">
        <v>36</v>
      </c>
      <c r="B98">
        <v>1443</v>
      </c>
      <c r="C98" t="s">
        <v>533</v>
      </c>
      <c r="D98" t="s">
        <v>534</v>
      </c>
      <c r="E98" t="s">
        <v>535</v>
      </c>
      <c r="F98" t="s">
        <v>135</v>
      </c>
      <c r="G98" t="s">
        <v>461</v>
      </c>
      <c r="H98" t="s">
        <v>538</v>
      </c>
      <c r="I98" t="s">
        <v>539</v>
      </c>
      <c r="J98">
        <v>1000</v>
      </c>
      <c r="K98" t="s">
        <v>13</v>
      </c>
      <c r="L98" t="s">
        <v>113</v>
      </c>
      <c r="M98" s="2">
        <v>177</v>
      </c>
      <c r="N98" s="2">
        <v>177000</v>
      </c>
    </row>
    <row r="99" spans="1:31" x14ac:dyDescent="0.25">
      <c r="A99" t="s">
        <v>36</v>
      </c>
      <c r="B99">
        <v>3236</v>
      </c>
      <c r="C99" t="s">
        <v>1880</v>
      </c>
      <c r="D99" t="s">
        <v>1881</v>
      </c>
      <c r="E99" t="s">
        <v>1882</v>
      </c>
      <c r="F99" t="s">
        <v>135</v>
      </c>
      <c r="G99" t="s">
        <v>1883</v>
      </c>
      <c r="H99" t="s">
        <v>538</v>
      </c>
      <c r="I99" t="s">
        <v>539</v>
      </c>
      <c r="J99">
        <v>1000</v>
      </c>
      <c r="K99" t="s">
        <v>13</v>
      </c>
      <c r="L99" t="s">
        <v>1786</v>
      </c>
      <c r="M99" s="2">
        <v>110.92</v>
      </c>
      <c r="N99" s="2">
        <v>110920</v>
      </c>
    </row>
    <row r="100" spans="1:31" x14ac:dyDescent="0.25">
      <c r="A100" t="s">
        <v>36</v>
      </c>
      <c r="B100">
        <v>3270</v>
      </c>
      <c r="C100" t="s">
        <v>1904</v>
      </c>
      <c r="D100" t="s">
        <v>1893</v>
      </c>
      <c r="E100" t="s">
        <v>1905</v>
      </c>
      <c r="F100" t="s">
        <v>40</v>
      </c>
      <c r="G100" t="s">
        <v>1906</v>
      </c>
      <c r="H100" t="s">
        <v>538</v>
      </c>
      <c r="I100" t="s">
        <v>539</v>
      </c>
      <c r="J100">
        <v>500</v>
      </c>
      <c r="K100" t="s">
        <v>13</v>
      </c>
      <c r="L100" t="s">
        <v>1786</v>
      </c>
      <c r="M100" s="2">
        <v>110.92</v>
      </c>
      <c r="N100" s="2">
        <v>55460</v>
      </c>
    </row>
    <row r="101" spans="1:31" x14ac:dyDescent="0.25">
      <c r="A101" t="s">
        <v>36</v>
      </c>
      <c r="B101">
        <v>3167</v>
      </c>
      <c r="C101" t="s">
        <v>1838</v>
      </c>
      <c r="D101" t="s">
        <v>1835</v>
      </c>
      <c r="E101" t="s">
        <v>1839</v>
      </c>
      <c r="F101" t="s">
        <v>135</v>
      </c>
      <c r="G101" t="s">
        <v>1840</v>
      </c>
      <c r="H101" t="s">
        <v>531</v>
      </c>
      <c r="I101" t="s">
        <v>532</v>
      </c>
      <c r="J101">
        <v>200</v>
      </c>
      <c r="K101" t="s">
        <v>13</v>
      </c>
      <c r="L101" t="s">
        <v>1786</v>
      </c>
      <c r="M101" s="2">
        <v>979.4</v>
      </c>
      <c r="N101" s="2">
        <v>195880</v>
      </c>
    </row>
    <row r="102" spans="1:31" x14ac:dyDescent="0.25">
      <c r="A102" s="3" t="s">
        <v>36</v>
      </c>
      <c r="B102" s="3">
        <v>1398</v>
      </c>
      <c r="C102" s="3" t="s">
        <v>379</v>
      </c>
      <c r="D102" s="3" t="s">
        <v>354</v>
      </c>
      <c r="E102" s="3" t="s">
        <v>380</v>
      </c>
      <c r="F102" s="3" t="s">
        <v>135</v>
      </c>
      <c r="G102" s="3" t="s">
        <v>381</v>
      </c>
      <c r="H102" s="3" t="s">
        <v>392</v>
      </c>
      <c r="I102" s="3" t="s">
        <v>393</v>
      </c>
      <c r="J102" s="3">
        <v>20</v>
      </c>
      <c r="K102" s="3" t="s">
        <v>13</v>
      </c>
      <c r="L102" s="3" t="s">
        <v>352</v>
      </c>
      <c r="M102" s="4">
        <v>68.44</v>
      </c>
      <c r="N102" s="4">
        <v>1368.8</v>
      </c>
    </row>
    <row r="103" spans="1:31" x14ac:dyDescent="0.25">
      <c r="A103" s="3" t="s">
        <v>36</v>
      </c>
      <c r="B103" s="3">
        <v>1923</v>
      </c>
      <c r="C103" s="3" t="s">
        <v>909</v>
      </c>
      <c r="D103" s="3" t="s">
        <v>896</v>
      </c>
      <c r="E103" s="3" t="s">
        <v>910</v>
      </c>
      <c r="F103" s="3" t="s">
        <v>40</v>
      </c>
      <c r="G103" s="3" t="s">
        <v>911</v>
      </c>
      <c r="H103" s="3" t="s">
        <v>392</v>
      </c>
      <c r="I103" s="3" t="s">
        <v>393</v>
      </c>
      <c r="J103" s="3">
        <v>75</v>
      </c>
      <c r="K103" s="3" t="s">
        <v>13</v>
      </c>
      <c r="L103" s="3" t="s">
        <v>232</v>
      </c>
      <c r="M103" s="4">
        <v>79.296000000000006</v>
      </c>
      <c r="N103" s="4">
        <v>5947.2</v>
      </c>
    </row>
    <row r="104" spans="1:31" x14ac:dyDescent="0.25">
      <c r="A104" s="3" t="s">
        <v>36</v>
      </c>
      <c r="B104" s="3">
        <v>2739</v>
      </c>
      <c r="C104" s="3" t="s">
        <v>1424</v>
      </c>
      <c r="D104" s="3" t="s">
        <v>1421</v>
      </c>
      <c r="E104" s="3" t="s">
        <v>1425</v>
      </c>
      <c r="F104" s="3" t="s">
        <v>135</v>
      </c>
      <c r="G104" s="3" t="s">
        <v>1426</v>
      </c>
      <c r="H104" s="3" t="s">
        <v>392</v>
      </c>
      <c r="I104" s="3" t="s">
        <v>393</v>
      </c>
      <c r="J104" s="3">
        <v>32</v>
      </c>
      <c r="K104" s="3" t="s">
        <v>13</v>
      </c>
      <c r="L104" s="3" t="s">
        <v>152</v>
      </c>
      <c r="M104" s="4">
        <v>65.997399999999999</v>
      </c>
      <c r="N104" s="4">
        <v>2111.9168</v>
      </c>
      <c r="O104" s="43">
        <v>140</v>
      </c>
      <c r="P104" s="43" t="s">
        <v>2487</v>
      </c>
      <c r="Q104" s="3"/>
      <c r="R104" s="3"/>
    </row>
    <row r="105" spans="1:31" x14ac:dyDescent="0.25">
      <c r="A105" t="s">
        <v>36</v>
      </c>
      <c r="B105">
        <v>2739</v>
      </c>
      <c r="C105" t="s">
        <v>1424</v>
      </c>
      <c r="D105" t="s">
        <v>1421</v>
      </c>
      <c r="E105" t="s">
        <v>1425</v>
      </c>
      <c r="F105" t="s">
        <v>135</v>
      </c>
      <c r="G105" t="s">
        <v>1426</v>
      </c>
      <c r="H105" t="s">
        <v>386</v>
      </c>
      <c r="I105" t="s">
        <v>387</v>
      </c>
      <c r="J105">
        <v>42</v>
      </c>
      <c r="K105" t="s">
        <v>13</v>
      </c>
      <c r="L105" t="s">
        <v>152</v>
      </c>
      <c r="M105" s="2">
        <v>8.0004000000000008</v>
      </c>
      <c r="N105" s="2">
        <v>336.01679999999999</v>
      </c>
    </row>
    <row r="106" spans="1:31" x14ac:dyDescent="0.25">
      <c r="A106" t="s">
        <v>36</v>
      </c>
      <c r="B106">
        <v>2740</v>
      </c>
      <c r="C106" t="s">
        <v>1431</v>
      </c>
      <c r="D106" t="s">
        <v>1421</v>
      </c>
      <c r="E106" t="s">
        <v>1432</v>
      </c>
      <c r="F106" t="s">
        <v>135</v>
      </c>
      <c r="G106" t="s">
        <v>1433</v>
      </c>
      <c r="H106" t="s">
        <v>327</v>
      </c>
      <c r="I106" t="s">
        <v>328</v>
      </c>
      <c r="J106">
        <v>100</v>
      </c>
      <c r="K106" t="s">
        <v>13</v>
      </c>
      <c r="L106" t="s">
        <v>1436</v>
      </c>
      <c r="M106" s="2">
        <v>12.685</v>
      </c>
      <c r="N106" s="2">
        <v>1268.5</v>
      </c>
    </row>
    <row r="107" spans="1:31" x14ac:dyDescent="0.25">
      <c r="A107" t="s">
        <v>36</v>
      </c>
      <c r="B107">
        <v>2740</v>
      </c>
      <c r="C107" t="s">
        <v>1431</v>
      </c>
      <c r="D107" t="s">
        <v>1421</v>
      </c>
      <c r="E107" t="s">
        <v>1432</v>
      </c>
      <c r="F107" t="s">
        <v>135</v>
      </c>
      <c r="G107" t="s">
        <v>1433</v>
      </c>
      <c r="H107" t="s">
        <v>412</v>
      </c>
      <c r="I107" t="s">
        <v>413</v>
      </c>
      <c r="J107">
        <v>100</v>
      </c>
      <c r="K107" t="s">
        <v>13</v>
      </c>
      <c r="L107" t="s">
        <v>1436</v>
      </c>
      <c r="M107" s="2">
        <v>55.46</v>
      </c>
      <c r="N107" s="2">
        <v>5546</v>
      </c>
    </row>
    <row r="108" spans="1:31" x14ac:dyDescent="0.25">
      <c r="A108" t="s">
        <v>36</v>
      </c>
      <c r="B108">
        <v>2739</v>
      </c>
      <c r="C108" t="s">
        <v>1424</v>
      </c>
      <c r="D108" t="s">
        <v>1421</v>
      </c>
      <c r="E108" t="s">
        <v>1425</v>
      </c>
      <c r="F108" t="s">
        <v>135</v>
      </c>
      <c r="G108" t="s">
        <v>1426</v>
      </c>
      <c r="H108" t="s">
        <v>388</v>
      </c>
      <c r="I108" t="s">
        <v>389</v>
      </c>
      <c r="J108">
        <v>96</v>
      </c>
      <c r="K108" t="s">
        <v>13</v>
      </c>
      <c r="L108" t="s">
        <v>152</v>
      </c>
      <c r="M108" s="2">
        <v>79.001000000000005</v>
      </c>
      <c r="N108" s="2">
        <v>7584.0959999999995</v>
      </c>
    </row>
    <row r="109" spans="1:31" x14ac:dyDescent="0.25">
      <c r="A109" t="s">
        <v>36</v>
      </c>
      <c r="B109">
        <v>1398</v>
      </c>
      <c r="C109" t="s">
        <v>379</v>
      </c>
      <c r="D109" t="s">
        <v>354</v>
      </c>
      <c r="E109" t="s">
        <v>380</v>
      </c>
      <c r="F109" t="s">
        <v>135</v>
      </c>
      <c r="G109" t="s">
        <v>381</v>
      </c>
      <c r="H109" t="s">
        <v>416</v>
      </c>
      <c r="I109" t="s">
        <v>417</v>
      </c>
      <c r="J109">
        <v>40</v>
      </c>
      <c r="K109" t="s">
        <v>13</v>
      </c>
      <c r="L109" t="s">
        <v>352</v>
      </c>
      <c r="M109" s="2">
        <v>979.4</v>
      </c>
      <c r="N109" s="2">
        <v>39176</v>
      </c>
    </row>
    <row r="110" spans="1:31" x14ac:dyDescent="0.25">
      <c r="A110" t="s">
        <v>36</v>
      </c>
      <c r="B110">
        <v>1923</v>
      </c>
      <c r="C110" t="s">
        <v>909</v>
      </c>
      <c r="D110" t="s">
        <v>896</v>
      </c>
      <c r="E110" t="s">
        <v>910</v>
      </c>
      <c r="F110" t="s">
        <v>40</v>
      </c>
      <c r="G110" t="s">
        <v>911</v>
      </c>
      <c r="H110" t="s">
        <v>416</v>
      </c>
      <c r="I110" t="s">
        <v>417</v>
      </c>
      <c r="J110">
        <v>20</v>
      </c>
      <c r="K110" t="s">
        <v>13</v>
      </c>
      <c r="L110" t="s">
        <v>232</v>
      </c>
      <c r="M110" s="2">
        <v>942.00580000000002</v>
      </c>
      <c r="N110" s="2">
        <v>18840.116000000002</v>
      </c>
      <c r="AD110" s="2"/>
      <c r="AE110" s="2"/>
    </row>
    <row r="111" spans="1:31" x14ac:dyDescent="0.25">
      <c r="A111" t="s">
        <v>36</v>
      </c>
      <c r="B111">
        <v>2740</v>
      </c>
      <c r="C111" t="s">
        <v>1431</v>
      </c>
      <c r="D111" t="s">
        <v>1421</v>
      </c>
      <c r="E111" t="s">
        <v>1432</v>
      </c>
      <c r="F111" t="s">
        <v>135</v>
      </c>
      <c r="G111" t="s">
        <v>1433</v>
      </c>
      <c r="H111" t="s">
        <v>416</v>
      </c>
      <c r="I111" t="s">
        <v>417</v>
      </c>
      <c r="J111">
        <v>16</v>
      </c>
      <c r="K111" t="s">
        <v>13</v>
      </c>
      <c r="L111" t="s">
        <v>1436</v>
      </c>
      <c r="M111" s="2">
        <v>495.6</v>
      </c>
      <c r="N111" s="2">
        <v>7929.6</v>
      </c>
    </row>
    <row r="112" spans="1:31" x14ac:dyDescent="0.25">
      <c r="A112" t="s">
        <v>36</v>
      </c>
      <c r="B112">
        <v>2755</v>
      </c>
      <c r="C112" t="s">
        <v>1462</v>
      </c>
      <c r="D112" t="s">
        <v>1463</v>
      </c>
      <c r="E112" t="s">
        <v>1464</v>
      </c>
      <c r="F112" t="s">
        <v>135</v>
      </c>
      <c r="G112" t="s">
        <v>1465</v>
      </c>
      <c r="H112" s="11" t="s">
        <v>1416</v>
      </c>
      <c r="I112" s="11" t="s">
        <v>1417</v>
      </c>
      <c r="J112" s="11">
        <v>17</v>
      </c>
      <c r="K112" s="11" t="s">
        <v>13</v>
      </c>
      <c r="L112" s="11" t="s">
        <v>1415</v>
      </c>
      <c r="M112" s="12">
        <v>696.2</v>
      </c>
      <c r="N112" s="12">
        <v>11835.4</v>
      </c>
    </row>
    <row r="113" spans="1:16" s="44" customFormat="1" x14ac:dyDescent="0.25">
      <c r="A113" s="44" t="s">
        <v>36</v>
      </c>
      <c r="B113" s="44">
        <v>2766</v>
      </c>
      <c r="C113" s="44" t="s">
        <v>1472</v>
      </c>
      <c r="D113" s="44" t="s">
        <v>1467</v>
      </c>
      <c r="E113" s="44" t="s">
        <v>1473</v>
      </c>
      <c r="F113" s="44" t="s">
        <v>135</v>
      </c>
      <c r="G113" s="44" t="s">
        <v>1474</v>
      </c>
      <c r="H113" s="45" t="s">
        <v>1413</v>
      </c>
      <c r="I113" s="45" t="s">
        <v>1414</v>
      </c>
      <c r="J113" s="45">
        <v>10</v>
      </c>
      <c r="K113" s="45" t="s">
        <v>13</v>
      </c>
      <c r="L113" s="45" t="s">
        <v>152</v>
      </c>
      <c r="M113" s="46">
        <v>615.00419999999997</v>
      </c>
      <c r="N113" s="46">
        <v>6150.0420000000004</v>
      </c>
      <c r="O113" s="73"/>
      <c r="P113" s="73"/>
    </row>
    <row r="114" spans="1:16" s="44" customFormat="1" x14ac:dyDescent="0.25">
      <c r="A114" s="44" t="s">
        <v>36</v>
      </c>
      <c r="B114" s="44">
        <v>2780</v>
      </c>
      <c r="C114" s="44" t="s">
        <v>1500</v>
      </c>
      <c r="D114" s="44" t="s">
        <v>1497</v>
      </c>
      <c r="E114" s="44" t="s">
        <v>1501</v>
      </c>
      <c r="F114" s="44" t="s">
        <v>135</v>
      </c>
      <c r="G114" s="44" t="s">
        <v>1502</v>
      </c>
      <c r="H114" s="45" t="s">
        <v>1505</v>
      </c>
      <c r="I114" s="45" t="s">
        <v>1506</v>
      </c>
      <c r="J114" s="45">
        <v>10</v>
      </c>
      <c r="K114" s="45" t="s">
        <v>13</v>
      </c>
      <c r="L114" s="45" t="s">
        <v>1436</v>
      </c>
      <c r="M114" s="46">
        <v>914.5</v>
      </c>
      <c r="N114" s="46">
        <v>9145</v>
      </c>
      <c r="O114" s="73"/>
      <c r="P114" s="73"/>
    </row>
    <row r="115" spans="1:16" x14ac:dyDescent="0.25">
      <c r="A115" t="s">
        <v>36</v>
      </c>
      <c r="B115">
        <v>2740</v>
      </c>
      <c r="C115" t="s">
        <v>1431</v>
      </c>
      <c r="D115" t="s">
        <v>1421</v>
      </c>
      <c r="E115" t="s">
        <v>1432</v>
      </c>
      <c r="F115" t="s">
        <v>135</v>
      </c>
      <c r="G115" t="s">
        <v>1433</v>
      </c>
      <c r="H115" t="s">
        <v>1441</v>
      </c>
      <c r="I115" t="s">
        <v>1442</v>
      </c>
      <c r="J115">
        <v>5</v>
      </c>
      <c r="K115" t="s">
        <v>13</v>
      </c>
      <c r="L115" t="s">
        <v>1436</v>
      </c>
      <c r="M115" s="2">
        <v>737.5</v>
      </c>
      <c r="N115" s="2">
        <v>3687.5</v>
      </c>
    </row>
    <row r="116" spans="1:16" x14ac:dyDescent="0.25">
      <c r="A116" t="s">
        <v>36</v>
      </c>
      <c r="B116">
        <v>2780</v>
      </c>
      <c r="C116" t="s">
        <v>1500</v>
      </c>
      <c r="D116" t="s">
        <v>1497</v>
      </c>
      <c r="E116" t="s">
        <v>1501</v>
      </c>
      <c r="F116" t="s">
        <v>135</v>
      </c>
      <c r="G116" t="s">
        <v>1502</v>
      </c>
      <c r="H116" t="s">
        <v>1441</v>
      </c>
      <c r="I116" t="s">
        <v>1442</v>
      </c>
      <c r="J116">
        <v>5</v>
      </c>
      <c r="K116" t="s">
        <v>13</v>
      </c>
      <c r="L116" t="s">
        <v>1436</v>
      </c>
      <c r="M116" s="2">
        <v>737.5</v>
      </c>
      <c r="N116" s="2">
        <v>3687.5</v>
      </c>
    </row>
    <row r="117" spans="1:16" x14ac:dyDescent="0.25">
      <c r="A117" t="s">
        <v>36</v>
      </c>
      <c r="B117">
        <v>2780</v>
      </c>
      <c r="C117" t="s">
        <v>1500</v>
      </c>
      <c r="D117" t="s">
        <v>1497</v>
      </c>
      <c r="E117" t="s">
        <v>1501</v>
      </c>
      <c r="F117" t="s">
        <v>135</v>
      </c>
      <c r="G117" t="s">
        <v>1502</v>
      </c>
      <c r="H117" t="s">
        <v>1503</v>
      </c>
      <c r="I117" t="s">
        <v>1504</v>
      </c>
      <c r="J117">
        <v>15</v>
      </c>
      <c r="K117" t="s">
        <v>13</v>
      </c>
      <c r="L117" t="s">
        <v>1436</v>
      </c>
      <c r="M117" s="2">
        <v>1711</v>
      </c>
      <c r="N117" s="2">
        <v>25665</v>
      </c>
    </row>
    <row r="118" spans="1:16" x14ac:dyDescent="0.25">
      <c r="A118" t="s">
        <v>36</v>
      </c>
      <c r="B118">
        <v>2740</v>
      </c>
      <c r="C118" t="s">
        <v>1431</v>
      </c>
      <c r="D118" t="s">
        <v>1421</v>
      </c>
      <c r="E118" t="s">
        <v>1432</v>
      </c>
      <c r="F118" t="s">
        <v>135</v>
      </c>
      <c r="G118" t="s">
        <v>1433</v>
      </c>
      <c r="H118" t="s">
        <v>333</v>
      </c>
      <c r="I118" t="s">
        <v>334</v>
      </c>
      <c r="J118">
        <v>15</v>
      </c>
      <c r="K118" t="s">
        <v>13</v>
      </c>
      <c r="L118" t="s">
        <v>1436</v>
      </c>
      <c r="M118" s="2">
        <v>100.3</v>
      </c>
      <c r="N118" s="2">
        <v>1504.5</v>
      </c>
    </row>
    <row r="119" spans="1:16" x14ac:dyDescent="0.25">
      <c r="A119" t="s">
        <v>36</v>
      </c>
      <c r="B119">
        <v>2740</v>
      </c>
      <c r="C119" t="s">
        <v>1431</v>
      </c>
      <c r="D119" t="s">
        <v>1421</v>
      </c>
      <c r="E119" t="s">
        <v>1432</v>
      </c>
      <c r="F119" t="s">
        <v>135</v>
      </c>
      <c r="G119" t="s">
        <v>1433</v>
      </c>
      <c r="H119" t="s">
        <v>1443</v>
      </c>
      <c r="I119" t="s">
        <v>1444</v>
      </c>
      <c r="J119">
        <v>20</v>
      </c>
      <c r="K119" t="s">
        <v>13</v>
      </c>
      <c r="L119" t="s">
        <v>1436</v>
      </c>
      <c r="M119" s="2">
        <v>92.04</v>
      </c>
      <c r="N119" s="2">
        <v>1840.8</v>
      </c>
    </row>
    <row r="120" spans="1:16" x14ac:dyDescent="0.25">
      <c r="A120" t="s">
        <v>36</v>
      </c>
      <c r="B120">
        <v>2740</v>
      </c>
      <c r="C120" t="s">
        <v>1431</v>
      </c>
      <c r="D120" t="s">
        <v>1421</v>
      </c>
      <c r="E120" t="s">
        <v>1432</v>
      </c>
      <c r="F120" t="s">
        <v>135</v>
      </c>
      <c r="G120" t="s">
        <v>1433</v>
      </c>
      <c r="H120" t="s">
        <v>329</v>
      </c>
      <c r="I120" t="s">
        <v>330</v>
      </c>
      <c r="J120">
        <v>6</v>
      </c>
      <c r="K120" t="s">
        <v>13</v>
      </c>
      <c r="L120" t="s">
        <v>1436</v>
      </c>
      <c r="M120" s="2">
        <v>11.741</v>
      </c>
      <c r="N120" s="2">
        <v>70.445999999999998</v>
      </c>
    </row>
    <row r="121" spans="1:16" x14ac:dyDescent="0.25">
      <c r="A121" t="s">
        <v>36</v>
      </c>
      <c r="B121">
        <v>2732</v>
      </c>
      <c r="C121" t="s">
        <v>1410</v>
      </c>
      <c r="D121" t="s">
        <v>1407</v>
      </c>
      <c r="E121" t="s">
        <v>1411</v>
      </c>
      <c r="F121" t="s">
        <v>135</v>
      </c>
      <c r="G121" t="s">
        <v>1412</v>
      </c>
      <c r="H121" t="s">
        <v>384</v>
      </c>
      <c r="I121" t="s">
        <v>385</v>
      </c>
      <c r="J121">
        <v>75</v>
      </c>
      <c r="K121" t="s">
        <v>13</v>
      </c>
      <c r="L121" t="s">
        <v>1415</v>
      </c>
      <c r="M121" s="6">
        <v>46.61</v>
      </c>
      <c r="N121" s="6">
        <v>3495.75</v>
      </c>
    </row>
    <row r="122" spans="1:16" x14ac:dyDescent="0.25">
      <c r="A122" t="s">
        <v>36</v>
      </c>
      <c r="B122">
        <v>2740</v>
      </c>
      <c r="C122" t="s">
        <v>1431</v>
      </c>
      <c r="D122" t="s">
        <v>1421</v>
      </c>
      <c r="E122" t="s">
        <v>1432</v>
      </c>
      <c r="F122" t="s">
        <v>135</v>
      </c>
      <c r="G122" t="s">
        <v>1433</v>
      </c>
      <c r="H122" t="s">
        <v>1449</v>
      </c>
      <c r="I122" t="s">
        <v>1450</v>
      </c>
      <c r="J122">
        <v>2</v>
      </c>
      <c r="K122" t="s">
        <v>13</v>
      </c>
      <c r="L122" t="s">
        <v>1436</v>
      </c>
      <c r="M122" s="2">
        <v>16.460999999999999</v>
      </c>
      <c r="N122" s="2">
        <v>32.921999999999997</v>
      </c>
    </row>
    <row r="123" spans="1:16" x14ac:dyDescent="0.25">
      <c r="A123" t="s">
        <v>36</v>
      </c>
      <c r="B123">
        <v>2739</v>
      </c>
      <c r="C123" t="s">
        <v>1424</v>
      </c>
      <c r="D123" t="s">
        <v>1421</v>
      </c>
      <c r="E123" t="s">
        <v>1425</v>
      </c>
      <c r="F123" t="s">
        <v>135</v>
      </c>
      <c r="G123" t="s">
        <v>1426</v>
      </c>
      <c r="H123" t="s">
        <v>1429</v>
      </c>
      <c r="I123" t="s">
        <v>1430</v>
      </c>
      <c r="J123">
        <v>70</v>
      </c>
      <c r="K123" t="s">
        <v>13</v>
      </c>
      <c r="L123" t="s">
        <v>152</v>
      </c>
      <c r="M123" s="2">
        <v>80.004000000000005</v>
      </c>
      <c r="N123" s="2">
        <v>5600.28</v>
      </c>
    </row>
    <row r="124" spans="1:16" x14ac:dyDescent="0.25">
      <c r="A124" t="s">
        <v>36</v>
      </c>
      <c r="B124">
        <v>2780</v>
      </c>
      <c r="C124" t="s">
        <v>1500</v>
      </c>
      <c r="D124" t="s">
        <v>1497</v>
      </c>
      <c r="E124" t="s">
        <v>1501</v>
      </c>
      <c r="F124" t="s">
        <v>135</v>
      </c>
      <c r="G124" t="s">
        <v>1502</v>
      </c>
      <c r="H124" t="s">
        <v>394</v>
      </c>
      <c r="I124" t="s">
        <v>395</v>
      </c>
      <c r="J124">
        <v>332</v>
      </c>
      <c r="K124" t="s">
        <v>13</v>
      </c>
      <c r="L124" t="s">
        <v>1436</v>
      </c>
      <c r="M124" s="2">
        <v>34.22</v>
      </c>
      <c r="N124" s="2">
        <v>11361.04</v>
      </c>
    </row>
    <row r="125" spans="1:16" x14ac:dyDescent="0.25">
      <c r="A125" t="s">
        <v>36</v>
      </c>
      <c r="B125">
        <v>2739</v>
      </c>
      <c r="C125" t="s">
        <v>1424</v>
      </c>
      <c r="D125" t="s">
        <v>1421</v>
      </c>
      <c r="E125" t="s">
        <v>1425</v>
      </c>
      <c r="F125" t="s">
        <v>135</v>
      </c>
      <c r="G125" t="s">
        <v>1426</v>
      </c>
      <c r="H125" t="s">
        <v>406</v>
      </c>
      <c r="I125" t="s">
        <v>407</v>
      </c>
      <c r="J125">
        <v>50</v>
      </c>
      <c r="K125" t="s">
        <v>13</v>
      </c>
      <c r="L125" t="s">
        <v>152</v>
      </c>
      <c r="M125" s="2">
        <v>470.00580000000002</v>
      </c>
      <c r="N125" s="2">
        <v>23500.29</v>
      </c>
    </row>
    <row r="126" spans="1:16" x14ac:dyDescent="0.25">
      <c r="A126" t="s">
        <v>36</v>
      </c>
      <c r="B126">
        <v>2766</v>
      </c>
      <c r="C126" t="s">
        <v>1472</v>
      </c>
      <c r="D126" t="s">
        <v>1467</v>
      </c>
      <c r="E126" t="s">
        <v>1473</v>
      </c>
      <c r="F126" t="s">
        <v>135</v>
      </c>
      <c r="G126" t="s">
        <v>1474</v>
      </c>
      <c r="H126" t="s">
        <v>406</v>
      </c>
      <c r="I126" t="s">
        <v>407</v>
      </c>
      <c r="J126">
        <v>58</v>
      </c>
      <c r="K126" t="s">
        <v>13</v>
      </c>
      <c r="L126" t="s">
        <v>152</v>
      </c>
      <c r="M126" s="2">
        <v>470.00580000000002</v>
      </c>
      <c r="N126" s="2">
        <v>27260.3364</v>
      </c>
    </row>
    <row r="127" spans="1:16" x14ac:dyDescent="0.25">
      <c r="A127" t="s">
        <v>36</v>
      </c>
      <c r="B127">
        <v>2740</v>
      </c>
      <c r="C127" t="s">
        <v>1431</v>
      </c>
      <c r="D127" t="s">
        <v>1421</v>
      </c>
      <c r="E127" t="s">
        <v>1432</v>
      </c>
      <c r="F127" t="s">
        <v>135</v>
      </c>
      <c r="G127" t="s">
        <v>1433</v>
      </c>
      <c r="H127" t="s">
        <v>363</v>
      </c>
      <c r="I127" t="s">
        <v>364</v>
      </c>
      <c r="J127">
        <v>50</v>
      </c>
      <c r="K127" t="s">
        <v>13</v>
      </c>
      <c r="L127" t="s">
        <v>1436</v>
      </c>
      <c r="M127" s="2">
        <v>63.72</v>
      </c>
      <c r="N127" s="2">
        <v>3186</v>
      </c>
    </row>
    <row r="128" spans="1:16" x14ac:dyDescent="0.25">
      <c r="A128" t="s">
        <v>36</v>
      </c>
      <c r="B128">
        <v>1397</v>
      </c>
      <c r="C128" t="s">
        <v>353</v>
      </c>
      <c r="D128" t="s">
        <v>354</v>
      </c>
      <c r="E128" t="s">
        <v>355</v>
      </c>
      <c r="F128" t="s">
        <v>40</v>
      </c>
      <c r="G128" t="s">
        <v>356</v>
      </c>
      <c r="H128" t="s">
        <v>357</v>
      </c>
      <c r="I128" t="s">
        <v>358</v>
      </c>
      <c r="J128">
        <v>200</v>
      </c>
      <c r="K128" t="s">
        <v>13</v>
      </c>
      <c r="L128" t="s">
        <v>352</v>
      </c>
      <c r="M128" s="2">
        <v>84.96</v>
      </c>
      <c r="N128" s="2">
        <v>16992</v>
      </c>
    </row>
    <row r="129" spans="1:18" x14ac:dyDescent="0.25">
      <c r="A129" t="s">
        <v>36</v>
      </c>
      <c r="B129">
        <v>2780</v>
      </c>
      <c r="C129" t="s">
        <v>1500</v>
      </c>
      <c r="D129" t="s">
        <v>1497</v>
      </c>
      <c r="E129" t="s">
        <v>1501</v>
      </c>
      <c r="F129" t="s">
        <v>135</v>
      </c>
      <c r="G129" t="s">
        <v>1502</v>
      </c>
      <c r="H129" t="s">
        <v>357</v>
      </c>
      <c r="I129" t="s">
        <v>358</v>
      </c>
      <c r="J129">
        <v>30</v>
      </c>
      <c r="K129" t="s">
        <v>13</v>
      </c>
      <c r="L129" t="s">
        <v>1436</v>
      </c>
      <c r="M129" s="2">
        <v>64.900000000000006</v>
      </c>
      <c r="N129" s="2">
        <v>1947</v>
      </c>
    </row>
    <row r="130" spans="1:18" x14ac:dyDescent="0.25">
      <c r="A130" t="s">
        <v>36</v>
      </c>
      <c r="B130">
        <v>1386</v>
      </c>
      <c r="C130" t="s">
        <v>316</v>
      </c>
      <c r="D130" t="s">
        <v>292</v>
      </c>
      <c r="E130" t="s">
        <v>317</v>
      </c>
      <c r="F130" t="s">
        <v>40</v>
      </c>
      <c r="G130" t="s">
        <v>318</v>
      </c>
      <c r="H130" t="s">
        <v>319</v>
      </c>
      <c r="I130" t="s">
        <v>320</v>
      </c>
      <c r="J130">
        <v>9</v>
      </c>
      <c r="K130" t="s">
        <v>13</v>
      </c>
      <c r="L130" t="s">
        <v>211</v>
      </c>
      <c r="M130" s="6">
        <v>118</v>
      </c>
      <c r="N130" s="6">
        <v>1062</v>
      </c>
    </row>
    <row r="131" spans="1:18" x14ac:dyDescent="0.25">
      <c r="A131" t="s">
        <v>36</v>
      </c>
      <c r="B131">
        <v>1923</v>
      </c>
      <c r="C131" t="s">
        <v>909</v>
      </c>
      <c r="D131" t="s">
        <v>896</v>
      </c>
      <c r="E131" t="s">
        <v>910</v>
      </c>
      <c r="F131" t="s">
        <v>40</v>
      </c>
      <c r="G131" t="s">
        <v>911</v>
      </c>
      <c r="H131" t="s">
        <v>319</v>
      </c>
      <c r="I131" t="s">
        <v>320</v>
      </c>
      <c r="J131">
        <v>5</v>
      </c>
      <c r="K131" t="s">
        <v>13</v>
      </c>
      <c r="L131" t="s">
        <v>232</v>
      </c>
      <c r="M131" s="6">
        <v>158.60380000000001</v>
      </c>
      <c r="N131" s="6">
        <v>793.01900000000001</v>
      </c>
    </row>
    <row r="132" spans="1:18" x14ac:dyDescent="0.25">
      <c r="A132" t="s">
        <v>36</v>
      </c>
      <c r="B132">
        <v>2732</v>
      </c>
      <c r="C132" t="s">
        <v>1410</v>
      </c>
      <c r="D132" t="s">
        <v>1407</v>
      </c>
      <c r="E132" t="s">
        <v>1411</v>
      </c>
      <c r="F132" t="s">
        <v>135</v>
      </c>
      <c r="G132" t="s">
        <v>1412</v>
      </c>
      <c r="H132" t="s">
        <v>319</v>
      </c>
      <c r="I132" t="s">
        <v>320</v>
      </c>
      <c r="J132">
        <v>25</v>
      </c>
      <c r="K132" t="s">
        <v>13</v>
      </c>
      <c r="L132" t="s">
        <v>1415</v>
      </c>
      <c r="M132" s="6">
        <v>123.9</v>
      </c>
      <c r="N132" s="6">
        <v>3097.5</v>
      </c>
    </row>
    <row r="133" spans="1:18" x14ac:dyDescent="0.25">
      <c r="A133" t="s">
        <v>36</v>
      </c>
      <c r="B133">
        <v>1398</v>
      </c>
      <c r="C133" t="s">
        <v>379</v>
      </c>
      <c r="D133" t="s">
        <v>354</v>
      </c>
      <c r="E133" t="s">
        <v>380</v>
      </c>
      <c r="F133" t="s">
        <v>135</v>
      </c>
      <c r="G133" t="s">
        <v>381</v>
      </c>
      <c r="H133" t="s">
        <v>404</v>
      </c>
      <c r="I133" t="s">
        <v>405</v>
      </c>
      <c r="J133">
        <v>10</v>
      </c>
      <c r="K133" t="s">
        <v>13</v>
      </c>
      <c r="L133" t="s">
        <v>352</v>
      </c>
      <c r="M133" s="2">
        <v>413</v>
      </c>
      <c r="N133" s="2">
        <v>4130</v>
      </c>
    </row>
    <row r="134" spans="1:18" x14ac:dyDescent="0.25">
      <c r="A134" t="s">
        <v>36</v>
      </c>
      <c r="B134">
        <v>2739</v>
      </c>
      <c r="C134" t="s">
        <v>1424</v>
      </c>
      <c r="D134" t="s">
        <v>1421</v>
      </c>
      <c r="E134" t="s">
        <v>1425</v>
      </c>
      <c r="F134" t="s">
        <v>135</v>
      </c>
      <c r="G134" t="s">
        <v>1426</v>
      </c>
      <c r="H134" t="s">
        <v>404</v>
      </c>
      <c r="I134" t="s">
        <v>405</v>
      </c>
      <c r="J134">
        <v>5</v>
      </c>
      <c r="K134" t="s">
        <v>13</v>
      </c>
      <c r="L134" t="s">
        <v>152</v>
      </c>
      <c r="M134" s="2">
        <v>118</v>
      </c>
      <c r="N134" s="2">
        <v>590</v>
      </c>
    </row>
    <row r="135" spans="1:18" x14ac:dyDescent="0.25">
      <c r="A135" s="3" t="s">
        <v>36</v>
      </c>
      <c r="B135" s="3">
        <v>1434</v>
      </c>
      <c r="C135" s="3" t="s">
        <v>473</v>
      </c>
      <c r="D135" s="3" t="s">
        <v>338</v>
      </c>
      <c r="E135" s="3" t="s">
        <v>474</v>
      </c>
      <c r="F135" s="3" t="s">
        <v>40</v>
      </c>
      <c r="G135" s="3" t="s">
        <v>475</v>
      </c>
      <c r="H135" s="3" t="s">
        <v>487</v>
      </c>
      <c r="I135" s="3" t="s">
        <v>488</v>
      </c>
      <c r="J135" s="3">
        <v>4</v>
      </c>
      <c r="K135" s="3" t="s">
        <v>13</v>
      </c>
      <c r="L135" s="3" t="s">
        <v>476</v>
      </c>
      <c r="M135" s="4">
        <v>166.99359999999999</v>
      </c>
      <c r="N135" s="4">
        <v>667.97439999999995</v>
      </c>
    </row>
    <row r="136" spans="1:18" x14ac:dyDescent="0.25">
      <c r="A136" s="3" t="s">
        <v>36</v>
      </c>
      <c r="B136" s="3">
        <v>1978</v>
      </c>
      <c r="C136" s="3" t="s">
        <v>997</v>
      </c>
      <c r="D136" s="3" t="s">
        <v>998</v>
      </c>
      <c r="E136" s="3" t="s">
        <v>999</v>
      </c>
      <c r="F136" s="3" t="s">
        <v>40</v>
      </c>
      <c r="G136" s="3" t="s">
        <v>1000</v>
      </c>
      <c r="H136" s="3" t="s">
        <v>487</v>
      </c>
      <c r="I136" s="3" t="s">
        <v>488</v>
      </c>
      <c r="J136" s="3">
        <v>10</v>
      </c>
      <c r="K136" s="3" t="s">
        <v>13</v>
      </c>
      <c r="L136" s="3" t="s">
        <v>1001</v>
      </c>
      <c r="M136" s="4">
        <v>149.86000000000001</v>
      </c>
      <c r="N136" s="4">
        <v>1498.6</v>
      </c>
    </row>
    <row r="137" spans="1:18" x14ac:dyDescent="0.25">
      <c r="A137" s="3" t="s">
        <v>36</v>
      </c>
      <c r="B137" s="3">
        <v>2916</v>
      </c>
      <c r="C137" s="3" t="s">
        <v>1639</v>
      </c>
      <c r="D137" s="3" t="s">
        <v>1636</v>
      </c>
      <c r="E137" s="3" t="s">
        <v>1640</v>
      </c>
      <c r="F137" s="3" t="s">
        <v>135</v>
      </c>
      <c r="G137" s="3" t="s">
        <v>1641</v>
      </c>
      <c r="H137" s="3" t="s">
        <v>487</v>
      </c>
      <c r="I137" s="3" t="s">
        <v>488</v>
      </c>
      <c r="J137" s="3">
        <v>20</v>
      </c>
      <c r="K137" s="3" t="s">
        <v>13</v>
      </c>
      <c r="L137" s="3" t="s">
        <v>1642</v>
      </c>
      <c r="M137" s="4">
        <v>166.99359999999999</v>
      </c>
      <c r="N137" s="4">
        <v>3339.8719999999998</v>
      </c>
      <c r="O137" s="43">
        <v>38</v>
      </c>
      <c r="P137" s="43" t="s">
        <v>2488</v>
      </c>
      <c r="Q137" s="3"/>
      <c r="R137" s="3"/>
    </row>
    <row r="138" spans="1:18" x14ac:dyDescent="0.25">
      <c r="A138" s="3" t="s">
        <v>36</v>
      </c>
      <c r="B138" s="3">
        <v>2916</v>
      </c>
      <c r="C138" s="3" t="s">
        <v>1639</v>
      </c>
      <c r="D138" s="3" t="s">
        <v>1636</v>
      </c>
      <c r="E138" s="3" t="s">
        <v>1640</v>
      </c>
      <c r="F138" s="3" t="s">
        <v>135</v>
      </c>
      <c r="G138" s="3" t="s">
        <v>1641</v>
      </c>
      <c r="H138" s="3" t="s">
        <v>1643</v>
      </c>
      <c r="I138" s="3" t="s">
        <v>1644</v>
      </c>
      <c r="J138" s="3">
        <v>50</v>
      </c>
      <c r="K138" s="3" t="s">
        <v>13</v>
      </c>
      <c r="L138" s="3" t="s">
        <v>1642</v>
      </c>
      <c r="M138" s="4">
        <v>21.995200000000001</v>
      </c>
      <c r="N138" s="4">
        <v>1099.76</v>
      </c>
      <c r="O138" s="43">
        <v>106</v>
      </c>
      <c r="P138" s="43" t="s">
        <v>2489</v>
      </c>
      <c r="Q138" s="3"/>
      <c r="R138" s="3"/>
    </row>
    <row r="139" spans="1:18" x14ac:dyDescent="0.25">
      <c r="A139" t="s">
        <v>36</v>
      </c>
      <c r="B139">
        <v>1333</v>
      </c>
      <c r="C139" t="s">
        <v>146</v>
      </c>
      <c r="D139" t="s">
        <v>147</v>
      </c>
      <c r="E139" t="s">
        <v>148</v>
      </c>
      <c r="F139" t="s">
        <v>40</v>
      </c>
      <c r="G139" t="s">
        <v>149</v>
      </c>
      <c r="H139" t="s">
        <v>175</v>
      </c>
      <c r="I139" t="s">
        <v>176</v>
      </c>
      <c r="J139">
        <v>40</v>
      </c>
      <c r="K139" t="s">
        <v>13</v>
      </c>
      <c r="L139" t="s">
        <v>152</v>
      </c>
      <c r="M139" s="2">
        <v>52.002600000000001</v>
      </c>
      <c r="N139" s="2">
        <v>2080.1039999999998</v>
      </c>
    </row>
    <row r="140" spans="1:18" x14ac:dyDescent="0.25">
      <c r="A140" t="s">
        <v>36</v>
      </c>
      <c r="B140">
        <v>2916</v>
      </c>
      <c r="C140" t="s">
        <v>1639</v>
      </c>
      <c r="D140" t="s">
        <v>1636</v>
      </c>
      <c r="E140" t="s">
        <v>1667</v>
      </c>
      <c r="F140" t="s">
        <v>135</v>
      </c>
      <c r="G140" t="s">
        <v>1641</v>
      </c>
      <c r="H140" t="s">
        <v>175</v>
      </c>
      <c r="I140" t="s">
        <v>176</v>
      </c>
      <c r="J140">
        <v>30</v>
      </c>
      <c r="K140" t="s">
        <v>13</v>
      </c>
      <c r="L140" t="s">
        <v>1642</v>
      </c>
      <c r="M140" s="2">
        <v>57.997</v>
      </c>
      <c r="N140" s="2">
        <v>1739.91</v>
      </c>
    </row>
    <row r="141" spans="1:18" x14ac:dyDescent="0.25">
      <c r="A141" s="3" t="s">
        <v>36</v>
      </c>
      <c r="B141" s="3">
        <v>2916</v>
      </c>
      <c r="C141" s="3" t="s">
        <v>1639</v>
      </c>
      <c r="D141" s="3" t="s">
        <v>1636</v>
      </c>
      <c r="E141" s="3" t="s">
        <v>1667</v>
      </c>
      <c r="F141" s="3" t="s">
        <v>135</v>
      </c>
      <c r="G141" s="3" t="s">
        <v>1641</v>
      </c>
      <c r="H141" s="3" t="s">
        <v>1672</v>
      </c>
      <c r="I141" s="3" t="s">
        <v>1673</v>
      </c>
      <c r="J141" s="3">
        <v>15</v>
      </c>
      <c r="K141" s="3" t="s">
        <v>13</v>
      </c>
      <c r="L141" s="3" t="s">
        <v>1642</v>
      </c>
      <c r="M141" s="4">
        <v>74.34</v>
      </c>
      <c r="N141" s="4">
        <v>1115.0999999999999</v>
      </c>
      <c r="O141" s="43">
        <v>32</v>
      </c>
      <c r="P141" s="43" t="s">
        <v>2490</v>
      </c>
      <c r="Q141" s="3"/>
      <c r="R141" s="3"/>
    </row>
    <row r="142" spans="1:18" x14ac:dyDescent="0.25">
      <c r="A142" t="s">
        <v>36</v>
      </c>
      <c r="B142">
        <v>2945</v>
      </c>
      <c r="C142" t="s">
        <v>1715</v>
      </c>
      <c r="D142" t="s">
        <v>1716</v>
      </c>
      <c r="E142" t="s">
        <v>1717</v>
      </c>
      <c r="F142" t="s">
        <v>40</v>
      </c>
      <c r="G142" t="s">
        <v>1718</v>
      </c>
      <c r="H142" t="s">
        <v>1725</v>
      </c>
      <c r="I142" t="s">
        <v>1726</v>
      </c>
      <c r="J142">
        <v>400</v>
      </c>
      <c r="K142" t="s">
        <v>13</v>
      </c>
      <c r="L142" t="s">
        <v>1642</v>
      </c>
      <c r="M142" s="2">
        <v>11.3398</v>
      </c>
      <c r="N142" s="2">
        <v>4535.92</v>
      </c>
    </row>
    <row r="143" spans="1:18" x14ac:dyDescent="0.25">
      <c r="A143" t="s">
        <v>36</v>
      </c>
      <c r="B143">
        <v>2916</v>
      </c>
      <c r="C143" t="s">
        <v>1639</v>
      </c>
      <c r="D143" t="s">
        <v>1636</v>
      </c>
      <c r="E143" t="s">
        <v>1640</v>
      </c>
      <c r="F143" t="s">
        <v>135</v>
      </c>
      <c r="G143" t="s">
        <v>1641</v>
      </c>
      <c r="H143" t="s">
        <v>510</v>
      </c>
      <c r="I143" t="s">
        <v>511</v>
      </c>
      <c r="J143">
        <v>1700</v>
      </c>
      <c r="K143" t="s">
        <v>13</v>
      </c>
      <c r="L143" t="s">
        <v>1642</v>
      </c>
      <c r="M143" s="2">
        <v>14.242599999999999</v>
      </c>
      <c r="N143" s="2">
        <v>24212.42</v>
      </c>
    </row>
    <row r="144" spans="1:18" x14ac:dyDescent="0.25">
      <c r="A144" t="s">
        <v>36</v>
      </c>
      <c r="B144">
        <v>2916</v>
      </c>
      <c r="C144" t="s">
        <v>1639</v>
      </c>
      <c r="D144" t="s">
        <v>1636</v>
      </c>
      <c r="E144" t="s">
        <v>1640</v>
      </c>
      <c r="F144" t="s">
        <v>135</v>
      </c>
      <c r="G144" t="s">
        <v>1641</v>
      </c>
      <c r="H144" t="s">
        <v>1645</v>
      </c>
      <c r="I144" t="s">
        <v>1646</v>
      </c>
      <c r="J144">
        <v>750</v>
      </c>
      <c r="K144" t="s">
        <v>13</v>
      </c>
      <c r="L144" t="s">
        <v>1642</v>
      </c>
      <c r="M144" s="2">
        <v>22.998200000000001</v>
      </c>
      <c r="N144" s="2">
        <v>17248.650000000001</v>
      </c>
    </row>
    <row r="145" spans="1:28" x14ac:dyDescent="0.25">
      <c r="A145" t="s">
        <v>36</v>
      </c>
      <c r="B145">
        <v>2919</v>
      </c>
      <c r="C145" t="s">
        <v>1685</v>
      </c>
      <c r="D145" t="s">
        <v>1681</v>
      </c>
      <c r="E145" t="s">
        <v>1686</v>
      </c>
      <c r="F145" t="s">
        <v>135</v>
      </c>
      <c r="G145" t="s">
        <v>1687</v>
      </c>
      <c r="H145" t="s">
        <v>177</v>
      </c>
      <c r="I145" t="s">
        <v>178</v>
      </c>
      <c r="J145">
        <v>180</v>
      </c>
      <c r="K145" t="s">
        <v>13</v>
      </c>
      <c r="L145" t="s">
        <v>1688</v>
      </c>
      <c r="M145" s="2">
        <v>53.1</v>
      </c>
      <c r="N145" s="2">
        <v>9558</v>
      </c>
    </row>
    <row r="146" spans="1:28" x14ac:dyDescent="0.25">
      <c r="A146" t="s">
        <v>36</v>
      </c>
      <c r="B146">
        <v>2922</v>
      </c>
      <c r="C146" t="s">
        <v>1691</v>
      </c>
      <c r="D146" t="s">
        <v>1692</v>
      </c>
      <c r="E146" t="s">
        <v>1693</v>
      </c>
      <c r="F146" t="s">
        <v>40</v>
      </c>
      <c r="G146" t="s">
        <v>1694</v>
      </c>
      <c r="H146" t="s">
        <v>177</v>
      </c>
      <c r="I146" t="s">
        <v>178</v>
      </c>
      <c r="J146">
        <v>20</v>
      </c>
      <c r="K146" t="s">
        <v>13</v>
      </c>
      <c r="L146" t="s">
        <v>1688</v>
      </c>
      <c r="M146" s="2">
        <v>53.1</v>
      </c>
      <c r="N146" s="2">
        <v>1062</v>
      </c>
      <c r="AA146" s="2"/>
      <c r="AB146" s="2"/>
    </row>
    <row r="147" spans="1:28" x14ac:dyDescent="0.25">
      <c r="A147" t="s">
        <v>36</v>
      </c>
      <c r="B147">
        <v>2916</v>
      </c>
      <c r="C147" t="s">
        <v>1639</v>
      </c>
      <c r="D147" t="s">
        <v>1636</v>
      </c>
      <c r="E147" t="s">
        <v>1640</v>
      </c>
      <c r="F147" t="s">
        <v>135</v>
      </c>
      <c r="G147" t="s">
        <v>1641</v>
      </c>
      <c r="H147" t="s">
        <v>302</v>
      </c>
      <c r="I147" t="s">
        <v>303</v>
      </c>
      <c r="J147">
        <v>500</v>
      </c>
      <c r="K147" t="s">
        <v>13</v>
      </c>
      <c r="L147" t="s">
        <v>1642</v>
      </c>
      <c r="M147" s="2">
        <v>12.803000000000001</v>
      </c>
      <c r="N147" s="2">
        <v>6401.5</v>
      </c>
    </row>
    <row r="148" spans="1:28" x14ac:dyDescent="0.25">
      <c r="A148" t="s">
        <v>36</v>
      </c>
      <c r="B148">
        <v>2916</v>
      </c>
      <c r="C148" t="s">
        <v>1639</v>
      </c>
      <c r="D148" t="s">
        <v>1636</v>
      </c>
      <c r="E148" t="s">
        <v>1640</v>
      </c>
      <c r="F148" t="s">
        <v>135</v>
      </c>
      <c r="G148" t="s">
        <v>1641</v>
      </c>
      <c r="H148" t="s">
        <v>514</v>
      </c>
      <c r="I148" t="s">
        <v>515</v>
      </c>
      <c r="J148">
        <v>200</v>
      </c>
      <c r="K148" t="s">
        <v>13</v>
      </c>
      <c r="L148" t="s">
        <v>1642</v>
      </c>
      <c r="M148" s="2">
        <v>11.847200000000001</v>
      </c>
      <c r="N148" s="2">
        <v>2369.44</v>
      </c>
    </row>
    <row r="149" spans="1:28" x14ac:dyDescent="0.25">
      <c r="A149" t="s">
        <v>36</v>
      </c>
      <c r="B149">
        <v>1344</v>
      </c>
      <c r="C149" t="s">
        <v>205</v>
      </c>
      <c r="D149" t="s">
        <v>206</v>
      </c>
      <c r="E149" t="s">
        <v>207</v>
      </c>
      <c r="F149" t="s">
        <v>135</v>
      </c>
      <c r="G149" t="s">
        <v>208</v>
      </c>
      <c r="H149" t="s">
        <v>216</v>
      </c>
      <c r="I149" t="s">
        <v>217</v>
      </c>
      <c r="J149">
        <v>10</v>
      </c>
      <c r="K149" t="s">
        <v>13</v>
      </c>
      <c r="L149" t="s">
        <v>211</v>
      </c>
      <c r="M149" s="2">
        <v>147.5</v>
      </c>
      <c r="N149" s="2">
        <v>1475</v>
      </c>
    </row>
    <row r="150" spans="1:28" x14ac:dyDescent="0.25">
      <c r="A150" t="s">
        <v>36</v>
      </c>
      <c r="B150">
        <v>2449</v>
      </c>
      <c r="C150" t="s">
        <v>1281</v>
      </c>
      <c r="D150" t="s">
        <v>1282</v>
      </c>
      <c r="E150" t="s">
        <v>1283</v>
      </c>
      <c r="F150" t="s">
        <v>40</v>
      </c>
      <c r="G150" t="s">
        <v>1284</v>
      </c>
      <c r="H150" t="s">
        <v>1285</v>
      </c>
      <c r="I150" t="s">
        <v>1286</v>
      </c>
      <c r="J150">
        <v>500</v>
      </c>
      <c r="K150" t="s">
        <v>13</v>
      </c>
      <c r="L150" t="s">
        <v>1287</v>
      </c>
      <c r="M150" s="2">
        <v>41.3</v>
      </c>
      <c r="N150" s="2">
        <v>20650</v>
      </c>
    </row>
    <row r="151" spans="1:28" x14ac:dyDescent="0.25">
      <c r="A151" t="s">
        <v>36</v>
      </c>
      <c r="B151">
        <v>1978</v>
      </c>
      <c r="C151" t="s">
        <v>997</v>
      </c>
      <c r="D151" t="s">
        <v>998</v>
      </c>
      <c r="E151" t="s">
        <v>999</v>
      </c>
      <c r="F151" t="s">
        <v>40</v>
      </c>
      <c r="G151" t="s">
        <v>1000</v>
      </c>
      <c r="H151" t="s">
        <v>157</v>
      </c>
      <c r="I151" t="s">
        <v>158</v>
      </c>
      <c r="J151">
        <v>50</v>
      </c>
      <c r="K151" t="s">
        <v>13</v>
      </c>
      <c r="L151" t="s">
        <v>1001</v>
      </c>
      <c r="M151" s="2">
        <v>19.47</v>
      </c>
      <c r="N151" s="2">
        <v>973.5</v>
      </c>
    </row>
    <row r="152" spans="1:28" x14ac:dyDescent="0.25">
      <c r="A152" t="s">
        <v>36</v>
      </c>
      <c r="B152">
        <v>2916</v>
      </c>
      <c r="C152" t="s">
        <v>1639</v>
      </c>
      <c r="D152" t="s">
        <v>1636</v>
      </c>
      <c r="E152" t="s">
        <v>1640</v>
      </c>
      <c r="F152" t="s">
        <v>135</v>
      </c>
      <c r="G152" t="s">
        <v>1641</v>
      </c>
      <c r="H152" t="s">
        <v>157</v>
      </c>
      <c r="I152" t="s">
        <v>158</v>
      </c>
      <c r="J152">
        <v>100</v>
      </c>
      <c r="K152" t="s">
        <v>13</v>
      </c>
      <c r="L152" t="s">
        <v>1642</v>
      </c>
      <c r="M152" s="2">
        <v>16.791399999999999</v>
      </c>
      <c r="N152" s="2">
        <v>1679.14</v>
      </c>
    </row>
    <row r="153" spans="1:28" x14ac:dyDescent="0.25">
      <c r="A153" t="s">
        <v>36</v>
      </c>
      <c r="B153">
        <v>1989</v>
      </c>
      <c r="C153" t="s">
        <v>1008</v>
      </c>
      <c r="D153" t="s">
        <v>1009</v>
      </c>
      <c r="E153" t="s">
        <v>1010</v>
      </c>
      <c r="F153" t="s">
        <v>135</v>
      </c>
      <c r="G153" t="s">
        <v>1011</v>
      </c>
      <c r="H153" t="s">
        <v>498</v>
      </c>
      <c r="I153" t="s">
        <v>499</v>
      </c>
      <c r="J153">
        <v>10</v>
      </c>
      <c r="K153" t="s">
        <v>13</v>
      </c>
      <c r="L153" t="s">
        <v>102</v>
      </c>
      <c r="M153" s="2">
        <v>725.00379999999996</v>
      </c>
      <c r="N153" s="2">
        <v>7250.0379999999996</v>
      </c>
    </row>
    <row r="154" spans="1:28" x14ac:dyDescent="0.25">
      <c r="A154" t="s">
        <v>36</v>
      </c>
      <c r="B154">
        <v>2916</v>
      </c>
      <c r="C154" t="s">
        <v>1639</v>
      </c>
      <c r="D154" t="s">
        <v>1636</v>
      </c>
      <c r="E154" t="s">
        <v>1640</v>
      </c>
      <c r="F154" t="s">
        <v>135</v>
      </c>
      <c r="G154" t="s">
        <v>1641</v>
      </c>
      <c r="H154" t="s">
        <v>498</v>
      </c>
      <c r="I154" t="s">
        <v>499</v>
      </c>
      <c r="J154">
        <v>10</v>
      </c>
      <c r="K154" t="s">
        <v>13</v>
      </c>
      <c r="L154" t="s">
        <v>1642</v>
      </c>
      <c r="M154" s="2">
        <v>746.99900000000002</v>
      </c>
      <c r="N154" s="2">
        <v>7469.99</v>
      </c>
    </row>
    <row r="155" spans="1:28" x14ac:dyDescent="0.25">
      <c r="A155" t="s">
        <v>36</v>
      </c>
      <c r="B155">
        <v>2916</v>
      </c>
      <c r="C155" t="s">
        <v>1639</v>
      </c>
      <c r="D155" t="s">
        <v>1636</v>
      </c>
      <c r="E155" t="s">
        <v>1667</v>
      </c>
      <c r="F155" t="s">
        <v>135</v>
      </c>
      <c r="G155" t="s">
        <v>1641</v>
      </c>
      <c r="H155" t="s">
        <v>165</v>
      </c>
      <c r="I155" t="s">
        <v>166</v>
      </c>
      <c r="J155">
        <v>24</v>
      </c>
      <c r="K155" t="s">
        <v>13</v>
      </c>
      <c r="L155" t="s">
        <v>1642</v>
      </c>
      <c r="M155" s="2">
        <v>4.9913999999999996</v>
      </c>
      <c r="N155" s="2">
        <v>119.7936</v>
      </c>
    </row>
    <row r="156" spans="1:28" x14ac:dyDescent="0.25">
      <c r="A156" t="s">
        <v>36</v>
      </c>
      <c r="B156">
        <v>2916</v>
      </c>
      <c r="C156" t="s">
        <v>1639</v>
      </c>
      <c r="D156" t="s">
        <v>1636</v>
      </c>
      <c r="E156" t="s">
        <v>1667</v>
      </c>
      <c r="F156" t="s">
        <v>135</v>
      </c>
      <c r="G156" t="s">
        <v>1641</v>
      </c>
      <c r="H156" t="s">
        <v>1670</v>
      </c>
      <c r="I156" t="s">
        <v>1671</v>
      </c>
      <c r="J156">
        <v>25</v>
      </c>
      <c r="K156" t="s">
        <v>13</v>
      </c>
      <c r="L156" t="s">
        <v>1642</v>
      </c>
      <c r="M156" s="2">
        <v>96.476799999999997</v>
      </c>
      <c r="N156" s="2">
        <v>2411.92</v>
      </c>
    </row>
    <row r="157" spans="1:28" x14ac:dyDescent="0.25">
      <c r="A157" t="s">
        <v>36</v>
      </c>
      <c r="B157">
        <v>2945</v>
      </c>
      <c r="C157" t="s">
        <v>1715</v>
      </c>
      <c r="D157" t="s">
        <v>1716</v>
      </c>
      <c r="E157" t="s">
        <v>1717</v>
      </c>
      <c r="F157" t="s">
        <v>40</v>
      </c>
      <c r="G157" t="s">
        <v>1718</v>
      </c>
      <c r="H157" t="s">
        <v>1721</v>
      </c>
      <c r="I157" t="s">
        <v>1722</v>
      </c>
      <c r="J157">
        <v>25</v>
      </c>
      <c r="K157" t="s">
        <v>13</v>
      </c>
      <c r="L157" t="s">
        <v>1642</v>
      </c>
      <c r="M157" s="2">
        <v>85.349400000000003</v>
      </c>
      <c r="N157" s="2">
        <v>2133.7350000000001</v>
      </c>
    </row>
    <row r="158" spans="1:28" x14ac:dyDescent="0.25">
      <c r="A158" t="s">
        <v>36</v>
      </c>
      <c r="B158">
        <v>2945</v>
      </c>
      <c r="C158" t="s">
        <v>1715</v>
      </c>
      <c r="D158" t="s">
        <v>1716</v>
      </c>
      <c r="E158" t="s">
        <v>1717</v>
      </c>
      <c r="F158" t="s">
        <v>40</v>
      </c>
      <c r="G158" t="s">
        <v>1718</v>
      </c>
      <c r="H158" t="s">
        <v>1719</v>
      </c>
      <c r="I158" t="s">
        <v>1720</v>
      </c>
      <c r="J158">
        <v>300</v>
      </c>
      <c r="K158" t="s">
        <v>13</v>
      </c>
      <c r="L158" t="s">
        <v>1642</v>
      </c>
      <c r="M158" s="6">
        <v>1.3688</v>
      </c>
      <c r="N158" s="6">
        <v>410.64</v>
      </c>
    </row>
    <row r="159" spans="1:28" x14ac:dyDescent="0.25">
      <c r="A159" t="s">
        <v>36</v>
      </c>
      <c r="B159">
        <v>2945</v>
      </c>
      <c r="C159" t="s">
        <v>1715</v>
      </c>
      <c r="D159" t="s">
        <v>1716</v>
      </c>
      <c r="E159" t="s">
        <v>1717</v>
      </c>
      <c r="F159" t="s">
        <v>40</v>
      </c>
      <c r="G159" t="s">
        <v>1718</v>
      </c>
      <c r="H159" t="s">
        <v>295</v>
      </c>
      <c r="I159" t="s">
        <v>296</v>
      </c>
      <c r="J159">
        <v>40</v>
      </c>
      <c r="K159" t="s">
        <v>13</v>
      </c>
      <c r="L159" t="s">
        <v>1642</v>
      </c>
      <c r="M159" s="2">
        <v>42.48</v>
      </c>
      <c r="N159" s="2">
        <v>1699.2</v>
      </c>
    </row>
    <row r="160" spans="1:28" x14ac:dyDescent="0.25">
      <c r="A160" t="s">
        <v>36</v>
      </c>
      <c r="B160">
        <v>2916</v>
      </c>
      <c r="C160" t="s">
        <v>1639</v>
      </c>
      <c r="D160" t="s">
        <v>1636</v>
      </c>
      <c r="E160" t="s">
        <v>1640</v>
      </c>
      <c r="F160" t="s">
        <v>135</v>
      </c>
      <c r="G160" t="s">
        <v>1641</v>
      </c>
      <c r="H160" t="s">
        <v>502</v>
      </c>
      <c r="I160" t="s">
        <v>503</v>
      </c>
      <c r="J160">
        <v>100</v>
      </c>
      <c r="K160" t="s">
        <v>13</v>
      </c>
      <c r="L160" t="s">
        <v>1642</v>
      </c>
      <c r="M160" s="2">
        <v>28.296399999999998</v>
      </c>
      <c r="N160" s="2">
        <v>2829.64</v>
      </c>
    </row>
    <row r="161" spans="1:18" x14ac:dyDescent="0.25">
      <c r="A161" s="3" t="s">
        <v>36</v>
      </c>
      <c r="B161" s="3">
        <v>1344</v>
      </c>
      <c r="C161" s="3" t="s">
        <v>205</v>
      </c>
      <c r="D161" s="3" t="s">
        <v>206</v>
      </c>
      <c r="E161" s="3" t="s">
        <v>207</v>
      </c>
      <c r="F161" s="3" t="s">
        <v>135</v>
      </c>
      <c r="G161" s="3" t="s">
        <v>208</v>
      </c>
      <c r="H161" s="3" t="s">
        <v>222</v>
      </c>
      <c r="I161" s="3" t="s">
        <v>223</v>
      </c>
      <c r="J161" s="3">
        <v>20</v>
      </c>
      <c r="K161" s="3" t="s">
        <v>13</v>
      </c>
      <c r="L161" s="3" t="s">
        <v>211</v>
      </c>
      <c r="M161" s="4">
        <v>23.6</v>
      </c>
      <c r="N161" s="4">
        <v>472</v>
      </c>
    </row>
    <row r="162" spans="1:18" x14ac:dyDescent="0.25">
      <c r="A162" s="3" t="s">
        <v>36</v>
      </c>
      <c r="B162" s="3">
        <v>2916</v>
      </c>
      <c r="C162" s="3" t="s">
        <v>1639</v>
      </c>
      <c r="D162" s="3" t="s">
        <v>1636</v>
      </c>
      <c r="E162" s="3" t="s">
        <v>1667</v>
      </c>
      <c r="F162" s="3" t="s">
        <v>135</v>
      </c>
      <c r="G162" s="3" t="s">
        <v>1641</v>
      </c>
      <c r="H162" s="3" t="s">
        <v>222</v>
      </c>
      <c r="I162" s="3" t="s">
        <v>223</v>
      </c>
      <c r="J162" s="3">
        <v>25</v>
      </c>
      <c r="K162" s="3" t="s">
        <v>13</v>
      </c>
      <c r="L162" s="3" t="s">
        <v>1642</v>
      </c>
      <c r="M162" s="4">
        <v>27.14</v>
      </c>
      <c r="N162" s="4">
        <v>678.5</v>
      </c>
      <c r="O162" s="43">
        <v>55</v>
      </c>
      <c r="P162" s="43" t="s">
        <v>2491</v>
      </c>
      <c r="Q162" s="3"/>
      <c r="R162" s="3"/>
    </row>
    <row r="163" spans="1:18" x14ac:dyDescent="0.25">
      <c r="A163" t="s">
        <v>36</v>
      </c>
      <c r="B163">
        <v>3093</v>
      </c>
      <c r="C163" t="s">
        <v>1780</v>
      </c>
      <c r="D163" t="s">
        <v>1781</v>
      </c>
      <c r="E163" t="s">
        <v>1782</v>
      </c>
      <c r="F163" t="s">
        <v>40</v>
      </c>
      <c r="G163" t="s">
        <v>1783</v>
      </c>
      <c r="H163" t="s">
        <v>1787</v>
      </c>
      <c r="I163" t="s">
        <v>1788</v>
      </c>
      <c r="J163">
        <v>40</v>
      </c>
      <c r="K163" t="s">
        <v>13</v>
      </c>
      <c r="L163" t="s">
        <v>1786</v>
      </c>
      <c r="M163" s="6">
        <v>1092.68</v>
      </c>
      <c r="N163" s="6">
        <v>43707.199999999997</v>
      </c>
    </row>
    <row r="164" spans="1:18" x14ac:dyDescent="0.25">
      <c r="A164" t="s">
        <v>36</v>
      </c>
      <c r="B164">
        <v>1540</v>
      </c>
      <c r="C164" t="s">
        <v>710</v>
      </c>
      <c r="D164" t="s">
        <v>560</v>
      </c>
      <c r="E164" t="s">
        <v>711</v>
      </c>
      <c r="F164" t="s">
        <v>40</v>
      </c>
      <c r="G164" t="s">
        <v>712</v>
      </c>
      <c r="H164" t="s">
        <v>727</v>
      </c>
      <c r="I164" t="s">
        <v>728</v>
      </c>
      <c r="J164">
        <v>30</v>
      </c>
      <c r="K164" t="s">
        <v>13</v>
      </c>
      <c r="L164" t="s">
        <v>102</v>
      </c>
      <c r="M164" s="2">
        <v>752.99339999999995</v>
      </c>
      <c r="N164" s="2">
        <v>22589.802</v>
      </c>
    </row>
    <row r="165" spans="1:18" x14ac:dyDescent="0.25">
      <c r="A165" t="s">
        <v>36</v>
      </c>
      <c r="B165">
        <v>1540</v>
      </c>
      <c r="C165" t="s">
        <v>710</v>
      </c>
      <c r="D165" t="s">
        <v>560</v>
      </c>
      <c r="E165" t="s">
        <v>711</v>
      </c>
      <c r="F165" t="s">
        <v>40</v>
      </c>
      <c r="G165" t="s">
        <v>712</v>
      </c>
      <c r="H165" t="s">
        <v>729</v>
      </c>
      <c r="I165" t="s">
        <v>730</v>
      </c>
      <c r="J165">
        <v>30</v>
      </c>
      <c r="K165" t="s">
        <v>13</v>
      </c>
      <c r="L165" t="s">
        <v>102</v>
      </c>
      <c r="M165" s="2">
        <v>972.99260000000004</v>
      </c>
      <c r="N165" s="2">
        <v>29189.777999999998</v>
      </c>
    </row>
    <row r="166" spans="1:18" x14ac:dyDescent="0.25">
      <c r="A166" t="s">
        <v>36</v>
      </c>
      <c r="B166">
        <v>2109</v>
      </c>
      <c r="C166" t="s">
        <v>1095</v>
      </c>
      <c r="D166" t="s">
        <v>1096</v>
      </c>
      <c r="E166" t="s">
        <v>1104</v>
      </c>
      <c r="F166" t="s">
        <v>40</v>
      </c>
      <c r="G166" t="s">
        <v>1098</v>
      </c>
      <c r="H166" t="s">
        <v>456</v>
      </c>
      <c r="I166" t="s">
        <v>457</v>
      </c>
      <c r="J166">
        <v>50</v>
      </c>
      <c r="K166" t="s">
        <v>13</v>
      </c>
      <c r="L166" t="s">
        <v>1101</v>
      </c>
      <c r="M166" s="2">
        <v>3292.2</v>
      </c>
      <c r="N166" s="2">
        <v>164610</v>
      </c>
    </row>
    <row r="167" spans="1:18" x14ac:dyDescent="0.25">
      <c r="A167" t="s">
        <v>36</v>
      </c>
      <c r="B167">
        <v>2740</v>
      </c>
      <c r="C167" t="s">
        <v>1431</v>
      </c>
      <c r="D167" t="s">
        <v>1421</v>
      </c>
      <c r="E167" t="s">
        <v>1432</v>
      </c>
      <c r="F167" t="s">
        <v>135</v>
      </c>
      <c r="G167" t="s">
        <v>1433</v>
      </c>
      <c r="H167" t="s">
        <v>1434</v>
      </c>
      <c r="I167" t="s">
        <v>1435</v>
      </c>
      <c r="J167">
        <v>10</v>
      </c>
      <c r="K167" t="s">
        <v>13</v>
      </c>
      <c r="L167" t="s">
        <v>1436</v>
      </c>
      <c r="M167" s="2">
        <v>110.92</v>
      </c>
      <c r="N167" s="2">
        <v>1109.2</v>
      </c>
    </row>
    <row r="168" spans="1:18" x14ac:dyDescent="0.25">
      <c r="A168" t="s">
        <v>36</v>
      </c>
      <c r="B168">
        <v>2766</v>
      </c>
      <c r="C168" t="s">
        <v>1472</v>
      </c>
      <c r="D168" t="s">
        <v>1467</v>
      </c>
      <c r="E168" t="s">
        <v>1473</v>
      </c>
      <c r="F168" t="s">
        <v>135</v>
      </c>
      <c r="G168" t="s">
        <v>1474</v>
      </c>
      <c r="H168" t="s">
        <v>1475</v>
      </c>
      <c r="I168" t="s">
        <v>1476</v>
      </c>
      <c r="J168">
        <v>10</v>
      </c>
      <c r="K168" t="s">
        <v>13</v>
      </c>
      <c r="L168" t="s">
        <v>152</v>
      </c>
      <c r="M168" s="2">
        <v>419.99740000000003</v>
      </c>
      <c r="N168" s="2">
        <v>4199.9740000000002</v>
      </c>
    </row>
    <row r="169" spans="1:18" x14ac:dyDescent="0.25">
      <c r="A169" t="s">
        <v>36</v>
      </c>
      <c r="B169">
        <v>1941</v>
      </c>
      <c r="C169" t="s">
        <v>923</v>
      </c>
      <c r="D169" t="s">
        <v>917</v>
      </c>
      <c r="E169" t="s">
        <v>924</v>
      </c>
      <c r="F169" t="s">
        <v>135</v>
      </c>
      <c r="G169" t="s">
        <v>925</v>
      </c>
      <c r="H169" t="s">
        <v>361</v>
      </c>
      <c r="I169" t="s">
        <v>362</v>
      </c>
      <c r="J169">
        <v>70</v>
      </c>
      <c r="K169" t="s">
        <v>13</v>
      </c>
      <c r="L169" t="s">
        <v>152</v>
      </c>
      <c r="M169" s="2">
        <v>109.9996</v>
      </c>
      <c r="N169" s="2">
        <v>7699.9719999999998</v>
      </c>
    </row>
    <row r="170" spans="1:18" x14ac:dyDescent="0.25">
      <c r="A170" t="s">
        <v>36</v>
      </c>
      <c r="B170">
        <v>2740</v>
      </c>
      <c r="C170" t="s">
        <v>1431</v>
      </c>
      <c r="D170" t="s">
        <v>1421</v>
      </c>
      <c r="E170" t="s">
        <v>1432</v>
      </c>
      <c r="F170" t="s">
        <v>135</v>
      </c>
      <c r="G170" t="s">
        <v>1433</v>
      </c>
      <c r="H170" t="s">
        <v>369</v>
      </c>
      <c r="I170" t="s">
        <v>370</v>
      </c>
      <c r="J170">
        <v>150</v>
      </c>
      <c r="K170" t="s">
        <v>13</v>
      </c>
      <c r="L170" t="s">
        <v>1436</v>
      </c>
      <c r="M170" s="2">
        <v>41.3</v>
      </c>
      <c r="N170" s="2">
        <v>6195</v>
      </c>
    </row>
    <row r="171" spans="1:18" x14ac:dyDescent="0.25">
      <c r="A171" t="s">
        <v>36</v>
      </c>
      <c r="B171">
        <v>2731</v>
      </c>
      <c r="C171" t="s">
        <v>1406</v>
      </c>
      <c r="D171" t="s">
        <v>1407</v>
      </c>
      <c r="E171" t="s">
        <v>1408</v>
      </c>
      <c r="F171" t="s">
        <v>40</v>
      </c>
      <c r="G171" t="s">
        <v>1409</v>
      </c>
      <c r="H171" t="s">
        <v>377</v>
      </c>
      <c r="I171" t="s">
        <v>378</v>
      </c>
      <c r="J171">
        <v>150</v>
      </c>
      <c r="K171" t="s">
        <v>13</v>
      </c>
      <c r="L171" t="s">
        <v>1287</v>
      </c>
      <c r="M171" s="2">
        <v>88.5</v>
      </c>
      <c r="N171" s="2">
        <v>13275</v>
      </c>
    </row>
    <row r="172" spans="1:18" x14ac:dyDescent="0.25">
      <c r="A172" t="s">
        <v>36</v>
      </c>
      <c r="B172">
        <v>2814</v>
      </c>
      <c r="C172" t="s">
        <v>1557</v>
      </c>
      <c r="D172" t="s">
        <v>1558</v>
      </c>
      <c r="E172" t="s">
        <v>1559</v>
      </c>
      <c r="F172" t="s">
        <v>135</v>
      </c>
      <c r="G172" t="s">
        <v>1560</v>
      </c>
      <c r="H172" t="s">
        <v>966</v>
      </c>
      <c r="I172" t="s">
        <v>967</v>
      </c>
      <c r="J172">
        <v>500</v>
      </c>
      <c r="K172" t="s">
        <v>13</v>
      </c>
      <c r="L172" t="s">
        <v>986</v>
      </c>
      <c r="M172" s="2">
        <v>143.84</v>
      </c>
      <c r="N172" s="2">
        <v>71920</v>
      </c>
    </row>
    <row r="173" spans="1:18" x14ac:dyDescent="0.25">
      <c r="A173" t="s">
        <v>36</v>
      </c>
      <c r="B173">
        <v>2798</v>
      </c>
      <c r="C173" t="s">
        <v>1528</v>
      </c>
      <c r="D173" t="s">
        <v>1529</v>
      </c>
      <c r="E173" t="s">
        <v>1530</v>
      </c>
      <c r="F173" t="s">
        <v>40</v>
      </c>
      <c r="G173" t="s">
        <v>1531</v>
      </c>
      <c r="H173" t="s">
        <v>1532</v>
      </c>
      <c r="I173" t="s">
        <v>1533</v>
      </c>
      <c r="J173">
        <v>50</v>
      </c>
      <c r="K173" t="s">
        <v>13</v>
      </c>
      <c r="L173" t="s">
        <v>1534</v>
      </c>
      <c r="M173" s="2">
        <v>128.18</v>
      </c>
      <c r="N173" s="2">
        <v>6409</v>
      </c>
    </row>
    <row r="174" spans="1:18" x14ac:dyDescent="0.25">
      <c r="A174" t="s">
        <v>36</v>
      </c>
      <c r="B174">
        <v>2803</v>
      </c>
      <c r="C174" t="s">
        <v>1537</v>
      </c>
      <c r="D174" t="s">
        <v>1538</v>
      </c>
      <c r="E174" t="s">
        <v>1539</v>
      </c>
      <c r="F174" t="s">
        <v>135</v>
      </c>
      <c r="G174" t="s">
        <v>1540</v>
      </c>
      <c r="H174" t="s">
        <v>1541</v>
      </c>
      <c r="I174" t="s">
        <v>1542</v>
      </c>
      <c r="J174">
        <v>10</v>
      </c>
      <c r="K174" t="s">
        <v>13</v>
      </c>
      <c r="L174" t="s">
        <v>1436</v>
      </c>
      <c r="M174" s="2">
        <v>289.10000000000002</v>
      </c>
      <c r="N174" s="2">
        <v>2891</v>
      </c>
    </row>
    <row r="175" spans="1:18" x14ac:dyDescent="0.25">
      <c r="A175" t="s">
        <v>36</v>
      </c>
      <c r="B175">
        <v>2803</v>
      </c>
      <c r="C175" t="s">
        <v>1537</v>
      </c>
      <c r="D175" t="s">
        <v>1538</v>
      </c>
      <c r="E175" t="s">
        <v>1539</v>
      </c>
      <c r="F175" t="s">
        <v>135</v>
      </c>
      <c r="G175" t="s">
        <v>1540</v>
      </c>
      <c r="H175" t="s">
        <v>926</v>
      </c>
      <c r="I175" t="s">
        <v>927</v>
      </c>
      <c r="J175">
        <v>300</v>
      </c>
      <c r="K175" t="s">
        <v>13</v>
      </c>
      <c r="L175" t="s">
        <v>1436</v>
      </c>
      <c r="M175" s="2">
        <v>165.2</v>
      </c>
      <c r="N175" s="2">
        <v>49560</v>
      </c>
    </row>
    <row r="176" spans="1:18" x14ac:dyDescent="0.25">
      <c r="A176" t="s">
        <v>36</v>
      </c>
      <c r="B176">
        <v>2797</v>
      </c>
      <c r="C176" t="s">
        <v>1522</v>
      </c>
      <c r="D176" t="s">
        <v>1519</v>
      </c>
      <c r="E176" t="s">
        <v>1525</v>
      </c>
      <c r="F176" t="s">
        <v>135</v>
      </c>
      <c r="G176" t="s">
        <v>1524</v>
      </c>
      <c r="H176" t="s">
        <v>963</v>
      </c>
      <c r="I176" t="s">
        <v>964</v>
      </c>
      <c r="J176">
        <v>200</v>
      </c>
      <c r="K176" t="s">
        <v>13</v>
      </c>
      <c r="L176" t="s">
        <v>1436</v>
      </c>
      <c r="M176" s="2">
        <v>450.76</v>
      </c>
      <c r="N176" s="2">
        <v>90152</v>
      </c>
    </row>
    <row r="177" spans="1:20" x14ac:dyDescent="0.25">
      <c r="A177" t="s">
        <v>36</v>
      </c>
      <c r="B177">
        <v>2791</v>
      </c>
      <c r="C177" t="s">
        <v>1511</v>
      </c>
      <c r="D177" t="s">
        <v>1512</v>
      </c>
      <c r="E177" t="s">
        <v>1513</v>
      </c>
      <c r="F177" t="s">
        <v>40</v>
      </c>
      <c r="G177" t="s">
        <v>1514</v>
      </c>
      <c r="H177" t="s">
        <v>1515</v>
      </c>
      <c r="I177" t="s">
        <v>1516</v>
      </c>
      <c r="J177">
        <v>30</v>
      </c>
      <c r="K177" t="s">
        <v>13</v>
      </c>
      <c r="L177" t="s">
        <v>1517</v>
      </c>
      <c r="M177" s="2">
        <v>206.5</v>
      </c>
      <c r="N177" s="2">
        <v>6195</v>
      </c>
    </row>
    <row r="178" spans="1:20" x14ac:dyDescent="0.25">
      <c r="A178" t="s">
        <v>36</v>
      </c>
      <c r="B178">
        <v>2815</v>
      </c>
      <c r="C178" t="s">
        <v>1565</v>
      </c>
      <c r="D178" t="s">
        <v>1558</v>
      </c>
      <c r="E178" t="s">
        <v>1566</v>
      </c>
      <c r="F178" t="s">
        <v>40</v>
      </c>
      <c r="G178" t="s">
        <v>1567</v>
      </c>
      <c r="H178" t="s">
        <v>1568</v>
      </c>
      <c r="I178" t="s">
        <v>1569</v>
      </c>
      <c r="J178">
        <v>100</v>
      </c>
      <c r="K178" t="s">
        <v>13</v>
      </c>
      <c r="L178" t="s">
        <v>1436</v>
      </c>
      <c r="M178" s="2">
        <v>37.76</v>
      </c>
      <c r="N178" s="2">
        <v>3776</v>
      </c>
    </row>
    <row r="179" spans="1:20" x14ac:dyDescent="0.25">
      <c r="A179" t="s">
        <v>36</v>
      </c>
      <c r="B179">
        <v>2731</v>
      </c>
      <c r="C179" t="s">
        <v>1406</v>
      </c>
      <c r="D179" t="s">
        <v>1407</v>
      </c>
      <c r="E179" t="s">
        <v>1408</v>
      </c>
      <c r="F179" t="s">
        <v>40</v>
      </c>
      <c r="G179" t="s">
        <v>1409</v>
      </c>
      <c r="H179" t="s">
        <v>367</v>
      </c>
      <c r="I179" t="s">
        <v>368</v>
      </c>
      <c r="J179">
        <v>150</v>
      </c>
      <c r="K179" t="s">
        <v>13</v>
      </c>
      <c r="L179" t="s">
        <v>1287</v>
      </c>
      <c r="M179" s="2">
        <v>88.5</v>
      </c>
      <c r="N179" s="2">
        <v>13275</v>
      </c>
    </row>
    <row r="180" spans="1:20" x14ac:dyDescent="0.25">
      <c r="A180" t="s">
        <v>36</v>
      </c>
      <c r="B180">
        <v>2731</v>
      </c>
      <c r="C180" t="s">
        <v>1406</v>
      </c>
      <c r="D180" t="s">
        <v>1407</v>
      </c>
      <c r="E180" t="s">
        <v>1408</v>
      </c>
      <c r="F180" t="s">
        <v>40</v>
      </c>
      <c r="G180" t="s">
        <v>1409</v>
      </c>
      <c r="H180" t="s">
        <v>375</v>
      </c>
      <c r="I180" t="s">
        <v>376</v>
      </c>
      <c r="J180">
        <v>150</v>
      </c>
      <c r="K180" t="s">
        <v>13</v>
      </c>
      <c r="L180" t="s">
        <v>1287</v>
      </c>
      <c r="M180" s="2">
        <v>88.5</v>
      </c>
      <c r="N180" s="2">
        <v>13275</v>
      </c>
    </row>
    <row r="181" spans="1:20" x14ac:dyDescent="0.25">
      <c r="A181" t="s">
        <v>36</v>
      </c>
      <c r="B181">
        <v>1959</v>
      </c>
      <c r="C181" t="s">
        <v>981</v>
      </c>
      <c r="D181" t="s">
        <v>978</v>
      </c>
      <c r="E181" t="s">
        <v>982</v>
      </c>
      <c r="F181" t="s">
        <v>135</v>
      </c>
      <c r="G181" t="s">
        <v>983</v>
      </c>
      <c r="H181" t="s">
        <v>984</v>
      </c>
      <c r="I181" t="s">
        <v>985</v>
      </c>
      <c r="J181">
        <v>5</v>
      </c>
      <c r="K181" t="s">
        <v>13</v>
      </c>
      <c r="L181" t="s">
        <v>986</v>
      </c>
      <c r="M181" s="2">
        <v>2950</v>
      </c>
      <c r="N181" s="2">
        <v>14750</v>
      </c>
    </row>
    <row r="182" spans="1:20" x14ac:dyDescent="0.25">
      <c r="A182" t="s">
        <v>36</v>
      </c>
      <c r="B182">
        <v>1349</v>
      </c>
      <c r="C182" t="s">
        <v>226</v>
      </c>
      <c r="D182" t="s">
        <v>227</v>
      </c>
      <c r="E182" t="s">
        <v>228</v>
      </c>
      <c r="F182" t="s">
        <v>40</v>
      </c>
      <c r="G182" t="s">
        <v>229</v>
      </c>
      <c r="H182" t="s">
        <v>237</v>
      </c>
      <c r="I182" t="s">
        <v>238</v>
      </c>
      <c r="J182">
        <v>2</v>
      </c>
      <c r="K182" t="s">
        <v>13</v>
      </c>
      <c r="L182" t="s">
        <v>232</v>
      </c>
      <c r="M182" s="2">
        <v>6903</v>
      </c>
      <c r="N182" s="2">
        <v>13806</v>
      </c>
    </row>
    <row r="183" spans="1:20" x14ac:dyDescent="0.25">
      <c r="A183" t="s">
        <v>36</v>
      </c>
      <c r="B183">
        <v>1963</v>
      </c>
      <c r="C183" t="s">
        <v>987</v>
      </c>
      <c r="D183" t="s">
        <v>988</v>
      </c>
      <c r="E183" t="s">
        <v>989</v>
      </c>
      <c r="F183" t="s">
        <v>40</v>
      </c>
      <c r="G183" t="s">
        <v>990</v>
      </c>
      <c r="H183" t="s">
        <v>991</v>
      </c>
      <c r="I183" t="s">
        <v>992</v>
      </c>
      <c r="J183">
        <v>6</v>
      </c>
      <c r="K183" t="s">
        <v>13</v>
      </c>
      <c r="L183" t="s">
        <v>986</v>
      </c>
      <c r="M183" s="2">
        <v>13317.48</v>
      </c>
      <c r="N183" s="2">
        <v>79904.88</v>
      </c>
    </row>
    <row r="184" spans="1:20" x14ac:dyDescent="0.25">
      <c r="A184" t="s">
        <v>36</v>
      </c>
      <c r="B184">
        <v>1027</v>
      </c>
      <c r="C184" t="s">
        <v>2138</v>
      </c>
      <c r="D184" t="s">
        <v>2125</v>
      </c>
      <c r="E184" t="s">
        <v>2139</v>
      </c>
      <c r="F184" t="s">
        <v>135</v>
      </c>
      <c r="G184" t="s">
        <v>1627</v>
      </c>
      <c r="H184" t="s">
        <v>2140</v>
      </c>
      <c r="I184" t="s">
        <v>2141</v>
      </c>
      <c r="J184">
        <v>100</v>
      </c>
      <c r="K184" t="s">
        <v>13</v>
      </c>
      <c r="L184" t="s">
        <v>2142</v>
      </c>
      <c r="M184" s="6">
        <v>54.87</v>
      </c>
      <c r="N184" s="6">
        <v>5487</v>
      </c>
    </row>
    <row r="185" spans="1:20" x14ac:dyDescent="0.25">
      <c r="A185" t="s">
        <v>36</v>
      </c>
      <c r="B185">
        <v>785</v>
      </c>
      <c r="C185" t="s">
        <v>1953</v>
      </c>
      <c r="D185" t="s">
        <v>1954</v>
      </c>
      <c r="E185" t="s">
        <v>1955</v>
      </c>
      <c r="F185" t="s">
        <v>135</v>
      </c>
      <c r="G185" t="s">
        <v>1956</v>
      </c>
      <c r="H185" t="s">
        <v>1963</v>
      </c>
      <c r="I185" t="s">
        <v>1964</v>
      </c>
      <c r="J185">
        <v>15</v>
      </c>
      <c r="K185" t="s">
        <v>13</v>
      </c>
      <c r="L185" t="s">
        <v>1343</v>
      </c>
      <c r="M185" s="6">
        <v>1584.6102000000001</v>
      </c>
      <c r="N185" s="6">
        <v>23769.152999999998</v>
      </c>
    </row>
    <row r="186" spans="1:20" x14ac:dyDescent="0.25">
      <c r="A186" t="s">
        <v>36</v>
      </c>
      <c r="B186">
        <v>3387</v>
      </c>
      <c r="C186" t="s">
        <v>2352</v>
      </c>
      <c r="D186" t="s">
        <v>2353</v>
      </c>
      <c r="E186" t="s">
        <v>2354</v>
      </c>
      <c r="F186" t="s">
        <v>135</v>
      </c>
      <c r="G186" t="s">
        <v>2355</v>
      </c>
      <c r="H186" t="s">
        <v>2356</v>
      </c>
      <c r="I186" t="s">
        <v>2357</v>
      </c>
      <c r="J186">
        <v>700</v>
      </c>
      <c r="K186" t="s">
        <v>13</v>
      </c>
      <c r="L186" t="s">
        <v>1436</v>
      </c>
      <c r="M186" s="2">
        <v>100.3</v>
      </c>
      <c r="N186" s="2">
        <v>70210</v>
      </c>
    </row>
    <row r="187" spans="1:20" ht="15.75" thickBot="1" x14ac:dyDescent="0.3">
      <c r="A187" t="s">
        <v>36</v>
      </c>
      <c r="B187">
        <v>3416</v>
      </c>
      <c r="C187" t="s">
        <v>2377</v>
      </c>
      <c r="D187" t="s">
        <v>2374</v>
      </c>
      <c r="E187" t="s">
        <v>2378</v>
      </c>
      <c r="F187" t="s">
        <v>40</v>
      </c>
      <c r="G187" t="s">
        <v>2379</v>
      </c>
      <c r="H187" t="s">
        <v>2356</v>
      </c>
      <c r="I187" t="s">
        <v>2357</v>
      </c>
      <c r="J187">
        <v>300</v>
      </c>
      <c r="K187" t="s">
        <v>13</v>
      </c>
      <c r="L187" t="s">
        <v>1436</v>
      </c>
      <c r="M187" s="2">
        <v>100.3</v>
      </c>
      <c r="N187" s="2">
        <v>30090</v>
      </c>
    </row>
    <row r="188" spans="1:20" ht="15.75" thickBot="1" x14ac:dyDescent="0.3">
      <c r="A188" s="47" t="s">
        <v>36</v>
      </c>
      <c r="B188" s="47">
        <v>2930</v>
      </c>
      <c r="C188" s="47" t="s">
        <v>1699</v>
      </c>
      <c r="D188" s="47" t="s">
        <v>1700</v>
      </c>
      <c r="E188" s="47" t="s">
        <v>1701</v>
      </c>
      <c r="F188" s="47" t="s">
        <v>40</v>
      </c>
      <c r="G188" s="47" t="s">
        <v>1702</v>
      </c>
      <c r="H188" s="47" t="s">
        <v>1703</v>
      </c>
      <c r="I188" s="47" t="s">
        <v>1704</v>
      </c>
      <c r="J188" s="47">
        <v>50</v>
      </c>
      <c r="K188" s="47" t="s">
        <v>13</v>
      </c>
      <c r="L188" s="47" t="s">
        <v>113</v>
      </c>
      <c r="M188" s="48">
        <v>973.5</v>
      </c>
      <c r="N188" s="48">
        <v>48675</v>
      </c>
      <c r="O188" s="74" t="s">
        <v>2492</v>
      </c>
      <c r="P188" s="81"/>
      <c r="Q188" s="55"/>
      <c r="R188" s="55"/>
      <c r="S188" s="55"/>
      <c r="T188" s="56"/>
    </row>
    <row r="189" spans="1:20" ht="15.75" thickBot="1" x14ac:dyDescent="0.3">
      <c r="A189" s="49" t="s">
        <v>36</v>
      </c>
      <c r="B189" s="49">
        <v>782</v>
      </c>
      <c r="C189" s="49" t="s">
        <v>1921</v>
      </c>
      <c r="D189" s="49" t="s">
        <v>1922</v>
      </c>
      <c r="E189" s="49" t="s">
        <v>1923</v>
      </c>
      <c r="F189" s="49" t="s">
        <v>40</v>
      </c>
      <c r="G189" s="49" t="s">
        <v>1924</v>
      </c>
      <c r="H189" s="49" t="s">
        <v>1933</v>
      </c>
      <c r="I189" s="49" t="s">
        <v>1934</v>
      </c>
      <c r="J189" s="49">
        <v>6</v>
      </c>
      <c r="K189" s="49" t="s">
        <v>13</v>
      </c>
      <c r="L189" s="49" t="s">
        <v>476</v>
      </c>
      <c r="M189" s="51">
        <v>183.9974</v>
      </c>
      <c r="N189" s="51">
        <v>1103.9844000000001</v>
      </c>
      <c r="O189" s="75" t="s">
        <v>2501</v>
      </c>
      <c r="P189" s="82"/>
      <c r="Q189" s="57"/>
      <c r="R189" s="57"/>
      <c r="S189" s="57"/>
      <c r="T189" s="58"/>
    </row>
    <row r="190" spans="1:20" x14ac:dyDescent="0.25">
      <c r="A190" s="47" t="s">
        <v>36</v>
      </c>
      <c r="B190" s="47">
        <v>2916</v>
      </c>
      <c r="C190" s="47" t="s">
        <v>1639</v>
      </c>
      <c r="D190" s="47" t="s">
        <v>1636</v>
      </c>
      <c r="E190" s="47" t="s">
        <v>1640</v>
      </c>
      <c r="F190" s="47" t="s">
        <v>135</v>
      </c>
      <c r="G190" s="47" t="s">
        <v>1641</v>
      </c>
      <c r="H190" s="47" t="s">
        <v>821</v>
      </c>
      <c r="I190" s="47" t="s">
        <v>822</v>
      </c>
      <c r="J190" s="47">
        <v>700</v>
      </c>
      <c r="K190" s="47" t="s">
        <v>13</v>
      </c>
      <c r="L190" s="47" t="s">
        <v>1642</v>
      </c>
      <c r="M190" s="48">
        <v>3.5164</v>
      </c>
      <c r="N190" s="48">
        <v>2461.48</v>
      </c>
      <c r="O190" s="76" t="s">
        <v>2502</v>
      </c>
      <c r="P190" s="83"/>
      <c r="Q190" s="49"/>
      <c r="R190" s="49"/>
      <c r="S190" s="49"/>
      <c r="T190" s="52"/>
    </row>
    <row r="191" spans="1:20" x14ac:dyDescent="0.25">
      <c r="A191" s="47" t="s">
        <v>36</v>
      </c>
      <c r="B191" s="47">
        <v>2945</v>
      </c>
      <c r="C191" s="47" t="s">
        <v>1715</v>
      </c>
      <c r="D191" s="47" t="s">
        <v>1716</v>
      </c>
      <c r="E191" s="47" t="s">
        <v>1717</v>
      </c>
      <c r="F191" s="47" t="s">
        <v>40</v>
      </c>
      <c r="G191" s="47" t="s">
        <v>1718</v>
      </c>
      <c r="H191" s="47" t="s">
        <v>1719</v>
      </c>
      <c r="I191" s="47" t="s">
        <v>1720</v>
      </c>
      <c r="J191" s="47">
        <v>300</v>
      </c>
      <c r="K191" s="47" t="s">
        <v>13</v>
      </c>
      <c r="L191" s="47" t="s">
        <v>1642</v>
      </c>
      <c r="M191" s="48">
        <v>1.3688</v>
      </c>
      <c r="N191" s="48">
        <v>410.64</v>
      </c>
      <c r="O191" s="76" t="s">
        <v>2503</v>
      </c>
      <c r="P191" s="83"/>
      <c r="Q191" s="49"/>
      <c r="R191" s="49"/>
      <c r="S191" s="49"/>
      <c r="T191" s="52"/>
    </row>
    <row r="192" spans="1:20" x14ac:dyDescent="0.25">
      <c r="A192" s="47" t="s">
        <v>36</v>
      </c>
      <c r="B192" s="47">
        <v>3123</v>
      </c>
      <c r="C192" s="47" t="s">
        <v>1803</v>
      </c>
      <c r="D192" s="47" t="s">
        <v>1804</v>
      </c>
      <c r="E192" s="47" t="s">
        <v>1805</v>
      </c>
      <c r="F192" s="47" t="s">
        <v>135</v>
      </c>
      <c r="G192" s="47" t="s">
        <v>1806</v>
      </c>
      <c r="H192" s="47" t="s">
        <v>1807</v>
      </c>
      <c r="I192" s="47" t="s">
        <v>1808</v>
      </c>
      <c r="J192" s="47">
        <v>500</v>
      </c>
      <c r="K192" s="47" t="s">
        <v>13</v>
      </c>
      <c r="L192" s="47" t="s">
        <v>1786</v>
      </c>
      <c r="M192" s="48">
        <v>9.9120000000000008</v>
      </c>
      <c r="N192" s="48">
        <v>4956</v>
      </c>
      <c r="O192" s="76" t="s">
        <v>2504</v>
      </c>
      <c r="P192" s="83"/>
      <c r="Q192" s="49"/>
      <c r="R192" s="49"/>
      <c r="S192" s="49"/>
      <c r="T192" s="52"/>
    </row>
    <row r="193" spans="1:20" x14ac:dyDescent="0.25">
      <c r="A193" s="47" t="s">
        <v>36</v>
      </c>
      <c r="B193" s="47">
        <v>3143</v>
      </c>
      <c r="C193" s="47" t="s">
        <v>1821</v>
      </c>
      <c r="D193" s="47" t="s">
        <v>1818</v>
      </c>
      <c r="E193" s="47" t="s">
        <v>1822</v>
      </c>
      <c r="F193" s="47" t="s">
        <v>135</v>
      </c>
      <c r="G193" s="47" t="s">
        <v>1823</v>
      </c>
      <c r="H193" s="47" t="s">
        <v>1824</v>
      </c>
      <c r="I193" s="47" t="s">
        <v>1825</v>
      </c>
      <c r="J193" s="47">
        <v>5000</v>
      </c>
      <c r="K193" s="47" t="s">
        <v>13</v>
      </c>
      <c r="L193" s="47" t="s">
        <v>1786</v>
      </c>
      <c r="M193" s="48">
        <v>5.8410000000000002</v>
      </c>
      <c r="N193" s="48">
        <v>29205</v>
      </c>
      <c r="O193" s="76"/>
      <c r="P193" s="83"/>
      <c r="Q193" s="49"/>
      <c r="R193" s="49"/>
      <c r="S193" s="49"/>
      <c r="T193" s="52"/>
    </row>
    <row r="194" spans="1:20" x14ac:dyDescent="0.25">
      <c r="A194" s="47" t="s">
        <v>36</v>
      </c>
      <c r="B194" s="47">
        <v>3143</v>
      </c>
      <c r="C194" s="47" t="s">
        <v>1821</v>
      </c>
      <c r="D194" s="47" t="s">
        <v>1818</v>
      </c>
      <c r="E194" s="47" t="s">
        <v>1822</v>
      </c>
      <c r="F194" s="47" t="s">
        <v>135</v>
      </c>
      <c r="G194" s="47" t="s">
        <v>1823</v>
      </c>
      <c r="H194" s="47" t="s">
        <v>1826</v>
      </c>
      <c r="I194" s="47" t="s">
        <v>1827</v>
      </c>
      <c r="J194" s="47">
        <v>500</v>
      </c>
      <c r="K194" s="47" t="s">
        <v>13</v>
      </c>
      <c r="L194" s="47" t="s">
        <v>1786</v>
      </c>
      <c r="M194" s="48">
        <v>5.0149999999999997</v>
      </c>
      <c r="N194" s="48">
        <v>2507.5</v>
      </c>
      <c r="O194" s="76"/>
      <c r="P194" s="83"/>
      <c r="Q194" s="49"/>
      <c r="R194" s="49"/>
      <c r="S194" s="49"/>
      <c r="T194" s="52"/>
    </row>
    <row r="195" spans="1:20" ht="15.75" thickBot="1" x14ac:dyDescent="0.3">
      <c r="A195" s="47" t="s">
        <v>36</v>
      </c>
      <c r="B195" s="47">
        <v>3167</v>
      </c>
      <c r="C195" s="47" t="s">
        <v>1838</v>
      </c>
      <c r="D195" s="47" t="s">
        <v>1835</v>
      </c>
      <c r="E195" s="47" t="s">
        <v>1839</v>
      </c>
      <c r="F195" s="47" t="s">
        <v>135</v>
      </c>
      <c r="G195" s="47" t="s">
        <v>1840</v>
      </c>
      <c r="H195" s="47" t="s">
        <v>1841</v>
      </c>
      <c r="I195" s="47" t="s">
        <v>1842</v>
      </c>
      <c r="J195" s="47">
        <v>500</v>
      </c>
      <c r="K195" s="47" t="s">
        <v>13</v>
      </c>
      <c r="L195" s="47" t="s">
        <v>1786</v>
      </c>
      <c r="M195" s="48">
        <v>10.006399999999999</v>
      </c>
      <c r="N195" s="48">
        <v>5003.2</v>
      </c>
      <c r="O195" s="77"/>
      <c r="P195" s="84"/>
      <c r="Q195" s="53"/>
      <c r="R195" s="53"/>
      <c r="S195" s="53"/>
      <c r="T195" s="54"/>
    </row>
    <row r="196" spans="1:20" s="44" customFormat="1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78"/>
      <c r="P196" s="73"/>
    </row>
    <row r="197" spans="1:20" s="44" customFormat="1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78"/>
      <c r="P197" s="73"/>
    </row>
    <row r="198" spans="1:20" s="44" customFormat="1" x14ac:dyDescent="0.25">
      <c r="A198" s="50"/>
      <c r="O198" s="73"/>
      <c r="P198" s="73"/>
    </row>
    <row r="200" spans="1:20" ht="15.75" thickBot="1" x14ac:dyDescent="0.3"/>
    <row r="201" spans="1:20" ht="15.75" thickBot="1" x14ac:dyDescent="0.3">
      <c r="A201" s="68" t="s">
        <v>2495</v>
      </c>
      <c r="B201" s="69"/>
      <c r="C201" s="69"/>
      <c r="D201" s="69"/>
      <c r="E201" s="70"/>
    </row>
    <row r="202" spans="1:20" x14ac:dyDescent="0.25">
      <c r="A202" s="60" t="s">
        <v>2493</v>
      </c>
      <c r="B202" s="61"/>
      <c r="C202" s="61"/>
      <c r="D202" s="61"/>
      <c r="E202" s="65"/>
    </row>
    <row r="203" spans="1:20" x14ac:dyDescent="0.25">
      <c r="A203" s="62" t="s">
        <v>2494</v>
      </c>
      <c r="B203" s="59"/>
      <c r="C203" s="59"/>
      <c r="D203" s="59"/>
      <c r="E203" s="66"/>
    </row>
    <row r="204" spans="1:20" ht="15.75" thickBot="1" x14ac:dyDescent="0.3">
      <c r="A204" s="62" t="s">
        <v>2496</v>
      </c>
      <c r="B204" s="59"/>
      <c r="C204" s="59">
        <v>48</v>
      </c>
      <c r="D204" s="59" t="s">
        <v>2500</v>
      </c>
      <c r="E204" s="66"/>
    </row>
    <row r="205" spans="1:20" s="8" customFormat="1" ht="90.75" customHeight="1" thickBot="1" x14ac:dyDescent="0.3">
      <c r="A205" s="71" t="s">
        <v>2497</v>
      </c>
      <c r="B205" s="72"/>
      <c r="C205" s="237" t="s">
        <v>2506</v>
      </c>
      <c r="D205" s="237"/>
      <c r="E205" s="238"/>
      <c r="O205" s="79"/>
      <c r="P205" s="79"/>
    </row>
    <row r="206" spans="1:20" x14ac:dyDescent="0.25">
      <c r="A206" s="62" t="s">
        <v>2498</v>
      </c>
      <c r="B206" s="59"/>
      <c r="C206" s="59">
        <v>244</v>
      </c>
      <c r="D206" s="59" t="s">
        <v>2499</v>
      </c>
      <c r="E206" s="66"/>
    </row>
    <row r="207" spans="1:20" ht="15.75" thickBot="1" x14ac:dyDescent="0.3">
      <c r="A207" s="63" t="s">
        <v>2505</v>
      </c>
      <c r="B207" s="64"/>
      <c r="C207" s="64">
        <v>20</v>
      </c>
      <c r="D207" s="64" t="s">
        <v>2500</v>
      </c>
      <c r="E207" s="67"/>
    </row>
  </sheetData>
  <mergeCells count="1">
    <mergeCell ref="C205:E20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O772"/>
  <sheetViews>
    <sheetView topLeftCell="D1" workbookViewId="0">
      <selection activeCell="D765" sqref="D765"/>
    </sheetView>
  </sheetViews>
  <sheetFormatPr baseColWidth="10" defaultColWidth="11.42578125" defaultRowHeight="15" x14ac:dyDescent="0.25"/>
  <cols>
    <col min="3" max="4" width="17.85546875" bestFit="1" customWidth="1"/>
    <col min="9" max="9" width="61.85546875" customWidth="1"/>
    <col min="13" max="13" width="15" style="2" bestFit="1" customWidth="1"/>
    <col min="14" max="14" width="16.7109375" style="2" bestFit="1" customWidth="1"/>
  </cols>
  <sheetData>
    <row r="1" spans="1:15" x14ac:dyDescent="0.25">
      <c r="A1" t="s">
        <v>30</v>
      </c>
      <c r="B1" t="s">
        <v>0</v>
      </c>
      <c r="C1" t="s">
        <v>1</v>
      </c>
      <c r="D1" t="s">
        <v>2</v>
      </c>
      <c r="E1" t="s">
        <v>31</v>
      </c>
      <c r="F1" t="s">
        <v>32</v>
      </c>
      <c r="G1" t="s">
        <v>33</v>
      </c>
      <c r="H1" t="s">
        <v>3</v>
      </c>
      <c r="I1" t="s">
        <v>4</v>
      </c>
      <c r="J1" t="s">
        <v>34</v>
      </c>
      <c r="K1" t="s">
        <v>5</v>
      </c>
      <c r="L1" t="s">
        <v>6</v>
      </c>
      <c r="M1" s="2" t="s">
        <v>7</v>
      </c>
      <c r="N1" s="2" t="s">
        <v>8</v>
      </c>
      <c r="O1" t="s">
        <v>35</v>
      </c>
    </row>
    <row r="2" spans="1:15" hidden="1" x14ac:dyDescent="0.25">
      <c r="A2" t="s">
        <v>36</v>
      </c>
      <c r="B2">
        <v>1179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11</v>
      </c>
      <c r="I2" t="s">
        <v>12</v>
      </c>
      <c r="J2">
        <v>15</v>
      </c>
      <c r="K2" t="s">
        <v>13</v>
      </c>
      <c r="L2" t="s">
        <v>14</v>
      </c>
      <c r="M2" s="2">
        <v>43</v>
      </c>
      <c r="N2" s="2">
        <v>645</v>
      </c>
      <c r="O2" t="s">
        <v>42</v>
      </c>
    </row>
    <row r="3" spans="1:15" hidden="1" x14ac:dyDescent="0.25">
      <c r="A3" t="s">
        <v>36</v>
      </c>
      <c r="B3">
        <v>1183</v>
      </c>
      <c r="C3" t="s">
        <v>43</v>
      </c>
      <c r="D3" t="s">
        <v>44</v>
      </c>
      <c r="E3" t="s">
        <v>45</v>
      </c>
      <c r="F3" t="s">
        <v>40</v>
      </c>
      <c r="G3" t="s">
        <v>46</v>
      </c>
      <c r="H3" t="s">
        <v>11</v>
      </c>
      <c r="I3" t="s">
        <v>12</v>
      </c>
      <c r="J3">
        <v>13</v>
      </c>
      <c r="K3" t="s">
        <v>13</v>
      </c>
      <c r="L3" t="s">
        <v>14</v>
      </c>
      <c r="M3" s="2">
        <v>43</v>
      </c>
      <c r="N3" s="2">
        <v>559</v>
      </c>
      <c r="O3" t="s">
        <v>42</v>
      </c>
    </row>
    <row r="4" spans="1:15" hidden="1" x14ac:dyDescent="0.25">
      <c r="A4" t="s">
        <v>36</v>
      </c>
      <c r="B4">
        <v>1186</v>
      </c>
      <c r="C4" t="s">
        <v>47</v>
      </c>
      <c r="D4" t="s">
        <v>48</v>
      </c>
      <c r="E4" t="s">
        <v>49</v>
      </c>
      <c r="F4" t="s">
        <v>40</v>
      </c>
      <c r="G4" t="s">
        <v>50</v>
      </c>
      <c r="H4" t="s">
        <v>51</v>
      </c>
      <c r="I4" t="s">
        <v>52</v>
      </c>
      <c r="J4">
        <v>25</v>
      </c>
      <c r="K4" t="s">
        <v>13</v>
      </c>
      <c r="L4" t="s">
        <v>53</v>
      </c>
      <c r="M4" s="2">
        <v>50914.6872</v>
      </c>
      <c r="N4" s="2">
        <v>1272867.18</v>
      </c>
      <c r="O4" t="s">
        <v>42</v>
      </c>
    </row>
    <row r="5" spans="1:15" hidden="1" x14ac:dyDescent="0.25">
      <c r="A5" t="s">
        <v>36</v>
      </c>
      <c r="B5">
        <v>1200</v>
      </c>
      <c r="C5" t="s">
        <v>54</v>
      </c>
      <c r="D5" t="s">
        <v>55</v>
      </c>
      <c r="E5" t="s">
        <v>56</v>
      </c>
      <c r="F5" t="s">
        <v>40</v>
      </c>
      <c r="G5" t="s">
        <v>57</v>
      </c>
      <c r="H5" t="s">
        <v>11</v>
      </c>
      <c r="I5" t="s">
        <v>12</v>
      </c>
      <c r="J5">
        <v>10</v>
      </c>
      <c r="K5" t="s">
        <v>13</v>
      </c>
      <c r="L5" t="s">
        <v>14</v>
      </c>
      <c r="M5" s="2">
        <v>43</v>
      </c>
      <c r="N5" s="2">
        <v>430</v>
      </c>
      <c r="O5" t="s">
        <v>42</v>
      </c>
    </row>
    <row r="6" spans="1:15" hidden="1" x14ac:dyDescent="0.25">
      <c r="A6" t="s">
        <v>36</v>
      </c>
      <c r="B6">
        <v>1205</v>
      </c>
      <c r="C6" t="s">
        <v>58</v>
      </c>
      <c r="D6" t="s">
        <v>59</v>
      </c>
      <c r="E6" t="s">
        <v>60</v>
      </c>
      <c r="F6" t="s">
        <v>40</v>
      </c>
      <c r="G6" t="s">
        <v>61</v>
      </c>
      <c r="H6" t="s">
        <v>11</v>
      </c>
      <c r="I6" t="s">
        <v>12</v>
      </c>
      <c r="J6">
        <v>10</v>
      </c>
      <c r="K6" t="s">
        <v>13</v>
      </c>
      <c r="L6" t="s">
        <v>14</v>
      </c>
      <c r="M6" s="2">
        <v>43</v>
      </c>
      <c r="N6" s="2">
        <v>430</v>
      </c>
      <c r="O6" t="s">
        <v>42</v>
      </c>
    </row>
    <row r="7" spans="1:15" hidden="1" x14ac:dyDescent="0.25">
      <c r="A7" t="s">
        <v>36</v>
      </c>
      <c r="B7">
        <v>1213</v>
      </c>
      <c r="C7" t="s">
        <v>62</v>
      </c>
      <c r="D7" t="s">
        <v>63</v>
      </c>
      <c r="E7" t="s">
        <v>64</v>
      </c>
      <c r="F7" t="s">
        <v>40</v>
      </c>
      <c r="G7" t="s">
        <v>65</v>
      </c>
      <c r="H7" t="s">
        <v>66</v>
      </c>
      <c r="I7" t="s">
        <v>67</v>
      </c>
      <c r="J7">
        <v>1559</v>
      </c>
      <c r="K7" t="s">
        <v>13</v>
      </c>
      <c r="L7" t="s">
        <v>21</v>
      </c>
      <c r="M7" s="2">
        <v>500</v>
      </c>
      <c r="N7" s="2">
        <v>779500</v>
      </c>
      <c r="O7" t="s">
        <v>42</v>
      </c>
    </row>
    <row r="8" spans="1:15" hidden="1" x14ac:dyDescent="0.25">
      <c r="A8" t="s">
        <v>36</v>
      </c>
      <c r="B8">
        <v>1213</v>
      </c>
      <c r="C8" t="s">
        <v>62</v>
      </c>
      <c r="D8" t="s">
        <v>63</v>
      </c>
      <c r="E8" t="s">
        <v>64</v>
      </c>
      <c r="F8" t="s">
        <v>40</v>
      </c>
      <c r="G8" t="s">
        <v>65</v>
      </c>
      <c r="H8" t="s">
        <v>68</v>
      </c>
      <c r="I8" t="s">
        <v>69</v>
      </c>
      <c r="J8">
        <v>1000</v>
      </c>
      <c r="K8" t="s">
        <v>13</v>
      </c>
      <c r="L8" t="s">
        <v>21</v>
      </c>
      <c r="M8" s="2">
        <v>1000</v>
      </c>
      <c r="N8" s="2">
        <v>1000000</v>
      </c>
      <c r="O8" t="s">
        <v>42</v>
      </c>
    </row>
    <row r="9" spans="1:15" hidden="1" x14ac:dyDescent="0.25">
      <c r="A9" t="s">
        <v>36</v>
      </c>
      <c r="B9">
        <v>1213</v>
      </c>
      <c r="C9" t="s">
        <v>62</v>
      </c>
      <c r="D9" t="s">
        <v>63</v>
      </c>
      <c r="E9" t="s">
        <v>64</v>
      </c>
      <c r="F9" t="s">
        <v>40</v>
      </c>
      <c r="G9" t="s">
        <v>65</v>
      </c>
      <c r="H9" t="s">
        <v>70</v>
      </c>
      <c r="I9" t="s">
        <v>71</v>
      </c>
      <c r="J9">
        <v>4</v>
      </c>
      <c r="K9" t="s">
        <v>13</v>
      </c>
      <c r="L9" t="s">
        <v>21</v>
      </c>
      <c r="M9" s="2">
        <v>100</v>
      </c>
      <c r="N9" s="2">
        <v>400</v>
      </c>
      <c r="O9" t="s">
        <v>42</v>
      </c>
    </row>
    <row r="10" spans="1:15" hidden="1" x14ac:dyDescent="0.25">
      <c r="A10" t="s">
        <v>36</v>
      </c>
      <c r="B10">
        <v>1222</v>
      </c>
      <c r="C10" t="s">
        <v>72</v>
      </c>
      <c r="D10" t="s">
        <v>73</v>
      </c>
      <c r="E10" t="s">
        <v>74</v>
      </c>
      <c r="F10" t="s">
        <v>40</v>
      </c>
      <c r="G10" t="s">
        <v>75</v>
      </c>
      <c r="H10" t="s">
        <v>11</v>
      </c>
      <c r="I10" t="s">
        <v>12</v>
      </c>
      <c r="J10">
        <v>15</v>
      </c>
      <c r="K10" t="s">
        <v>13</v>
      </c>
      <c r="L10" t="s">
        <v>14</v>
      </c>
      <c r="M10" s="2">
        <v>43</v>
      </c>
      <c r="N10" s="2">
        <v>645</v>
      </c>
      <c r="O10" t="s">
        <v>42</v>
      </c>
    </row>
    <row r="11" spans="1:15" hidden="1" x14ac:dyDescent="0.25">
      <c r="A11" t="s">
        <v>36</v>
      </c>
      <c r="B11">
        <v>1227</v>
      </c>
      <c r="C11" t="s">
        <v>76</v>
      </c>
      <c r="D11" t="s">
        <v>77</v>
      </c>
      <c r="E11" t="s">
        <v>78</v>
      </c>
      <c r="F11" t="s">
        <v>40</v>
      </c>
      <c r="G11" t="s">
        <v>79</v>
      </c>
      <c r="H11" t="s">
        <v>11</v>
      </c>
      <c r="I11" t="s">
        <v>12</v>
      </c>
      <c r="J11">
        <v>18</v>
      </c>
      <c r="K11" t="s">
        <v>13</v>
      </c>
      <c r="L11" t="s">
        <v>14</v>
      </c>
      <c r="M11" s="2">
        <v>43</v>
      </c>
      <c r="N11" s="2">
        <v>774</v>
      </c>
      <c r="O11" t="s">
        <v>42</v>
      </c>
    </row>
    <row r="12" spans="1:15" hidden="1" x14ac:dyDescent="0.25">
      <c r="A12" t="s">
        <v>36</v>
      </c>
      <c r="B12">
        <v>1241</v>
      </c>
      <c r="C12" t="s">
        <v>80</v>
      </c>
      <c r="D12" t="s">
        <v>81</v>
      </c>
      <c r="E12" t="s">
        <v>82</v>
      </c>
      <c r="F12" t="s">
        <v>40</v>
      </c>
      <c r="G12" t="s">
        <v>83</v>
      </c>
      <c r="H12" t="s">
        <v>11</v>
      </c>
      <c r="I12" t="s">
        <v>12</v>
      </c>
      <c r="J12">
        <v>15</v>
      </c>
      <c r="K12" t="s">
        <v>13</v>
      </c>
      <c r="L12" t="s">
        <v>14</v>
      </c>
      <c r="M12" s="2">
        <v>43</v>
      </c>
      <c r="N12" s="2">
        <v>645</v>
      </c>
      <c r="O12" t="s">
        <v>42</v>
      </c>
    </row>
    <row r="13" spans="1:15" hidden="1" x14ac:dyDescent="0.25">
      <c r="A13" t="s">
        <v>36</v>
      </c>
      <c r="B13">
        <v>1272</v>
      </c>
      <c r="C13" t="s">
        <v>84</v>
      </c>
      <c r="D13" t="s">
        <v>85</v>
      </c>
      <c r="E13" t="s">
        <v>86</v>
      </c>
      <c r="F13" t="s">
        <v>40</v>
      </c>
      <c r="G13" t="s">
        <v>87</v>
      </c>
      <c r="H13" t="s">
        <v>11</v>
      </c>
      <c r="I13" t="s">
        <v>12</v>
      </c>
      <c r="J13">
        <v>21</v>
      </c>
      <c r="K13" t="s">
        <v>13</v>
      </c>
      <c r="L13" t="s">
        <v>14</v>
      </c>
      <c r="M13" s="2">
        <v>43</v>
      </c>
      <c r="N13" s="2">
        <v>903</v>
      </c>
      <c r="O13" t="s">
        <v>42</v>
      </c>
    </row>
    <row r="14" spans="1:15" hidden="1" x14ac:dyDescent="0.25">
      <c r="A14" t="s">
        <v>36</v>
      </c>
      <c r="B14">
        <v>1283</v>
      </c>
      <c r="C14" t="s">
        <v>88</v>
      </c>
      <c r="D14" t="s">
        <v>89</v>
      </c>
      <c r="E14" t="s">
        <v>90</v>
      </c>
      <c r="F14" t="s">
        <v>40</v>
      </c>
      <c r="G14" t="s">
        <v>91</v>
      </c>
      <c r="H14" t="s">
        <v>11</v>
      </c>
      <c r="I14" t="s">
        <v>12</v>
      </c>
      <c r="J14">
        <v>15</v>
      </c>
      <c r="K14" t="s">
        <v>13</v>
      </c>
      <c r="L14" t="s">
        <v>14</v>
      </c>
      <c r="M14" s="2">
        <v>43</v>
      </c>
      <c r="N14" s="2">
        <v>645</v>
      </c>
      <c r="O14" t="s">
        <v>42</v>
      </c>
    </row>
    <row r="15" spans="1:15" hidden="1" x14ac:dyDescent="0.25">
      <c r="A15" t="s">
        <v>36</v>
      </c>
      <c r="B15">
        <v>1284</v>
      </c>
      <c r="C15" t="s">
        <v>92</v>
      </c>
      <c r="D15" t="s">
        <v>93</v>
      </c>
      <c r="E15" t="s">
        <v>94</v>
      </c>
      <c r="F15" t="s">
        <v>40</v>
      </c>
      <c r="G15" t="s">
        <v>95</v>
      </c>
      <c r="H15" t="s">
        <v>11</v>
      </c>
      <c r="I15" t="s">
        <v>12</v>
      </c>
      <c r="J15">
        <v>18</v>
      </c>
      <c r="K15" t="s">
        <v>13</v>
      </c>
      <c r="L15" t="s">
        <v>14</v>
      </c>
      <c r="M15" s="2">
        <v>43</v>
      </c>
      <c r="N15" s="2">
        <v>774</v>
      </c>
      <c r="O15" t="s">
        <v>42</v>
      </c>
    </row>
    <row r="16" spans="1:15" hidden="1" x14ac:dyDescent="0.25">
      <c r="A16" t="s">
        <v>36</v>
      </c>
      <c r="B16">
        <v>1286</v>
      </c>
      <c r="C16" t="s">
        <v>96</v>
      </c>
      <c r="D16" t="s">
        <v>97</v>
      </c>
      <c r="E16" t="s">
        <v>98</v>
      </c>
      <c r="F16" t="s">
        <v>40</v>
      </c>
      <c r="G16" t="s">
        <v>99</v>
      </c>
      <c r="H16" t="s">
        <v>100</v>
      </c>
      <c r="I16" t="s">
        <v>101</v>
      </c>
      <c r="J16">
        <v>25</v>
      </c>
      <c r="K16" t="s">
        <v>13</v>
      </c>
      <c r="L16" t="s">
        <v>102</v>
      </c>
      <c r="M16" s="2">
        <v>4389.6000000000004</v>
      </c>
      <c r="N16" s="2">
        <v>109740</v>
      </c>
      <c r="O16" t="s">
        <v>42</v>
      </c>
    </row>
    <row r="17" spans="1:15" hidden="1" x14ac:dyDescent="0.25">
      <c r="A17" t="s">
        <v>36</v>
      </c>
      <c r="B17">
        <v>1286</v>
      </c>
      <c r="C17" t="s">
        <v>96</v>
      </c>
      <c r="D17" t="s">
        <v>97</v>
      </c>
      <c r="E17" t="s">
        <v>98</v>
      </c>
      <c r="F17" t="s">
        <v>40</v>
      </c>
      <c r="G17" t="s">
        <v>99</v>
      </c>
      <c r="H17" t="s">
        <v>103</v>
      </c>
      <c r="I17" t="s">
        <v>104</v>
      </c>
      <c r="J17">
        <v>1</v>
      </c>
      <c r="K17" t="s">
        <v>13</v>
      </c>
      <c r="L17" t="s">
        <v>102</v>
      </c>
      <c r="M17" s="2">
        <v>24131</v>
      </c>
      <c r="N17" s="2">
        <v>24131</v>
      </c>
      <c r="O17" t="s">
        <v>42</v>
      </c>
    </row>
    <row r="18" spans="1:15" hidden="1" x14ac:dyDescent="0.25">
      <c r="A18" t="s">
        <v>36</v>
      </c>
      <c r="B18">
        <v>1286</v>
      </c>
      <c r="C18" t="s">
        <v>96</v>
      </c>
      <c r="D18" t="s">
        <v>97</v>
      </c>
      <c r="E18" t="s">
        <v>98</v>
      </c>
      <c r="F18" t="s">
        <v>40</v>
      </c>
      <c r="G18" t="s">
        <v>99</v>
      </c>
      <c r="H18" t="s">
        <v>105</v>
      </c>
      <c r="I18" t="s">
        <v>106</v>
      </c>
      <c r="J18">
        <v>3</v>
      </c>
      <c r="K18" t="s">
        <v>13</v>
      </c>
      <c r="L18" t="s">
        <v>102</v>
      </c>
      <c r="M18" s="2">
        <v>23836</v>
      </c>
      <c r="N18" s="2">
        <v>71508</v>
      </c>
      <c r="O18" t="s">
        <v>42</v>
      </c>
    </row>
    <row r="19" spans="1:15" hidden="1" x14ac:dyDescent="0.25">
      <c r="A19" t="s">
        <v>36</v>
      </c>
      <c r="B19">
        <v>1292</v>
      </c>
      <c r="C19" t="s">
        <v>107</v>
      </c>
      <c r="D19" t="s">
        <v>108</v>
      </c>
      <c r="E19" t="s">
        <v>109</v>
      </c>
      <c r="F19" t="s">
        <v>40</v>
      </c>
      <c r="G19" t="s">
        <v>110</v>
      </c>
      <c r="H19" t="s">
        <v>111</v>
      </c>
      <c r="I19" t="s">
        <v>112</v>
      </c>
      <c r="J19">
        <v>3000</v>
      </c>
      <c r="K19" t="s">
        <v>13</v>
      </c>
      <c r="L19" t="s">
        <v>113</v>
      </c>
      <c r="M19" s="2">
        <v>17.7</v>
      </c>
      <c r="N19" s="2">
        <v>53100</v>
      </c>
      <c r="O19" t="s">
        <v>42</v>
      </c>
    </row>
    <row r="20" spans="1:15" hidden="1" x14ac:dyDescent="0.25">
      <c r="A20" t="s">
        <v>36</v>
      </c>
      <c r="B20">
        <v>1292</v>
      </c>
      <c r="C20" t="s">
        <v>107</v>
      </c>
      <c r="D20" t="s">
        <v>108</v>
      </c>
      <c r="E20" t="s">
        <v>109</v>
      </c>
      <c r="F20" t="s">
        <v>40</v>
      </c>
      <c r="G20" t="s">
        <v>110</v>
      </c>
      <c r="H20" t="s">
        <v>114</v>
      </c>
      <c r="I20" t="s">
        <v>115</v>
      </c>
      <c r="J20">
        <v>2000</v>
      </c>
      <c r="K20" t="s">
        <v>13</v>
      </c>
      <c r="L20" t="s">
        <v>113</v>
      </c>
      <c r="M20" s="2">
        <v>53.1</v>
      </c>
      <c r="N20" s="2">
        <v>106200</v>
      </c>
      <c r="O20" t="s">
        <v>42</v>
      </c>
    </row>
    <row r="21" spans="1:15" hidden="1" x14ac:dyDescent="0.25">
      <c r="A21" t="s">
        <v>36</v>
      </c>
      <c r="B21">
        <v>1302</v>
      </c>
      <c r="C21" t="s">
        <v>116</v>
      </c>
      <c r="D21" t="s">
        <v>117</v>
      </c>
      <c r="E21" t="s">
        <v>118</v>
      </c>
      <c r="F21" t="s">
        <v>40</v>
      </c>
      <c r="G21" t="s">
        <v>119</v>
      </c>
      <c r="H21" t="s">
        <v>11</v>
      </c>
      <c r="I21" t="s">
        <v>12</v>
      </c>
      <c r="J21">
        <v>16</v>
      </c>
      <c r="K21" t="s">
        <v>13</v>
      </c>
      <c r="L21" t="s">
        <v>14</v>
      </c>
      <c r="M21" s="2">
        <v>43</v>
      </c>
      <c r="N21" s="2">
        <v>688</v>
      </c>
      <c r="O21" t="s">
        <v>42</v>
      </c>
    </row>
    <row r="22" spans="1:15" hidden="1" x14ac:dyDescent="0.25">
      <c r="A22" t="s">
        <v>36</v>
      </c>
      <c r="B22">
        <v>1312</v>
      </c>
      <c r="C22" t="s">
        <v>120</v>
      </c>
      <c r="D22" t="s">
        <v>121</v>
      </c>
      <c r="E22" t="s">
        <v>122</v>
      </c>
      <c r="F22" t="s">
        <v>40</v>
      </c>
      <c r="G22" t="s">
        <v>123</v>
      </c>
      <c r="H22" t="s">
        <v>11</v>
      </c>
      <c r="I22" t="s">
        <v>12</v>
      </c>
      <c r="J22">
        <v>15</v>
      </c>
      <c r="K22" t="s">
        <v>13</v>
      </c>
      <c r="L22" t="s">
        <v>14</v>
      </c>
      <c r="M22" s="2">
        <v>43</v>
      </c>
      <c r="N22" s="2">
        <v>645</v>
      </c>
      <c r="O22" t="s">
        <v>42</v>
      </c>
    </row>
    <row r="23" spans="1:15" hidden="1" x14ac:dyDescent="0.25">
      <c r="A23" t="s">
        <v>36</v>
      </c>
      <c r="B23">
        <v>1315</v>
      </c>
      <c r="C23" t="s">
        <v>124</v>
      </c>
      <c r="D23" t="s">
        <v>125</v>
      </c>
      <c r="E23" t="s">
        <v>126</v>
      </c>
      <c r="F23" t="s">
        <v>40</v>
      </c>
      <c r="G23" t="s">
        <v>127</v>
      </c>
      <c r="H23" t="s">
        <v>11</v>
      </c>
      <c r="I23" t="s">
        <v>12</v>
      </c>
      <c r="J23">
        <v>13</v>
      </c>
      <c r="K23" t="s">
        <v>13</v>
      </c>
      <c r="L23" t="s">
        <v>14</v>
      </c>
      <c r="M23" s="2">
        <v>43</v>
      </c>
      <c r="N23" s="2">
        <v>559</v>
      </c>
      <c r="O23" t="s">
        <v>42</v>
      </c>
    </row>
    <row r="24" spans="1:15" hidden="1" x14ac:dyDescent="0.25">
      <c r="A24" t="s">
        <v>36</v>
      </c>
      <c r="B24">
        <v>1322</v>
      </c>
      <c r="C24" t="s">
        <v>128</v>
      </c>
      <c r="D24" t="s">
        <v>129</v>
      </c>
      <c r="E24" t="s">
        <v>130</v>
      </c>
      <c r="F24" t="s">
        <v>40</v>
      </c>
      <c r="G24" t="s">
        <v>131</v>
      </c>
      <c r="H24" t="s">
        <v>11</v>
      </c>
      <c r="I24" t="s">
        <v>12</v>
      </c>
      <c r="J24">
        <v>16</v>
      </c>
      <c r="K24" t="s">
        <v>13</v>
      </c>
      <c r="L24" t="s">
        <v>14</v>
      </c>
      <c r="M24" s="2">
        <v>43</v>
      </c>
      <c r="N24" s="2">
        <v>688</v>
      </c>
      <c r="O24" t="s">
        <v>42</v>
      </c>
    </row>
    <row r="25" spans="1:15" hidden="1" x14ac:dyDescent="0.25">
      <c r="A25" t="s">
        <v>36</v>
      </c>
      <c r="B25">
        <v>1330</v>
      </c>
      <c r="C25" t="s">
        <v>132</v>
      </c>
      <c r="D25" t="s">
        <v>133</v>
      </c>
      <c r="E25" t="s">
        <v>134</v>
      </c>
      <c r="F25" t="s">
        <v>135</v>
      </c>
      <c r="G25" t="s">
        <v>136</v>
      </c>
      <c r="H25" t="s">
        <v>137</v>
      </c>
      <c r="I25" t="s">
        <v>138</v>
      </c>
      <c r="J25">
        <v>1000</v>
      </c>
      <c r="K25" t="s">
        <v>13</v>
      </c>
      <c r="L25" t="s">
        <v>139</v>
      </c>
      <c r="M25" s="2">
        <v>140.41999999999999</v>
      </c>
      <c r="N25" s="2">
        <v>140420</v>
      </c>
      <c r="O25" t="s">
        <v>42</v>
      </c>
    </row>
    <row r="26" spans="1:15" hidden="1" x14ac:dyDescent="0.25">
      <c r="A26" t="s">
        <v>36</v>
      </c>
      <c r="B26">
        <v>1330</v>
      </c>
      <c r="C26" t="s">
        <v>132</v>
      </c>
      <c r="D26" t="s">
        <v>133</v>
      </c>
      <c r="E26" t="s">
        <v>134</v>
      </c>
      <c r="F26" t="s">
        <v>135</v>
      </c>
      <c r="G26" t="s">
        <v>136</v>
      </c>
      <c r="H26" t="s">
        <v>140</v>
      </c>
      <c r="I26" t="s">
        <v>141</v>
      </c>
      <c r="J26">
        <v>5000</v>
      </c>
      <c r="K26" t="s">
        <v>13</v>
      </c>
      <c r="L26" t="s">
        <v>139</v>
      </c>
      <c r="M26" s="2">
        <v>0.73160000000000003</v>
      </c>
      <c r="N26" s="2">
        <v>3658</v>
      </c>
      <c r="O26" t="s">
        <v>42</v>
      </c>
    </row>
    <row r="27" spans="1:15" hidden="1" x14ac:dyDescent="0.25">
      <c r="A27" t="s">
        <v>36</v>
      </c>
      <c r="B27">
        <v>1330</v>
      </c>
      <c r="C27" t="s">
        <v>132</v>
      </c>
      <c r="D27" t="s">
        <v>133</v>
      </c>
      <c r="E27" t="s">
        <v>134</v>
      </c>
      <c r="F27" t="s">
        <v>135</v>
      </c>
      <c r="G27" t="s">
        <v>136</v>
      </c>
      <c r="H27" t="s">
        <v>142</v>
      </c>
      <c r="I27" t="s">
        <v>143</v>
      </c>
      <c r="J27">
        <v>150</v>
      </c>
      <c r="K27" t="s">
        <v>13</v>
      </c>
      <c r="L27" t="s">
        <v>139</v>
      </c>
      <c r="M27" s="2">
        <v>182.9</v>
      </c>
      <c r="N27" s="2">
        <v>27435</v>
      </c>
      <c r="O27" t="s">
        <v>42</v>
      </c>
    </row>
    <row r="28" spans="1:15" hidden="1" x14ac:dyDescent="0.25">
      <c r="A28" t="s">
        <v>36</v>
      </c>
      <c r="B28">
        <v>1330</v>
      </c>
      <c r="C28" t="s">
        <v>132</v>
      </c>
      <c r="D28" t="s">
        <v>133</v>
      </c>
      <c r="E28" t="s">
        <v>134</v>
      </c>
      <c r="F28" t="s">
        <v>135</v>
      </c>
      <c r="G28" t="s">
        <v>136</v>
      </c>
      <c r="H28" t="s">
        <v>144</v>
      </c>
      <c r="I28" t="s">
        <v>145</v>
      </c>
      <c r="J28">
        <v>200</v>
      </c>
      <c r="K28" t="s">
        <v>13</v>
      </c>
      <c r="L28" t="s">
        <v>139</v>
      </c>
      <c r="M28" s="2">
        <v>27.1282</v>
      </c>
      <c r="N28" s="2">
        <v>5425.64</v>
      </c>
      <c r="O28" t="s">
        <v>42</v>
      </c>
    </row>
    <row r="29" spans="1:15" hidden="1" x14ac:dyDescent="0.25">
      <c r="A29" t="s">
        <v>36</v>
      </c>
      <c r="B29">
        <v>1333</v>
      </c>
      <c r="C29" t="s">
        <v>146</v>
      </c>
      <c r="D29" t="s">
        <v>147</v>
      </c>
      <c r="E29" t="s">
        <v>148</v>
      </c>
      <c r="F29" t="s">
        <v>40</v>
      </c>
      <c r="G29" t="s">
        <v>149</v>
      </c>
      <c r="H29" t="s">
        <v>150</v>
      </c>
      <c r="I29" t="s">
        <v>151</v>
      </c>
      <c r="J29">
        <v>50</v>
      </c>
      <c r="K29" t="s">
        <v>13</v>
      </c>
      <c r="L29" t="s">
        <v>152</v>
      </c>
      <c r="M29" s="2">
        <v>96.004800000000003</v>
      </c>
      <c r="N29" s="2">
        <v>4800.24</v>
      </c>
      <c r="O29" t="s">
        <v>42</v>
      </c>
    </row>
    <row r="30" spans="1:15" hidden="1" x14ac:dyDescent="0.25">
      <c r="A30" t="s">
        <v>36</v>
      </c>
      <c r="B30">
        <v>1333</v>
      </c>
      <c r="C30" t="s">
        <v>146</v>
      </c>
      <c r="D30" t="s">
        <v>147</v>
      </c>
      <c r="E30" t="s">
        <v>148</v>
      </c>
      <c r="F30" t="s">
        <v>40</v>
      </c>
      <c r="G30" t="s">
        <v>149</v>
      </c>
      <c r="H30" t="s">
        <v>153</v>
      </c>
      <c r="I30" t="s">
        <v>154</v>
      </c>
      <c r="J30">
        <v>200</v>
      </c>
      <c r="K30" t="s">
        <v>13</v>
      </c>
      <c r="L30" t="s">
        <v>152</v>
      </c>
      <c r="M30" s="2">
        <v>17.995000000000001</v>
      </c>
      <c r="N30" s="2">
        <v>3599</v>
      </c>
      <c r="O30" t="s">
        <v>42</v>
      </c>
    </row>
    <row r="31" spans="1:15" hidden="1" x14ac:dyDescent="0.25">
      <c r="A31" t="s">
        <v>36</v>
      </c>
      <c r="B31">
        <v>1333</v>
      </c>
      <c r="C31" t="s">
        <v>146</v>
      </c>
      <c r="D31" t="s">
        <v>147</v>
      </c>
      <c r="E31" t="s">
        <v>148</v>
      </c>
      <c r="F31" t="s">
        <v>40</v>
      </c>
      <c r="G31" t="s">
        <v>149</v>
      </c>
      <c r="H31" t="s">
        <v>155</v>
      </c>
      <c r="I31" t="s">
        <v>156</v>
      </c>
      <c r="J31">
        <v>200</v>
      </c>
      <c r="K31" t="s">
        <v>13</v>
      </c>
      <c r="L31" t="s">
        <v>152</v>
      </c>
      <c r="M31" s="2">
        <v>8.4960000000000004</v>
      </c>
      <c r="N31" s="2">
        <v>1699.2</v>
      </c>
      <c r="O31" t="s">
        <v>42</v>
      </c>
    </row>
    <row r="32" spans="1:15" hidden="1" x14ac:dyDescent="0.25">
      <c r="A32" t="s">
        <v>36</v>
      </c>
      <c r="B32">
        <v>1333</v>
      </c>
      <c r="C32" t="s">
        <v>146</v>
      </c>
      <c r="D32" t="s">
        <v>147</v>
      </c>
      <c r="E32" t="s">
        <v>148</v>
      </c>
      <c r="F32" t="s">
        <v>40</v>
      </c>
      <c r="G32" t="s">
        <v>149</v>
      </c>
      <c r="H32" t="s">
        <v>157</v>
      </c>
      <c r="I32" t="s">
        <v>158</v>
      </c>
      <c r="J32">
        <v>75</v>
      </c>
      <c r="K32" t="s">
        <v>13</v>
      </c>
      <c r="L32" t="s">
        <v>152</v>
      </c>
      <c r="M32" s="2">
        <v>14.9978</v>
      </c>
      <c r="N32" s="2">
        <v>1124.835</v>
      </c>
      <c r="O32" t="s">
        <v>42</v>
      </c>
    </row>
    <row r="33" spans="1:15" hidden="1" x14ac:dyDescent="0.25">
      <c r="A33" t="s">
        <v>36</v>
      </c>
      <c r="B33">
        <v>1333</v>
      </c>
      <c r="C33" t="s">
        <v>146</v>
      </c>
      <c r="D33" t="s">
        <v>147</v>
      </c>
      <c r="E33" t="s">
        <v>148</v>
      </c>
      <c r="F33" t="s">
        <v>40</v>
      </c>
      <c r="G33" t="s">
        <v>149</v>
      </c>
      <c r="H33" t="s">
        <v>159</v>
      </c>
      <c r="I33" t="s">
        <v>160</v>
      </c>
      <c r="J33">
        <v>50</v>
      </c>
      <c r="K33" t="s">
        <v>13</v>
      </c>
      <c r="L33" t="s">
        <v>152</v>
      </c>
      <c r="M33" s="2">
        <v>5.4988000000000001</v>
      </c>
      <c r="N33" s="2">
        <v>274.94</v>
      </c>
      <c r="O33" t="s">
        <v>42</v>
      </c>
    </row>
    <row r="34" spans="1:15" hidden="1" x14ac:dyDescent="0.25">
      <c r="A34" t="s">
        <v>36</v>
      </c>
      <c r="B34">
        <v>1333</v>
      </c>
      <c r="C34" t="s">
        <v>146</v>
      </c>
      <c r="D34" t="s">
        <v>147</v>
      </c>
      <c r="E34" t="s">
        <v>148</v>
      </c>
      <c r="F34" t="s">
        <v>40</v>
      </c>
      <c r="G34" t="s">
        <v>149</v>
      </c>
      <c r="H34" t="s">
        <v>161</v>
      </c>
      <c r="I34" t="s">
        <v>162</v>
      </c>
      <c r="J34">
        <v>300</v>
      </c>
      <c r="K34" t="s">
        <v>13</v>
      </c>
      <c r="L34" t="s">
        <v>152</v>
      </c>
      <c r="M34" s="2">
        <v>41.996200000000002</v>
      </c>
      <c r="N34" s="2">
        <v>12598.86</v>
      </c>
      <c r="O34" t="s">
        <v>42</v>
      </c>
    </row>
    <row r="35" spans="1:15" hidden="1" x14ac:dyDescent="0.25">
      <c r="A35" t="s">
        <v>36</v>
      </c>
      <c r="B35">
        <v>1333</v>
      </c>
      <c r="C35" t="s">
        <v>146</v>
      </c>
      <c r="D35" t="s">
        <v>147</v>
      </c>
      <c r="E35" t="s">
        <v>148</v>
      </c>
      <c r="F35" t="s">
        <v>40</v>
      </c>
      <c r="G35" t="s">
        <v>149</v>
      </c>
      <c r="H35" t="s">
        <v>163</v>
      </c>
      <c r="I35" t="s">
        <v>164</v>
      </c>
      <c r="J35">
        <v>3</v>
      </c>
      <c r="K35" t="s">
        <v>13</v>
      </c>
      <c r="L35" t="s">
        <v>152</v>
      </c>
      <c r="M35" s="2">
        <v>514.99919999999997</v>
      </c>
      <c r="N35" s="2">
        <v>1544.9975999999999</v>
      </c>
      <c r="O35" t="s">
        <v>42</v>
      </c>
    </row>
    <row r="36" spans="1:15" hidden="1" x14ac:dyDescent="0.25">
      <c r="A36" t="s">
        <v>36</v>
      </c>
      <c r="B36">
        <v>1333</v>
      </c>
      <c r="C36" t="s">
        <v>146</v>
      </c>
      <c r="D36" t="s">
        <v>147</v>
      </c>
      <c r="E36" t="s">
        <v>148</v>
      </c>
      <c r="F36" t="s">
        <v>40</v>
      </c>
      <c r="G36" t="s">
        <v>149</v>
      </c>
      <c r="H36" t="s">
        <v>165</v>
      </c>
      <c r="I36" t="s">
        <v>166</v>
      </c>
      <c r="J36">
        <v>15</v>
      </c>
      <c r="K36" t="s">
        <v>13</v>
      </c>
      <c r="L36" t="s">
        <v>152</v>
      </c>
      <c r="M36" s="2">
        <v>5.1448</v>
      </c>
      <c r="N36" s="2">
        <v>77.171999999999997</v>
      </c>
      <c r="O36" t="s">
        <v>42</v>
      </c>
    </row>
    <row r="37" spans="1:15" hidden="1" x14ac:dyDescent="0.25">
      <c r="A37" t="s">
        <v>36</v>
      </c>
      <c r="B37">
        <v>1333</v>
      </c>
      <c r="C37" t="s">
        <v>146</v>
      </c>
      <c r="D37" t="s">
        <v>147</v>
      </c>
      <c r="E37" t="s">
        <v>148</v>
      </c>
      <c r="F37" t="s">
        <v>40</v>
      </c>
      <c r="G37" t="s">
        <v>149</v>
      </c>
      <c r="H37" t="s">
        <v>167</v>
      </c>
      <c r="I37" t="s">
        <v>168</v>
      </c>
      <c r="J37">
        <v>2</v>
      </c>
      <c r="K37" t="s">
        <v>13</v>
      </c>
      <c r="L37" t="s">
        <v>152</v>
      </c>
      <c r="M37" s="2">
        <v>234.99700000000001</v>
      </c>
      <c r="N37" s="2">
        <v>469.99400000000003</v>
      </c>
      <c r="O37" t="s">
        <v>42</v>
      </c>
    </row>
    <row r="38" spans="1:15" hidden="1" x14ac:dyDescent="0.25">
      <c r="A38" t="s">
        <v>36</v>
      </c>
      <c r="B38">
        <v>1333</v>
      </c>
      <c r="C38" t="s">
        <v>146</v>
      </c>
      <c r="D38" t="s">
        <v>147</v>
      </c>
      <c r="E38" t="s">
        <v>148</v>
      </c>
      <c r="F38" t="s">
        <v>40</v>
      </c>
      <c r="G38" t="s">
        <v>149</v>
      </c>
      <c r="H38" t="s">
        <v>169</v>
      </c>
      <c r="I38" t="s">
        <v>170</v>
      </c>
      <c r="J38">
        <v>24</v>
      </c>
      <c r="K38" t="s">
        <v>13</v>
      </c>
      <c r="L38" t="s">
        <v>152</v>
      </c>
      <c r="M38" s="2">
        <v>109.9996</v>
      </c>
      <c r="N38" s="2">
        <v>2639.9904000000001</v>
      </c>
      <c r="O38" t="s">
        <v>42</v>
      </c>
    </row>
    <row r="39" spans="1:15" hidden="1" x14ac:dyDescent="0.25">
      <c r="A39" t="s">
        <v>36</v>
      </c>
      <c r="B39">
        <v>1333</v>
      </c>
      <c r="C39" t="s">
        <v>146</v>
      </c>
      <c r="D39" t="s">
        <v>147</v>
      </c>
      <c r="E39" t="s">
        <v>148</v>
      </c>
      <c r="F39" t="s">
        <v>40</v>
      </c>
      <c r="G39" t="s">
        <v>149</v>
      </c>
      <c r="H39" t="s">
        <v>171</v>
      </c>
      <c r="I39" t="s">
        <v>172</v>
      </c>
      <c r="J39">
        <v>30</v>
      </c>
      <c r="K39" t="s">
        <v>13</v>
      </c>
      <c r="L39" t="s">
        <v>152</v>
      </c>
      <c r="M39" s="2">
        <v>73.997799999999998</v>
      </c>
      <c r="N39" s="2">
        <v>2219.9340000000002</v>
      </c>
      <c r="O39" t="s">
        <v>42</v>
      </c>
    </row>
    <row r="40" spans="1:15" hidden="1" x14ac:dyDescent="0.25">
      <c r="A40" t="s">
        <v>36</v>
      </c>
      <c r="B40">
        <v>1333</v>
      </c>
      <c r="C40" t="s">
        <v>146</v>
      </c>
      <c r="D40" t="s">
        <v>147</v>
      </c>
      <c r="E40" t="s">
        <v>148</v>
      </c>
      <c r="F40" t="s">
        <v>40</v>
      </c>
      <c r="G40" t="s">
        <v>149</v>
      </c>
      <c r="H40" t="s">
        <v>173</v>
      </c>
      <c r="I40" t="s">
        <v>174</v>
      </c>
      <c r="J40">
        <v>30</v>
      </c>
      <c r="K40" t="s">
        <v>13</v>
      </c>
      <c r="L40" t="s">
        <v>152</v>
      </c>
      <c r="M40" s="2">
        <v>72.994799999999998</v>
      </c>
      <c r="N40" s="2">
        <v>2189.8440000000001</v>
      </c>
      <c r="O40" t="s">
        <v>42</v>
      </c>
    </row>
    <row r="41" spans="1:15" hidden="1" x14ac:dyDescent="0.25">
      <c r="A41" t="s">
        <v>36</v>
      </c>
      <c r="B41">
        <v>1333</v>
      </c>
      <c r="C41" t="s">
        <v>146</v>
      </c>
      <c r="D41" t="s">
        <v>147</v>
      </c>
      <c r="E41" t="s">
        <v>148</v>
      </c>
      <c r="F41" t="s">
        <v>40</v>
      </c>
      <c r="G41" t="s">
        <v>149</v>
      </c>
      <c r="H41" t="s">
        <v>175</v>
      </c>
      <c r="I41" t="s">
        <v>176</v>
      </c>
      <c r="J41">
        <v>40</v>
      </c>
      <c r="K41" t="s">
        <v>13</v>
      </c>
      <c r="L41" t="s">
        <v>152</v>
      </c>
      <c r="M41" s="2">
        <v>52.002600000000001</v>
      </c>
      <c r="N41" s="2">
        <v>2080.1039999999998</v>
      </c>
      <c r="O41" t="s">
        <v>42</v>
      </c>
    </row>
    <row r="42" spans="1:15" hidden="1" x14ac:dyDescent="0.25">
      <c r="A42" t="s">
        <v>36</v>
      </c>
      <c r="B42">
        <v>1333</v>
      </c>
      <c r="C42" t="s">
        <v>146</v>
      </c>
      <c r="D42" t="s">
        <v>147</v>
      </c>
      <c r="E42" t="s">
        <v>148</v>
      </c>
      <c r="F42" t="s">
        <v>40</v>
      </c>
      <c r="G42" t="s">
        <v>149</v>
      </c>
      <c r="H42" t="s">
        <v>177</v>
      </c>
      <c r="I42" t="s">
        <v>178</v>
      </c>
      <c r="J42">
        <v>90</v>
      </c>
      <c r="K42" t="s">
        <v>13</v>
      </c>
      <c r="L42" t="s">
        <v>152</v>
      </c>
      <c r="M42" s="2">
        <v>40.002000000000002</v>
      </c>
      <c r="N42" s="2">
        <v>3600.18</v>
      </c>
      <c r="O42" t="s">
        <v>42</v>
      </c>
    </row>
    <row r="43" spans="1:15" hidden="1" x14ac:dyDescent="0.25">
      <c r="A43" t="s">
        <v>36</v>
      </c>
      <c r="B43">
        <v>1333</v>
      </c>
      <c r="C43" t="s">
        <v>146</v>
      </c>
      <c r="D43" t="s">
        <v>147</v>
      </c>
      <c r="E43" t="s">
        <v>148</v>
      </c>
      <c r="F43" t="s">
        <v>40</v>
      </c>
      <c r="G43" t="s">
        <v>149</v>
      </c>
      <c r="H43" t="s">
        <v>179</v>
      </c>
      <c r="I43" t="s">
        <v>180</v>
      </c>
      <c r="J43">
        <v>10</v>
      </c>
      <c r="K43" t="s">
        <v>13</v>
      </c>
      <c r="L43" t="s">
        <v>152</v>
      </c>
      <c r="M43" s="2">
        <v>324.00439999999998</v>
      </c>
      <c r="N43" s="2">
        <v>3240.0439999999999</v>
      </c>
      <c r="O43" t="s">
        <v>42</v>
      </c>
    </row>
    <row r="44" spans="1:15" hidden="1" x14ac:dyDescent="0.25">
      <c r="A44" t="s">
        <v>36</v>
      </c>
      <c r="B44">
        <v>1334</v>
      </c>
      <c r="C44" t="s">
        <v>181</v>
      </c>
      <c r="D44" t="s">
        <v>147</v>
      </c>
      <c r="E44" t="s">
        <v>182</v>
      </c>
      <c r="F44" t="s">
        <v>40</v>
      </c>
      <c r="G44" t="s">
        <v>183</v>
      </c>
      <c r="H44" t="s">
        <v>11</v>
      </c>
      <c r="I44" t="s">
        <v>12</v>
      </c>
      <c r="J44">
        <v>18</v>
      </c>
      <c r="K44" t="s">
        <v>13</v>
      </c>
      <c r="L44" t="s">
        <v>14</v>
      </c>
      <c r="M44" s="2">
        <v>43</v>
      </c>
      <c r="N44" s="2">
        <v>774</v>
      </c>
      <c r="O44" t="s">
        <v>42</v>
      </c>
    </row>
    <row r="45" spans="1:15" hidden="1" x14ac:dyDescent="0.25">
      <c r="A45" t="s">
        <v>36</v>
      </c>
      <c r="B45">
        <v>1335</v>
      </c>
      <c r="C45" t="s">
        <v>184</v>
      </c>
      <c r="D45" t="s">
        <v>185</v>
      </c>
      <c r="E45" t="s">
        <v>186</v>
      </c>
      <c r="F45" t="s">
        <v>135</v>
      </c>
      <c r="G45" t="s">
        <v>187</v>
      </c>
      <c r="H45" t="s">
        <v>188</v>
      </c>
      <c r="I45" t="s">
        <v>189</v>
      </c>
      <c r="J45">
        <v>550</v>
      </c>
      <c r="K45" t="s">
        <v>13</v>
      </c>
      <c r="L45" t="s">
        <v>139</v>
      </c>
      <c r="M45" s="2">
        <v>10.5</v>
      </c>
      <c r="N45" s="2">
        <v>5775</v>
      </c>
      <c r="O45" t="s">
        <v>42</v>
      </c>
    </row>
    <row r="46" spans="1:15" hidden="1" x14ac:dyDescent="0.25">
      <c r="A46" t="s">
        <v>36</v>
      </c>
      <c r="B46">
        <v>1335</v>
      </c>
      <c r="C46" t="s">
        <v>184</v>
      </c>
      <c r="D46" t="s">
        <v>185</v>
      </c>
      <c r="E46" t="s">
        <v>186</v>
      </c>
      <c r="F46" t="s">
        <v>135</v>
      </c>
      <c r="G46" t="s">
        <v>187</v>
      </c>
      <c r="H46" t="s">
        <v>190</v>
      </c>
      <c r="I46" t="s">
        <v>191</v>
      </c>
      <c r="J46">
        <v>25</v>
      </c>
      <c r="K46" t="s">
        <v>13</v>
      </c>
      <c r="L46" t="s">
        <v>139</v>
      </c>
      <c r="M46" s="2">
        <v>188.8</v>
      </c>
      <c r="N46" s="2">
        <v>4720</v>
      </c>
      <c r="O46" t="s">
        <v>42</v>
      </c>
    </row>
    <row r="47" spans="1:15" hidden="1" x14ac:dyDescent="0.25">
      <c r="A47" t="s">
        <v>36</v>
      </c>
      <c r="B47">
        <v>1335</v>
      </c>
      <c r="C47" t="s">
        <v>184</v>
      </c>
      <c r="D47" t="s">
        <v>185</v>
      </c>
      <c r="E47" t="s">
        <v>186</v>
      </c>
      <c r="F47" t="s">
        <v>135</v>
      </c>
      <c r="G47" t="s">
        <v>187</v>
      </c>
      <c r="H47" t="s">
        <v>192</v>
      </c>
      <c r="I47" t="s">
        <v>193</v>
      </c>
      <c r="J47">
        <v>50</v>
      </c>
      <c r="K47" t="s">
        <v>13</v>
      </c>
      <c r="L47" t="s">
        <v>139</v>
      </c>
      <c r="M47" s="2">
        <v>8.4369999999999994</v>
      </c>
      <c r="N47" s="2">
        <v>421.85</v>
      </c>
      <c r="O47" t="s">
        <v>42</v>
      </c>
    </row>
    <row r="48" spans="1:15" hidden="1" x14ac:dyDescent="0.25">
      <c r="A48" t="s">
        <v>36</v>
      </c>
      <c r="B48">
        <v>1335</v>
      </c>
      <c r="C48" t="s">
        <v>184</v>
      </c>
      <c r="D48" t="s">
        <v>185</v>
      </c>
      <c r="E48" t="s">
        <v>186</v>
      </c>
      <c r="F48" t="s">
        <v>135</v>
      </c>
      <c r="G48" t="s">
        <v>187</v>
      </c>
      <c r="H48" t="s">
        <v>194</v>
      </c>
      <c r="I48" t="s">
        <v>195</v>
      </c>
      <c r="J48">
        <v>150</v>
      </c>
      <c r="K48" t="s">
        <v>13</v>
      </c>
      <c r="L48" t="s">
        <v>139</v>
      </c>
      <c r="M48" s="2">
        <v>14.16</v>
      </c>
      <c r="N48" s="2">
        <v>2124</v>
      </c>
      <c r="O48" t="s">
        <v>42</v>
      </c>
    </row>
    <row r="49" spans="1:15" hidden="1" x14ac:dyDescent="0.25">
      <c r="A49" t="s">
        <v>36</v>
      </c>
      <c r="B49">
        <v>1335</v>
      </c>
      <c r="C49" t="s">
        <v>184</v>
      </c>
      <c r="D49" t="s">
        <v>185</v>
      </c>
      <c r="E49" t="s">
        <v>186</v>
      </c>
      <c r="F49" t="s">
        <v>135</v>
      </c>
      <c r="G49" t="s">
        <v>187</v>
      </c>
      <c r="H49" t="s">
        <v>142</v>
      </c>
      <c r="I49" t="s">
        <v>143</v>
      </c>
      <c r="J49">
        <v>150</v>
      </c>
      <c r="K49" t="s">
        <v>13</v>
      </c>
      <c r="L49" t="s">
        <v>139</v>
      </c>
      <c r="M49" s="2">
        <v>182.9</v>
      </c>
      <c r="N49" s="2">
        <v>27435</v>
      </c>
      <c r="O49" t="s">
        <v>42</v>
      </c>
    </row>
    <row r="50" spans="1:15" hidden="1" x14ac:dyDescent="0.25">
      <c r="A50" t="s">
        <v>36</v>
      </c>
      <c r="B50">
        <v>1335</v>
      </c>
      <c r="C50" t="s">
        <v>184</v>
      </c>
      <c r="D50" t="s">
        <v>185</v>
      </c>
      <c r="E50" t="s">
        <v>186</v>
      </c>
      <c r="F50" t="s">
        <v>135</v>
      </c>
      <c r="G50" t="s">
        <v>187</v>
      </c>
      <c r="H50" t="s">
        <v>196</v>
      </c>
      <c r="I50" t="s">
        <v>197</v>
      </c>
      <c r="J50">
        <v>5</v>
      </c>
      <c r="K50" t="s">
        <v>13</v>
      </c>
      <c r="L50" t="s">
        <v>139</v>
      </c>
      <c r="M50" s="2">
        <v>23.01</v>
      </c>
      <c r="N50" s="2">
        <v>115.05</v>
      </c>
      <c r="O50" t="s">
        <v>42</v>
      </c>
    </row>
    <row r="51" spans="1:15" hidden="1" x14ac:dyDescent="0.25">
      <c r="A51" t="s">
        <v>36</v>
      </c>
      <c r="B51">
        <v>1342</v>
      </c>
      <c r="C51" t="s">
        <v>198</v>
      </c>
      <c r="D51" t="s">
        <v>199</v>
      </c>
      <c r="E51" t="s">
        <v>200</v>
      </c>
      <c r="F51" t="s">
        <v>40</v>
      </c>
      <c r="G51" t="s">
        <v>201</v>
      </c>
      <c r="H51" t="s">
        <v>11</v>
      </c>
      <c r="I51" t="s">
        <v>12</v>
      </c>
      <c r="J51">
        <v>18</v>
      </c>
      <c r="K51" t="s">
        <v>13</v>
      </c>
      <c r="L51" t="s">
        <v>14</v>
      </c>
      <c r="M51" s="2">
        <v>43</v>
      </c>
      <c r="N51" s="2">
        <v>774</v>
      </c>
      <c r="O51" t="s">
        <v>42</v>
      </c>
    </row>
    <row r="52" spans="1:15" hidden="1" x14ac:dyDescent="0.25">
      <c r="A52" t="s">
        <v>36</v>
      </c>
      <c r="B52">
        <v>1343</v>
      </c>
      <c r="C52" t="s">
        <v>202</v>
      </c>
      <c r="D52" t="s">
        <v>203</v>
      </c>
      <c r="E52" t="s">
        <v>204</v>
      </c>
      <c r="F52" t="s">
        <v>40</v>
      </c>
      <c r="G52" t="s">
        <v>201</v>
      </c>
      <c r="H52" t="s">
        <v>11</v>
      </c>
      <c r="I52" t="s">
        <v>12</v>
      </c>
      <c r="J52">
        <v>18</v>
      </c>
      <c r="K52" t="s">
        <v>13</v>
      </c>
      <c r="L52" t="s">
        <v>14</v>
      </c>
      <c r="M52" s="2">
        <v>43</v>
      </c>
      <c r="N52" s="2">
        <v>774</v>
      </c>
      <c r="O52" t="s">
        <v>42</v>
      </c>
    </row>
    <row r="53" spans="1:15" hidden="1" x14ac:dyDescent="0.25">
      <c r="A53" t="s">
        <v>36</v>
      </c>
      <c r="B53">
        <v>1344</v>
      </c>
      <c r="C53" t="s">
        <v>205</v>
      </c>
      <c r="D53" t="s">
        <v>206</v>
      </c>
      <c r="E53" t="s">
        <v>207</v>
      </c>
      <c r="F53" t="s">
        <v>135</v>
      </c>
      <c r="G53" t="s">
        <v>208</v>
      </c>
      <c r="H53" t="s">
        <v>209</v>
      </c>
      <c r="I53" t="s">
        <v>210</v>
      </c>
      <c r="J53">
        <v>450</v>
      </c>
      <c r="K53" t="s">
        <v>13</v>
      </c>
      <c r="L53" t="s">
        <v>211</v>
      </c>
      <c r="M53" s="2">
        <v>2.8</v>
      </c>
      <c r="N53" s="2">
        <v>1260</v>
      </c>
      <c r="O53" t="s">
        <v>42</v>
      </c>
    </row>
    <row r="54" spans="1:15" hidden="1" x14ac:dyDescent="0.25">
      <c r="A54" t="s">
        <v>36</v>
      </c>
      <c r="B54">
        <v>1344</v>
      </c>
      <c r="C54" t="s">
        <v>205</v>
      </c>
      <c r="D54" t="s">
        <v>206</v>
      </c>
      <c r="E54" t="s">
        <v>207</v>
      </c>
      <c r="F54" t="s">
        <v>135</v>
      </c>
      <c r="G54" t="s">
        <v>208</v>
      </c>
      <c r="H54" t="s">
        <v>212</v>
      </c>
      <c r="I54" t="s">
        <v>213</v>
      </c>
      <c r="J54">
        <v>50</v>
      </c>
      <c r="K54" t="s">
        <v>13</v>
      </c>
      <c r="L54" t="s">
        <v>211</v>
      </c>
      <c r="M54" s="2">
        <v>153.4</v>
      </c>
      <c r="N54" s="2">
        <v>7670</v>
      </c>
      <c r="O54" t="s">
        <v>42</v>
      </c>
    </row>
    <row r="55" spans="1:15" hidden="1" x14ac:dyDescent="0.25">
      <c r="A55" t="s">
        <v>36</v>
      </c>
      <c r="B55">
        <v>1344</v>
      </c>
      <c r="C55" t="s">
        <v>205</v>
      </c>
      <c r="D55" t="s">
        <v>206</v>
      </c>
      <c r="E55" t="s">
        <v>207</v>
      </c>
      <c r="F55" t="s">
        <v>135</v>
      </c>
      <c r="G55" t="s">
        <v>208</v>
      </c>
      <c r="H55" t="s">
        <v>214</v>
      </c>
      <c r="I55" t="s">
        <v>215</v>
      </c>
      <c r="J55">
        <v>10</v>
      </c>
      <c r="K55" t="s">
        <v>13</v>
      </c>
      <c r="L55" t="s">
        <v>211</v>
      </c>
      <c r="M55" s="2">
        <v>200.6</v>
      </c>
      <c r="N55" s="2">
        <v>2006</v>
      </c>
      <c r="O55" t="s">
        <v>42</v>
      </c>
    </row>
    <row r="56" spans="1:15" hidden="1" x14ac:dyDescent="0.25">
      <c r="A56" t="s">
        <v>36</v>
      </c>
      <c r="B56">
        <v>1344</v>
      </c>
      <c r="C56" t="s">
        <v>205</v>
      </c>
      <c r="D56" t="s">
        <v>206</v>
      </c>
      <c r="E56" t="s">
        <v>207</v>
      </c>
      <c r="F56" t="s">
        <v>135</v>
      </c>
      <c r="G56" t="s">
        <v>208</v>
      </c>
      <c r="H56" t="s">
        <v>216</v>
      </c>
      <c r="I56" t="s">
        <v>217</v>
      </c>
      <c r="J56">
        <v>10</v>
      </c>
      <c r="K56" t="s">
        <v>13</v>
      </c>
      <c r="L56" t="s">
        <v>211</v>
      </c>
      <c r="M56" s="2">
        <v>147.5</v>
      </c>
      <c r="N56" s="2">
        <v>1475</v>
      </c>
      <c r="O56" t="s">
        <v>42</v>
      </c>
    </row>
    <row r="57" spans="1:15" hidden="1" x14ac:dyDescent="0.25">
      <c r="A57" t="s">
        <v>36</v>
      </c>
      <c r="B57">
        <v>1344</v>
      </c>
      <c r="C57" t="s">
        <v>205</v>
      </c>
      <c r="D57" t="s">
        <v>206</v>
      </c>
      <c r="E57" t="s">
        <v>207</v>
      </c>
      <c r="F57" t="s">
        <v>135</v>
      </c>
      <c r="G57" t="s">
        <v>208</v>
      </c>
      <c r="H57" t="s">
        <v>218</v>
      </c>
      <c r="I57" t="s">
        <v>219</v>
      </c>
      <c r="J57">
        <v>5</v>
      </c>
      <c r="K57" t="s">
        <v>13</v>
      </c>
      <c r="L57" t="s">
        <v>211</v>
      </c>
      <c r="M57" s="2">
        <v>265.5</v>
      </c>
      <c r="N57" s="2">
        <v>1327.5</v>
      </c>
      <c r="O57" t="s">
        <v>42</v>
      </c>
    </row>
    <row r="58" spans="1:15" hidden="1" x14ac:dyDescent="0.25">
      <c r="A58" t="s">
        <v>36</v>
      </c>
      <c r="B58">
        <v>1344</v>
      </c>
      <c r="C58" t="s">
        <v>205</v>
      </c>
      <c r="D58" t="s">
        <v>206</v>
      </c>
      <c r="E58" t="s">
        <v>207</v>
      </c>
      <c r="F58" t="s">
        <v>135</v>
      </c>
      <c r="G58" t="s">
        <v>208</v>
      </c>
      <c r="H58" t="s">
        <v>220</v>
      </c>
      <c r="I58" t="s">
        <v>221</v>
      </c>
      <c r="J58">
        <v>1</v>
      </c>
      <c r="K58" t="s">
        <v>13</v>
      </c>
      <c r="L58" t="s">
        <v>211</v>
      </c>
      <c r="M58" s="2">
        <v>330.4</v>
      </c>
      <c r="N58" s="2">
        <v>330.4</v>
      </c>
      <c r="O58" t="s">
        <v>42</v>
      </c>
    </row>
    <row r="59" spans="1:15" hidden="1" x14ac:dyDescent="0.25">
      <c r="A59" t="s">
        <v>36</v>
      </c>
      <c r="B59">
        <v>1344</v>
      </c>
      <c r="C59" t="s">
        <v>205</v>
      </c>
      <c r="D59" t="s">
        <v>206</v>
      </c>
      <c r="E59" t="s">
        <v>207</v>
      </c>
      <c r="F59" t="s">
        <v>135</v>
      </c>
      <c r="G59" t="s">
        <v>208</v>
      </c>
      <c r="H59" t="s">
        <v>222</v>
      </c>
      <c r="I59" t="s">
        <v>223</v>
      </c>
      <c r="J59">
        <v>20</v>
      </c>
      <c r="K59" t="s">
        <v>13</v>
      </c>
      <c r="L59" t="s">
        <v>211</v>
      </c>
      <c r="M59" s="2">
        <v>23.6</v>
      </c>
      <c r="N59" s="2">
        <v>472</v>
      </c>
      <c r="O59" t="s">
        <v>42</v>
      </c>
    </row>
    <row r="60" spans="1:15" hidden="1" x14ac:dyDescent="0.25">
      <c r="A60" t="s">
        <v>36</v>
      </c>
      <c r="B60">
        <v>1344</v>
      </c>
      <c r="C60" t="s">
        <v>205</v>
      </c>
      <c r="D60" t="s">
        <v>206</v>
      </c>
      <c r="E60" t="s">
        <v>207</v>
      </c>
      <c r="F60" t="s">
        <v>135</v>
      </c>
      <c r="G60" t="s">
        <v>208</v>
      </c>
      <c r="H60" t="s">
        <v>224</v>
      </c>
      <c r="I60" t="s">
        <v>225</v>
      </c>
      <c r="J60">
        <v>7</v>
      </c>
      <c r="K60" t="s">
        <v>13</v>
      </c>
      <c r="L60" t="s">
        <v>211</v>
      </c>
      <c r="M60" s="2">
        <v>200.6</v>
      </c>
      <c r="N60" s="2">
        <v>1404.2</v>
      </c>
      <c r="O60" t="s">
        <v>42</v>
      </c>
    </row>
    <row r="61" spans="1:15" hidden="1" x14ac:dyDescent="0.25">
      <c r="A61" t="s">
        <v>36</v>
      </c>
      <c r="B61">
        <v>1349</v>
      </c>
      <c r="C61" t="s">
        <v>226</v>
      </c>
      <c r="D61" t="s">
        <v>227</v>
      </c>
      <c r="E61" t="s">
        <v>228</v>
      </c>
      <c r="F61" t="s">
        <v>40</v>
      </c>
      <c r="G61" t="s">
        <v>229</v>
      </c>
      <c r="H61" t="s">
        <v>230</v>
      </c>
      <c r="I61" t="s">
        <v>231</v>
      </c>
      <c r="J61">
        <v>5</v>
      </c>
      <c r="K61" t="s">
        <v>13</v>
      </c>
      <c r="L61" t="s">
        <v>232</v>
      </c>
      <c r="M61" s="2">
        <v>1100.2556</v>
      </c>
      <c r="N61" s="2">
        <v>5501.2780000000002</v>
      </c>
      <c r="O61" t="s">
        <v>42</v>
      </c>
    </row>
    <row r="62" spans="1:15" hidden="1" x14ac:dyDescent="0.25">
      <c r="A62" t="s">
        <v>36</v>
      </c>
      <c r="B62">
        <v>1349</v>
      </c>
      <c r="C62" t="s">
        <v>226</v>
      </c>
      <c r="D62" t="s">
        <v>227</v>
      </c>
      <c r="E62" t="s">
        <v>228</v>
      </c>
      <c r="F62" t="s">
        <v>40</v>
      </c>
      <c r="G62" t="s">
        <v>229</v>
      </c>
      <c r="H62" t="s">
        <v>233</v>
      </c>
      <c r="I62" t="s">
        <v>234</v>
      </c>
      <c r="J62">
        <v>1</v>
      </c>
      <c r="K62" t="s">
        <v>13</v>
      </c>
      <c r="L62" t="s">
        <v>232</v>
      </c>
      <c r="M62" s="2">
        <v>9977.5018</v>
      </c>
      <c r="N62" s="2">
        <v>9977.5018</v>
      </c>
      <c r="O62" t="s">
        <v>42</v>
      </c>
    </row>
    <row r="63" spans="1:15" hidden="1" x14ac:dyDescent="0.25">
      <c r="A63" t="s">
        <v>36</v>
      </c>
      <c r="B63">
        <v>1349</v>
      </c>
      <c r="C63" t="s">
        <v>226</v>
      </c>
      <c r="D63" t="s">
        <v>227</v>
      </c>
      <c r="E63" t="s">
        <v>228</v>
      </c>
      <c r="F63" t="s">
        <v>40</v>
      </c>
      <c r="G63" t="s">
        <v>229</v>
      </c>
      <c r="H63" t="s">
        <v>235</v>
      </c>
      <c r="I63" t="s">
        <v>236</v>
      </c>
      <c r="J63">
        <v>2</v>
      </c>
      <c r="K63" t="s">
        <v>13</v>
      </c>
      <c r="L63" t="s">
        <v>232</v>
      </c>
      <c r="M63" s="2">
        <v>9954.2558000000008</v>
      </c>
      <c r="N63" s="2">
        <v>19908.511600000002</v>
      </c>
      <c r="O63" t="s">
        <v>42</v>
      </c>
    </row>
    <row r="64" spans="1:15" hidden="1" x14ac:dyDescent="0.25">
      <c r="A64" t="s">
        <v>36</v>
      </c>
      <c r="B64">
        <v>1349</v>
      </c>
      <c r="C64" t="s">
        <v>226</v>
      </c>
      <c r="D64" t="s">
        <v>227</v>
      </c>
      <c r="E64" t="s">
        <v>228</v>
      </c>
      <c r="F64" t="s">
        <v>40</v>
      </c>
      <c r="G64" t="s">
        <v>229</v>
      </c>
      <c r="H64" t="s">
        <v>237</v>
      </c>
      <c r="I64" t="s">
        <v>238</v>
      </c>
      <c r="J64">
        <v>2</v>
      </c>
      <c r="K64" t="s">
        <v>13</v>
      </c>
      <c r="L64" t="s">
        <v>232</v>
      </c>
      <c r="M64" s="2">
        <v>6903</v>
      </c>
      <c r="N64" s="2">
        <v>13806</v>
      </c>
      <c r="O64" t="s">
        <v>42</v>
      </c>
    </row>
    <row r="65" spans="1:15" x14ac:dyDescent="0.25">
      <c r="A65" t="s">
        <v>36</v>
      </c>
      <c r="B65">
        <v>1349</v>
      </c>
      <c r="C65" t="s">
        <v>226</v>
      </c>
      <c r="D65" t="s">
        <v>227</v>
      </c>
      <c r="E65" t="s">
        <v>228</v>
      </c>
      <c r="F65" t="s">
        <v>40</v>
      </c>
      <c r="G65" t="s">
        <v>229</v>
      </c>
      <c r="H65" t="s">
        <v>239</v>
      </c>
      <c r="I65" t="s">
        <v>240</v>
      </c>
      <c r="J65">
        <v>12</v>
      </c>
      <c r="K65" t="s">
        <v>13</v>
      </c>
      <c r="L65" t="s">
        <v>232</v>
      </c>
      <c r="M65" s="2">
        <v>1743.037</v>
      </c>
      <c r="N65" s="2">
        <v>20916.444</v>
      </c>
      <c r="O65" t="s">
        <v>42</v>
      </c>
    </row>
    <row r="66" spans="1:15" hidden="1" x14ac:dyDescent="0.25">
      <c r="A66" t="s">
        <v>36</v>
      </c>
      <c r="B66">
        <v>1349</v>
      </c>
      <c r="C66" t="s">
        <v>226</v>
      </c>
      <c r="D66" t="s">
        <v>227</v>
      </c>
      <c r="E66" t="s">
        <v>228</v>
      </c>
      <c r="F66" t="s">
        <v>40</v>
      </c>
      <c r="G66" t="s">
        <v>229</v>
      </c>
      <c r="H66" t="s">
        <v>241</v>
      </c>
      <c r="I66" t="s">
        <v>242</v>
      </c>
      <c r="J66">
        <v>1</v>
      </c>
      <c r="K66" t="s">
        <v>13</v>
      </c>
      <c r="L66" t="s">
        <v>232</v>
      </c>
      <c r="M66" s="2">
        <v>10161.9004</v>
      </c>
      <c r="N66" s="2">
        <v>10161.9004</v>
      </c>
      <c r="O66" t="s">
        <v>42</v>
      </c>
    </row>
    <row r="67" spans="1:15" hidden="1" x14ac:dyDescent="0.25">
      <c r="A67" t="s">
        <v>36</v>
      </c>
      <c r="B67">
        <v>1349</v>
      </c>
      <c r="C67" t="s">
        <v>226</v>
      </c>
      <c r="D67" t="s">
        <v>227</v>
      </c>
      <c r="E67" t="s">
        <v>228</v>
      </c>
      <c r="F67" t="s">
        <v>40</v>
      </c>
      <c r="G67" t="s">
        <v>229</v>
      </c>
      <c r="H67" t="s">
        <v>243</v>
      </c>
      <c r="I67" t="s">
        <v>244</v>
      </c>
      <c r="J67">
        <v>1</v>
      </c>
      <c r="K67" t="s">
        <v>13</v>
      </c>
      <c r="L67" t="s">
        <v>232</v>
      </c>
      <c r="M67" s="2">
        <v>303.75560000000002</v>
      </c>
      <c r="N67" s="2">
        <v>303.75560000000002</v>
      </c>
      <c r="O67" t="s">
        <v>42</v>
      </c>
    </row>
    <row r="68" spans="1:15" hidden="1" x14ac:dyDescent="0.25">
      <c r="A68" t="s">
        <v>36</v>
      </c>
      <c r="B68">
        <v>1349</v>
      </c>
      <c r="C68" t="s">
        <v>226</v>
      </c>
      <c r="D68" t="s">
        <v>227</v>
      </c>
      <c r="E68" t="s">
        <v>228</v>
      </c>
      <c r="F68" t="s">
        <v>40</v>
      </c>
      <c r="G68" t="s">
        <v>229</v>
      </c>
      <c r="H68" t="s">
        <v>245</v>
      </c>
      <c r="I68" t="s">
        <v>246</v>
      </c>
      <c r="J68">
        <v>1</v>
      </c>
      <c r="K68" t="s">
        <v>13</v>
      </c>
      <c r="L68" t="s">
        <v>232</v>
      </c>
      <c r="M68" s="2">
        <v>2240.2536</v>
      </c>
      <c r="N68" s="2">
        <v>2240.2536</v>
      </c>
      <c r="O68" t="s">
        <v>42</v>
      </c>
    </row>
    <row r="69" spans="1:15" hidden="1" x14ac:dyDescent="0.25">
      <c r="A69" t="s">
        <v>36</v>
      </c>
      <c r="B69">
        <v>1349</v>
      </c>
      <c r="C69" t="s">
        <v>226</v>
      </c>
      <c r="D69" t="s">
        <v>227</v>
      </c>
      <c r="E69" t="s">
        <v>228</v>
      </c>
      <c r="F69" t="s">
        <v>40</v>
      </c>
      <c r="G69" t="s">
        <v>229</v>
      </c>
      <c r="H69" t="s">
        <v>247</v>
      </c>
      <c r="I69" t="s">
        <v>248</v>
      </c>
      <c r="J69">
        <v>1</v>
      </c>
      <c r="K69" t="s">
        <v>13</v>
      </c>
      <c r="L69" t="s">
        <v>232</v>
      </c>
      <c r="M69" s="2">
        <v>3368.2510000000002</v>
      </c>
      <c r="N69" s="2">
        <v>3368.2510000000002</v>
      </c>
      <c r="O69" t="s">
        <v>42</v>
      </c>
    </row>
    <row r="70" spans="1:15" hidden="1" x14ac:dyDescent="0.25">
      <c r="A70" t="s">
        <v>36</v>
      </c>
      <c r="B70">
        <v>1349</v>
      </c>
      <c r="C70" t="s">
        <v>226</v>
      </c>
      <c r="D70" t="s">
        <v>227</v>
      </c>
      <c r="E70" t="s">
        <v>228</v>
      </c>
      <c r="F70" t="s">
        <v>40</v>
      </c>
      <c r="G70" t="s">
        <v>229</v>
      </c>
      <c r="H70" t="s">
        <v>249</v>
      </c>
      <c r="I70" t="s">
        <v>250</v>
      </c>
      <c r="J70">
        <v>1</v>
      </c>
      <c r="K70" t="s">
        <v>13</v>
      </c>
      <c r="L70" t="s">
        <v>232</v>
      </c>
      <c r="M70" s="2">
        <v>6779.5011999999997</v>
      </c>
      <c r="N70" s="2">
        <v>6779.5011999999997</v>
      </c>
      <c r="O70" t="s">
        <v>42</v>
      </c>
    </row>
    <row r="71" spans="1:15" hidden="1" x14ac:dyDescent="0.25">
      <c r="A71" t="s">
        <v>36</v>
      </c>
      <c r="B71">
        <v>1349</v>
      </c>
      <c r="C71" t="s">
        <v>226</v>
      </c>
      <c r="D71" t="s">
        <v>227</v>
      </c>
      <c r="E71" t="s">
        <v>228</v>
      </c>
      <c r="F71" t="s">
        <v>40</v>
      </c>
      <c r="G71" t="s">
        <v>229</v>
      </c>
      <c r="H71" t="s">
        <v>251</v>
      </c>
      <c r="I71" t="s">
        <v>252</v>
      </c>
      <c r="J71">
        <v>1</v>
      </c>
      <c r="K71" t="s">
        <v>13</v>
      </c>
      <c r="L71" t="s">
        <v>232</v>
      </c>
      <c r="M71" s="2">
        <v>454.99619999999999</v>
      </c>
      <c r="N71" s="2">
        <v>454.99619999999999</v>
      </c>
      <c r="O71" t="s">
        <v>42</v>
      </c>
    </row>
    <row r="72" spans="1:15" hidden="1" x14ac:dyDescent="0.25">
      <c r="A72" t="s">
        <v>36</v>
      </c>
      <c r="B72">
        <v>1354</v>
      </c>
      <c r="C72" t="s">
        <v>253</v>
      </c>
      <c r="D72" t="s">
        <v>254</v>
      </c>
      <c r="E72" t="s">
        <v>255</v>
      </c>
      <c r="F72" t="s">
        <v>135</v>
      </c>
      <c r="G72" t="s">
        <v>256</v>
      </c>
      <c r="H72" t="s">
        <v>11</v>
      </c>
      <c r="I72" t="s">
        <v>12</v>
      </c>
      <c r="J72">
        <v>17</v>
      </c>
      <c r="K72" t="s">
        <v>13</v>
      </c>
      <c r="L72" t="s">
        <v>14</v>
      </c>
      <c r="M72" s="2">
        <v>43</v>
      </c>
      <c r="N72" s="2">
        <v>731</v>
      </c>
      <c r="O72" t="s">
        <v>42</v>
      </c>
    </row>
    <row r="73" spans="1:15" hidden="1" x14ac:dyDescent="0.25">
      <c r="A73" t="s">
        <v>36</v>
      </c>
      <c r="B73">
        <v>1357</v>
      </c>
      <c r="C73" t="s">
        <v>257</v>
      </c>
      <c r="D73" t="s">
        <v>258</v>
      </c>
      <c r="E73" t="s">
        <v>259</v>
      </c>
      <c r="F73" t="s">
        <v>40</v>
      </c>
      <c r="G73" t="s">
        <v>260</v>
      </c>
      <c r="H73" t="s">
        <v>261</v>
      </c>
      <c r="I73" t="s">
        <v>262</v>
      </c>
      <c r="J73">
        <v>400</v>
      </c>
      <c r="K73" t="s">
        <v>13</v>
      </c>
      <c r="L73" t="s">
        <v>21</v>
      </c>
      <c r="M73" s="2">
        <v>500</v>
      </c>
      <c r="N73" s="2">
        <v>200000</v>
      </c>
      <c r="O73" t="s">
        <v>42</v>
      </c>
    </row>
    <row r="74" spans="1:15" hidden="1" x14ac:dyDescent="0.25">
      <c r="A74" t="s">
        <v>36</v>
      </c>
      <c r="B74">
        <v>1357</v>
      </c>
      <c r="C74" t="s">
        <v>257</v>
      </c>
      <c r="D74" t="s">
        <v>258</v>
      </c>
      <c r="E74" t="s">
        <v>259</v>
      </c>
      <c r="F74" t="s">
        <v>40</v>
      </c>
      <c r="G74" t="s">
        <v>260</v>
      </c>
      <c r="H74" t="s">
        <v>263</v>
      </c>
      <c r="I74" t="s">
        <v>264</v>
      </c>
      <c r="J74">
        <v>370</v>
      </c>
      <c r="K74" t="s">
        <v>13</v>
      </c>
      <c r="L74" t="s">
        <v>21</v>
      </c>
      <c r="M74" s="2">
        <v>1000</v>
      </c>
      <c r="N74" s="2">
        <v>370000</v>
      </c>
      <c r="O74" t="s">
        <v>42</v>
      </c>
    </row>
    <row r="75" spans="1:15" hidden="1" x14ac:dyDescent="0.25">
      <c r="A75" t="s">
        <v>36</v>
      </c>
      <c r="B75">
        <v>1366</v>
      </c>
      <c r="C75" t="s">
        <v>265</v>
      </c>
      <c r="D75" t="s">
        <v>266</v>
      </c>
      <c r="E75" t="s">
        <v>267</v>
      </c>
      <c r="F75" t="s">
        <v>40</v>
      </c>
      <c r="G75" t="s">
        <v>268</v>
      </c>
      <c r="H75" t="s">
        <v>269</v>
      </c>
      <c r="I75" t="s">
        <v>270</v>
      </c>
      <c r="J75">
        <v>8000</v>
      </c>
      <c r="K75" t="s">
        <v>13</v>
      </c>
      <c r="L75" t="s">
        <v>271</v>
      </c>
      <c r="M75" s="2">
        <v>84.841999999999999</v>
      </c>
      <c r="N75" s="2">
        <v>678736</v>
      </c>
      <c r="O75" t="s">
        <v>42</v>
      </c>
    </row>
    <row r="76" spans="1:15" hidden="1" x14ac:dyDescent="0.25">
      <c r="A76" t="s">
        <v>36</v>
      </c>
      <c r="B76">
        <v>1373</v>
      </c>
      <c r="C76" t="s">
        <v>272</v>
      </c>
      <c r="D76" t="s">
        <v>273</v>
      </c>
      <c r="E76" t="s">
        <v>274</v>
      </c>
      <c r="F76" t="s">
        <v>40</v>
      </c>
      <c r="G76" t="s">
        <v>275</v>
      </c>
      <c r="H76" t="s">
        <v>276</v>
      </c>
      <c r="I76" t="s">
        <v>277</v>
      </c>
      <c r="J76">
        <v>60</v>
      </c>
      <c r="K76" t="s">
        <v>13</v>
      </c>
      <c r="L76" t="s">
        <v>278</v>
      </c>
      <c r="M76" s="2">
        <v>339.04939999999999</v>
      </c>
      <c r="N76" s="2">
        <v>20342.964</v>
      </c>
      <c r="O76" t="s">
        <v>42</v>
      </c>
    </row>
    <row r="77" spans="1:15" hidden="1" x14ac:dyDescent="0.25">
      <c r="A77" t="s">
        <v>36</v>
      </c>
      <c r="B77">
        <v>1373</v>
      </c>
      <c r="C77" t="s">
        <v>272</v>
      </c>
      <c r="D77" t="s">
        <v>273</v>
      </c>
      <c r="E77" t="s">
        <v>274</v>
      </c>
      <c r="F77" t="s">
        <v>40</v>
      </c>
      <c r="G77" t="s">
        <v>275</v>
      </c>
      <c r="H77" t="s">
        <v>279</v>
      </c>
      <c r="I77" t="s">
        <v>280</v>
      </c>
      <c r="J77">
        <v>15</v>
      </c>
      <c r="K77" t="s">
        <v>13</v>
      </c>
      <c r="L77" t="s">
        <v>278</v>
      </c>
      <c r="M77" s="2">
        <v>686.76</v>
      </c>
      <c r="N77" s="2">
        <v>10301.4</v>
      </c>
      <c r="O77" t="s">
        <v>42</v>
      </c>
    </row>
    <row r="78" spans="1:15" hidden="1" x14ac:dyDescent="0.25">
      <c r="A78" t="s">
        <v>36</v>
      </c>
      <c r="B78">
        <v>1373</v>
      </c>
      <c r="C78" t="s">
        <v>272</v>
      </c>
      <c r="D78" t="s">
        <v>273</v>
      </c>
      <c r="E78" t="s">
        <v>274</v>
      </c>
      <c r="F78" t="s">
        <v>40</v>
      </c>
      <c r="G78" t="s">
        <v>275</v>
      </c>
      <c r="H78" t="s">
        <v>281</v>
      </c>
      <c r="I78" t="s">
        <v>282</v>
      </c>
      <c r="J78">
        <v>15</v>
      </c>
      <c r="K78" t="s">
        <v>13</v>
      </c>
      <c r="L78" t="s">
        <v>278</v>
      </c>
      <c r="M78" s="2">
        <v>397.2824</v>
      </c>
      <c r="N78" s="2">
        <v>5959.2359999999999</v>
      </c>
      <c r="O78" t="s">
        <v>42</v>
      </c>
    </row>
    <row r="79" spans="1:15" hidden="1" x14ac:dyDescent="0.25">
      <c r="A79" t="s">
        <v>36</v>
      </c>
      <c r="B79">
        <v>1373</v>
      </c>
      <c r="C79" t="s">
        <v>272</v>
      </c>
      <c r="D79" t="s">
        <v>273</v>
      </c>
      <c r="E79" t="s">
        <v>274</v>
      </c>
      <c r="F79" t="s">
        <v>40</v>
      </c>
      <c r="G79" t="s">
        <v>275</v>
      </c>
      <c r="H79" t="s">
        <v>283</v>
      </c>
      <c r="I79" t="s">
        <v>284</v>
      </c>
      <c r="J79">
        <v>20</v>
      </c>
      <c r="K79" t="s">
        <v>13</v>
      </c>
      <c r="L79" t="s">
        <v>278</v>
      </c>
      <c r="M79" s="2">
        <v>397.29419999999999</v>
      </c>
      <c r="N79" s="2">
        <v>7945.884</v>
      </c>
      <c r="O79" t="s">
        <v>42</v>
      </c>
    </row>
    <row r="80" spans="1:15" hidden="1" x14ac:dyDescent="0.25">
      <c r="A80" t="s">
        <v>36</v>
      </c>
      <c r="B80">
        <v>1373</v>
      </c>
      <c r="C80" t="s">
        <v>272</v>
      </c>
      <c r="D80" t="s">
        <v>273</v>
      </c>
      <c r="E80" t="s">
        <v>274</v>
      </c>
      <c r="F80" t="s">
        <v>40</v>
      </c>
      <c r="G80" t="s">
        <v>275</v>
      </c>
      <c r="H80" t="s">
        <v>285</v>
      </c>
      <c r="I80" t="s">
        <v>286</v>
      </c>
      <c r="J80">
        <v>15</v>
      </c>
      <c r="K80" t="s">
        <v>13</v>
      </c>
      <c r="L80" t="s">
        <v>278</v>
      </c>
      <c r="M80" s="2">
        <v>371.18079999999998</v>
      </c>
      <c r="N80" s="2">
        <v>5567.7120000000004</v>
      </c>
      <c r="O80" t="s">
        <v>42</v>
      </c>
    </row>
    <row r="81" spans="1:15" hidden="1" x14ac:dyDescent="0.25">
      <c r="A81" t="s">
        <v>36</v>
      </c>
      <c r="B81">
        <v>1377</v>
      </c>
      <c r="C81" t="s">
        <v>287</v>
      </c>
      <c r="D81" t="s">
        <v>288</v>
      </c>
      <c r="E81" t="s">
        <v>289</v>
      </c>
      <c r="F81" t="s">
        <v>40</v>
      </c>
      <c r="G81" t="s">
        <v>290</v>
      </c>
      <c r="H81" t="s">
        <v>11</v>
      </c>
      <c r="I81" t="s">
        <v>12</v>
      </c>
      <c r="J81">
        <v>16</v>
      </c>
      <c r="K81" t="s">
        <v>13</v>
      </c>
      <c r="L81" t="s">
        <v>14</v>
      </c>
      <c r="M81" s="2">
        <v>43</v>
      </c>
      <c r="N81" s="2">
        <v>688</v>
      </c>
      <c r="O81" t="s">
        <v>42</v>
      </c>
    </row>
    <row r="82" spans="1:15" hidden="1" x14ac:dyDescent="0.25">
      <c r="A82" t="s">
        <v>36</v>
      </c>
      <c r="B82">
        <v>1385</v>
      </c>
      <c r="C82" t="s">
        <v>291</v>
      </c>
      <c r="D82" t="s">
        <v>292</v>
      </c>
      <c r="E82" t="s">
        <v>293</v>
      </c>
      <c r="F82" t="s">
        <v>40</v>
      </c>
      <c r="G82" t="s">
        <v>294</v>
      </c>
      <c r="H82" t="s">
        <v>295</v>
      </c>
      <c r="I82" t="s">
        <v>296</v>
      </c>
      <c r="J82">
        <v>1</v>
      </c>
      <c r="K82" t="s">
        <v>13</v>
      </c>
      <c r="L82" t="s">
        <v>297</v>
      </c>
      <c r="M82" s="2">
        <v>47.2</v>
      </c>
      <c r="N82" s="2">
        <v>47.2</v>
      </c>
      <c r="O82" t="s">
        <v>42</v>
      </c>
    </row>
    <row r="83" spans="1:15" hidden="1" x14ac:dyDescent="0.25">
      <c r="A83" t="s">
        <v>36</v>
      </c>
      <c r="B83">
        <v>1385</v>
      </c>
      <c r="C83" t="s">
        <v>291</v>
      </c>
      <c r="D83" t="s">
        <v>292</v>
      </c>
      <c r="E83" t="s">
        <v>293</v>
      </c>
      <c r="F83" t="s">
        <v>40</v>
      </c>
      <c r="G83" t="s">
        <v>294</v>
      </c>
      <c r="H83" t="s">
        <v>298</v>
      </c>
      <c r="I83" t="s">
        <v>299</v>
      </c>
      <c r="J83">
        <v>600</v>
      </c>
      <c r="K83" t="s">
        <v>13</v>
      </c>
      <c r="L83" t="s">
        <v>297</v>
      </c>
      <c r="M83" s="2">
        <v>3.4220000000000002</v>
      </c>
      <c r="N83" s="2">
        <v>2053.1999999999998</v>
      </c>
      <c r="O83" t="s">
        <v>42</v>
      </c>
    </row>
    <row r="84" spans="1:15" hidden="1" x14ac:dyDescent="0.25">
      <c r="A84" t="s">
        <v>36</v>
      </c>
      <c r="B84">
        <v>1385</v>
      </c>
      <c r="C84" t="s">
        <v>291</v>
      </c>
      <c r="D84" t="s">
        <v>292</v>
      </c>
      <c r="E84" t="s">
        <v>293</v>
      </c>
      <c r="F84" t="s">
        <v>40</v>
      </c>
      <c r="G84" t="s">
        <v>294</v>
      </c>
      <c r="H84" t="s">
        <v>300</v>
      </c>
      <c r="I84" t="s">
        <v>301</v>
      </c>
      <c r="J84">
        <v>75</v>
      </c>
      <c r="K84" t="s">
        <v>13</v>
      </c>
      <c r="L84" t="s">
        <v>297</v>
      </c>
      <c r="M84" s="2">
        <v>3.54</v>
      </c>
      <c r="N84" s="2">
        <v>265.5</v>
      </c>
      <c r="O84" t="s">
        <v>42</v>
      </c>
    </row>
    <row r="85" spans="1:15" hidden="1" x14ac:dyDescent="0.25">
      <c r="A85" t="s">
        <v>36</v>
      </c>
      <c r="B85">
        <v>1385</v>
      </c>
      <c r="C85" t="s">
        <v>291</v>
      </c>
      <c r="D85" t="s">
        <v>292</v>
      </c>
      <c r="E85" t="s">
        <v>293</v>
      </c>
      <c r="F85" t="s">
        <v>40</v>
      </c>
      <c r="G85" t="s">
        <v>294</v>
      </c>
      <c r="H85" t="s">
        <v>302</v>
      </c>
      <c r="I85" t="s">
        <v>303</v>
      </c>
      <c r="J85">
        <v>15</v>
      </c>
      <c r="K85" t="s">
        <v>13</v>
      </c>
      <c r="L85" t="s">
        <v>297</v>
      </c>
      <c r="M85" s="2">
        <v>10.62</v>
      </c>
      <c r="N85" s="2">
        <v>159.30000000000001</v>
      </c>
      <c r="O85" t="s">
        <v>42</v>
      </c>
    </row>
    <row r="86" spans="1:15" hidden="1" x14ac:dyDescent="0.25">
      <c r="A86" t="s">
        <v>36</v>
      </c>
      <c r="B86">
        <v>1385</v>
      </c>
      <c r="C86" t="s">
        <v>291</v>
      </c>
      <c r="D86" t="s">
        <v>292</v>
      </c>
      <c r="E86" t="s">
        <v>293</v>
      </c>
      <c r="F86" t="s">
        <v>40</v>
      </c>
      <c r="G86" t="s">
        <v>294</v>
      </c>
      <c r="H86" t="s">
        <v>304</v>
      </c>
      <c r="I86" t="s">
        <v>305</v>
      </c>
      <c r="J86">
        <v>100</v>
      </c>
      <c r="K86" t="s">
        <v>13</v>
      </c>
      <c r="L86" t="s">
        <v>297</v>
      </c>
      <c r="M86" s="2">
        <v>4.72</v>
      </c>
      <c r="N86" s="2">
        <v>472</v>
      </c>
      <c r="O86" t="s">
        <v>42</v>
      </c>
    </row>
    <row r="87" spans="1:15" hidden="1" x14ac:dyDescent="0.25">
      <c r="A87" t="s">
        <v>36</v>
      </c>
      <c r="B87">
        <v>1385</v>
      </c>
      <c r="C87" t="s">
        <v>291</v>
      </c>
      <c r="D87" t="s">
        <v>292</v>
      </c>
      <c r="E87" t="s">
        <v>293</v>
      </c>
      <c r="F87" t="s">
        <v>40</v>
      </c>
      <c r="G87" t="s">
        <v>294</v>
      </c>
      <c r="H87" t="s">
        <v>306</v>
      </c>
      <c r="I87" t="s">
        <v>307</v>
      </c>
      <c r="J87">
        <v>100</v>
      </c>
      <c r="K87" t="s">
        <v>13</v>
      </c>
      <c r="L87" t="s">
        <v>297</v>
      </c>
      <c r="M87" s="2">
        <v>2.242</v>
      </c>
      <c r="N87" s="2">
        <v>224.2</v>
      </c>
      <c r="O87" t="s">
        <v>42</v>
      </c>
    </row>
    <row r="88" spans="1:15" hidden="1" x14ac:dyDescent="0.25">
      <c r="A88" t="s">
        <v>36</v>
      </c>
      <c r="B88">
        <v>1385</v>
      </c>
      <c r="C88" t="s">
        <v>291</v>
      </c>
      <c r="D88" t="s">
        <v>292</v>
      </c>
      <c r="E88" t="s">
        <v>293</v>
      </c>
      <c r="F88" t="s">
        <v>40</v>
      </c>
      <c r="G88" t="s">
        <v>294</v>
      </c>
      <c r="H88" t="s">
        <v>308</v>
      </c>
      <c r="I88" t="s">
        <v>309</v>
      </c>
      <c r="J88">
        <v>475</v>
      </c>
      <c r="K88" t="s">
        <v>13</v>
      </c>
      <c r="L88" t="s">
        <v>297</v>
      </c>
      <c r="M88" s="2">
        <v>2.8</v>
      </c>
      <c r="N88" s="2">
        <v>1330</v>
      </c>
      <c r="O88" t="s">
        <v>42</v>
      </c>
    </row>
    <row r="89" spans="1:15" hidden="1" x14ac:dyDescent="0.25">
      <c r="A89" t="s">
        <v>36</v>
      </c>
      <c r="B89">
        <v>1385</v>
      </c>
      <c r="C89" t="s">
        <v>291</v>
      </c>
      <c r="D89" t="s">
        <v>292</v>
      </c>
      <c r="E89" t="s">
        <v>293</v>
      </c>
      <c r="F89" t="s">
        <v>40</v>
      </c>
      <c r="G89" t="s">
        <v>294</v>
      </c>
      <c r="H89" t="s">
        <v>310</v>
      </c>
      <c r="I89" t="s">
        <v>311</v>
      </c>
      <c r="J89">
        <v>2</v>
      </c>
      <c r="K89" t="s">
        <v>13</v>
      </c>
      <c r="L89" t="s">
        <v>297</v>
      </c>
      <c r="M89" s="2">
        <v>82.6</v>
      </c>
      <c r="N89" s="2">
        <v>165.2</v>
      </c>
      <c r="O89" t="s">
        <v>42</v>
      </c>
    </row>
    <row r="90" spans="1:15" hidden="1" x14ac:dyDescent="0.25">
      <c r="A90" t="s">
        <v>36</v>
      </c>
      <c r="B90">
        <v>1385</v>
      </c>
      <c r="C90" t="s">
        <v>291</v>
      </c>
      <c r="D90" t="s">
        <v>292</v>
      </c>
      <c r="E90" t="s">
        <v>293</v>
      </c>
      <c r="F90" t="s">
        <v>40</v>
      </c>
      <c r="G90" t="s">
        <v>294</v>
      </c>
      <c r="H90" t="s">
        <v>312</v>
      </c>
      <c r="I90" t="s">
        <v>313</v>
      </c>
      <c r="J90">
        <v>10</v>
      </c>
      <c r="K90" t="s">
        <v>13</v>
      </c>
      <c r="L90" t="s">
        <v>297</v>
      </c>
      <c r="M90" s="2">
        <v>578.20000000000005</v>
      </c>
      <c r="N90" s="2">
        <v>5782</v>
      </c>
      <c r="O90" t="s">
        <v>42</v>
      </c>
    </row>
    <row r="91" spans="1:15" hidden="1" x14ac:dyDescent="0.25">
      <c r="A91" t="s">
        <v>36</v>
      </c>
      <c r="B91">
        <v>1385</v>
      </c>
      <c r="C91" t="s">
        <v>291</v>
      </c>
      <c r="D91" t="s">
        <v>292</v>
      </c>
      <c r="E91" t="s">
        <v>293</v>
      </c>
      <c r="F91" t="s">
        <v>40</v>
      </c>
      <c r="G91" t="s">
        <v>294</v>
      </c>
      <c r="H91" t="s">
        <v>314</v>
      </c>
      <c r="I91" t="s">
        <v>315</v>
      </c>
      <c r="J91">
        <v>1</v>
      </c>
      <c r="K91" t="s">
        <v>13</v>
      </c>
      <c r="L91" t="s">
        <v>297</v>
      </c>
      <c r="M91" s="2">
        <v>790</v>
      </c>
      <c r="N91" s="2">
        <v>790</v>
      </c>
      <c r="O91" t="s">
        <v>42</v>
      </c>
    </row>
    <row r="92" spans="1:15" hidden="1" x14ac:dyDescent="0.25">
      <c r="A92" t="s">
        <v>36</v>
      </c>
      <c r="B92">
        <v>1386</v>
      </c>
      <c r="C92" t="s">
        <v>316</v>
      </c>
      <c r="D92" t="s">
        <v>292</v>
      </c>
      <c r="E92" t="s">
        <v>317</v>
      </c>
      <c r="F92" t="s">
        <v>40</v>
      </c>
      <c r="G92" t="s">
        <v>318</v>
      </c>
      <c r="H92" t="s">
        <v>319</v>
      </c>
      <c r="I92" t="s">
        <v>320</v>
      </c>
      <c r="J92">
        <v>9</v>
      </c>
      <c r="K92" t="s">
        <v>13</v>
      </c>
      <c r="L92" t="s">
        <v>211</v>
      </c>
      <c r="M92" s="2">
        <v>118</v>
      </c>
      <c r="N92" s="2">
        <v>1062</v>
      </c>
      <c r="O92" t="s">
        <v>42</v>
      </c>
    </row>
    <row r="93" spans="1:15" hidden="1" x14ac:dyDescent="0.25">
      <c r="A93" t="s">
        <v>36</v>
      </c>
      <c r="B93">
        <v>1386</v>
      </c>
      <c r="C93" t="s">
        <v>316</v>
      </c>
      <c r="D93" t="s">
        <v>292</v>
      </c>
      <c r="E93" t="s">
        <v>317</v>
      </c>
      <c r="F93" t="s">
        <v>40</v>
      </c>
      <c r="G93" t="s">
        <v>318</v>
      </c>
      <c r="H93" t="s">
        <v>321</v>
      </c>
      <c r="I93" t="s">
        <v>322</v>
      </c>
      <c r="J93">
        <v>7</v>
      </c>
      <c r="K93" t="s">
        <v>13</v>
      </c>
      <c r="L93" t="s">
        <v>211</v>
      </c>
      <c r="M93" s="2">
        <v>41.3</v>
      </c>
      <c r="N93" s="2">
        <v>289.10000000000002</v>
      </c>
      <c r="O93" t="s">
        <v>42</v>
      </c>
    </row>
    <row r="94" spans="1:15" hidden="1" x14ac:dyDescent="0.25">
      <c r="A94" t="s">
        <v>36</v>
      </c>
      <c r="B94">
        <v>1386</v>
      </c>
      <c r="C94" t="s">
        <v>316</v>
      </c>
      <c r="D94" t="s">
        <v>292</v>
      </c>
      <c r="E94" t="s">
        <v>317</v>
      </c>
      <c r="F94" t="s">
        <v>40</v>
      </c>
      <c r="G94" t="s">
        <v>318</v>
      </c>
      <c r="H94" t="s">
        <v>323</v>
      </c>
      <c r="I94" t="s">
        <v>324</v>
      </c>
      <c r="J94">
        <v>36</v>
      </c>
      <c r="K94" t="s">
        <v>13</v>
      </c>
      <c r="L94" t="s">
        <v>211</v>
      </c>
      <c r="M94" s="2">
        <v>112.1</v>
      </c>
      <c r="N94" s="2">
        <v>4035.6</v>
      </c>
      <c r="O94" t="s">
        <v>42</v>
      </c>
    </row>
    <row r="95" spans="1:15" hidden="1" x14ac:dyDescent="0.25">
      <c r="A95" t="s">
        <v>36</v>
      </c>
      <c r="B95">
        <v>1386</v>
      </c>
      <c r="C95" t="s">
        <v>316</v>
      </c>
      <c r="D95" t="s">
        <v>292</v>
      </c>
      <c r="E95" t="s">
        <v>317</v>
      </c>
      <c r="F95" t="s">
        <v>40</v>
      </c>
      <c r="G95" t="s">
        <v>318</v>
      </c>
      <c r="H95" t="s">
        <v>325</v>
      </c>
      <c r="I95" t="s">
        <v>326</v>
      </c>
      <c r="J95">
        <v>4</v>
      </c>
      <c r="K95" t="s">
        <v>13</v>
      </c>
      <c r="L95" t="s">
        <v>211</v>
      </c>
      <c r="M95" s="2">
        <v>159.005</v>
      </c>
      <c r="N95" s="2">
        <v>636.02</v>
      </c>
      <c r="O95" t="s">
        <v>42</v>
      </c>
    </row>
    <row r="96" spans="1:15" hidden="1" x14ac:dyDescent="0.25">
      <c r="A96" t="s">
        <v>36</v>
      </c>
      <c r="B96">
        <v>1386</v>
      </c>
      <c r="C96" t="s">
        <v>316</v>
      </c>
      <c r="D96" t="s">
        <v>292</v>
      </c>
      <c r="E96" t="s">
        <v>317</v>
      </c>
      <c r="F96" t="s">
        <v>40</v>
      </c>
      <c r="G96" t="s">
        <v>318</v>
      </c>
      <c r="H96" t="s">
        <v>327</v>
      </c>
      <c r="I96" t="s">
        <v>328</v>
      </c>
      <c r="J96">
        <v>20</v>
      </c>
      <c r="K96" t="s">
        <v>13</v>
      </c>
      <c r="L96" t="s">
        <v>211</v>
      </c>
      <c r="M96" s="2">
        <v>5.9</v>
      </c>
      <c r="N96" s="2">
        <v>118</v>
      </c>
      <c r="O96" t="s">
        <v>42</v>
      </c>
    </row>
    <row r="97" spans="1:15" hidden="1" x14ac:dyDescent="0.25">
      <c r="A97" t="s">
        <v>36</v>
      </c>
      <c r="B97">
        <v>1386</v>
      </c>
      <c r="C97" t="s">
        <v>316</v>
      </c>
      <c r="D97" t="s">
        <v>292</v>
      </c>
      <c r="E97" t="s">
        <v>317</v>
      </c>
      <c r="F97" t="s">
        <v>40</v>
      </c>
      <c r="G97" t="s">
        <v>318</v>
      </c>
      <c r="H97" t="s">
        <v>329</v>
      </c>
      <c r="I97" t="s">
        <v>330</v>
      </c>
      <c r="J97">
        <v>30</v>
      </c>
      <c r="K97" t="s">
        <v>13</v>
      </c>
      <c r="L97" t="s">
        <v>211</v>
      </c>
      <c r="M97" s="2">
        <v>23.6</v>
      </c>
      <c r="N97" s="2">
        <v>708</v>
      </c>
      <c r="O97" t="s">
        <v>42</v>
      </c>
    </row>
    <row r="98" spans="1:15" hidden="1" x14ac:dyDescent="0.25">
      <c r="A98" t="s">
        <v>36</v>
      </c>
      <c r="B98">
        <v>1386</v>
      </c>
      <c r="C98" t="s">
        <v>316</v>
      </c>
      <c r="D98" t="s">
        <v>292</v>
      </c>
      <c r="E98" t="s">
        <v>317</v>
      </c>
      <c r="F98" t="s">
        <v>40</v>
      </c>
      <c r="G98" t="s">
        <v>318</v>
      </c>
      <c r="H98" t="s">
        <v>331</v>
      </c>
      <c r="I98" t="s">
        <v>332</v>
      </c>
      <c r="J98">
        <v>10</v>
      </c>
      <c r="K98" t="s">
        <v>13</v>
      </c>
      <c r="L98" t="s">
        <v>211</v>
      </c>
      <c r="M98" s="2">
        <v>129.80000000000001</v>
      </c>
      <c r="N98" s="2">
        <v>1298</v>
      </c>
      <c r="O98" t="s">
        <v>42</v>
      </c>
    </row>
    <row r="99" spans="1:15" hidden="1" x14ac:dyDescent="0.25">
      <c r="A99" t="s">
        <v>36</v>
      </c>
      <c r="B99">
        <v>1386</v>
      </c>
      <c r="C99" t="s">
        <v>316</v>
      </c>
      <c r="D99" t="s">
        <v>292</v>
      </c>
      <c r="E99" t="s">
        <v>317</v>
      </c>
      <c r="F99" t="s">
        <v>40</v>
      </c>
      <c r="G99" t="s">
        <v>318</v>
      </c>
      <c r="H99" t="s">
        <v>333</v>
      </c>
      <c r="I99" t="s">
        <v>334</v>
      </c>
      <c r="J99">
        <v>8</v>
      </c>
      <c r="K99" t="s">
        <v>13</v>
      </c>
      <c r="L99" t="s">
        <v>211</v>
      </c>
      <c r="M99" s="2">
        <v>106.2</v>
      </c>
      <c r="N99" s="2">
        <v>849.6</v>
      </c>
      <c r="O99" t="s">
        <v>42</v>
      </c>
    </row>
    <row r="100" spans="1:15" hidden="1" x14ac:dyDescent="0.25">
      <c r="A100" t="s">
        <v>36</v>
      </c>
      <c r="B100">
        <v>1386</v>
      </c>
      <c r="C100" t="s">
        <v>316</v>
      </c>
      <c r="D100" t="s">
        <v>292</v>
      </c>
      <c r="E100" t="s">
        <v>317</v>
      </c>
      <c r="F100" t="s">
        <v>40</v>
      </c>
      <c r="G100" t="s">
        <v>318</v>
      </c>
      <c r="H100" t="s">
        <v>335</v>
      </c>
      <c r="I100" t="s">
        <v>336</v>
      </c>
      <c r="J100">
        <v>35</v>
      </c>
      <c r="K100" t="s">
        <v>13</v>
      </c>
      <c r="L100" t="s">
        <v>211</v>
      </c>
      <c r="M100" s="2">
        <v>147.5</v>
      </c>
      <c r="N100" s="2">
        <v>5162.5</v>
      </c>
      <c r="O100" t="s">
        <v>42</v>
      </c>
    </row>
    <row r="101" spans="1:15" hidden="1" x14ac:dyDescent="0.25">
      <c r="A101" t="s">
        <v>36</v>
      </c>
      <c r="B101">
        <v>1390</v>
      </c>
      <c r="C101" t="s">
        <v>337</v>
      </c>
      <c r="D101" t="s">
        <v>338</v>
      </c>
      <c r="E101" t="s">
        <v>339</v>
      </c>
      <c r="F101" t="s">
        <v>40</v>
      </c>
      <c r="G101" t="s">
        <v>340</v>
      </c>
      <c r="H101" t="s">
        <v>341</v>
      </c>
      <c r="I101" t="s">
        <v>342</v>
      </c>
      <c r="J101">
        <v>1</v>
      </c>
      <c r="K101" t="s">
        <v>13</v>
      </c>
      <c r="L101" t="s">
        <v>102</v>
      </c>
      <c r="M101" s="2">
        <v>36400.002800000002</v>
      </c>
      <c r="N101" s="2">
        <v>36400.002800000002</v>
      </c>
      <c r="O101" t="s">
        <v>42</v>
      </c>
    </row>
    <row r="102" spans="1:15" hidden="1" x14ac:dyDescent="0.25">
      <c r="A102" t="s">
        <v>36</v>
      </c>
      <c r="B102">
        <v>1394</v>
      </c>
      <c r="C102" t="s">
        <v>343</v>
      </c>
      <c r="D102" t="s">
        <v>338</v>
      </c>
      <c r="E102" t="s">
        <v>344</v>
      </c>
      <c r="F102" t="s">
        <v>40</v>
      </c>
      <c r="G102" t="s">
        <v>345</v>
      </c>
      <c r="H102" t="s">
        <v>11</v>
      </c>
      <c r="I102" t="s">
        <v>12</v>
      </c>
      <c r="J102">
        <v>17</v>
      </c>
      <c r="K102" t="s">
        <v>13</v>
      </c>
      <c r="L102" t="s">
        <v>14</v>
      </c>
      <c r="M102" s="2">
        <v>43</v>
      </c>
      <c r="N102" s="2">
        <v>731</v>
      </c>
      <c r="O102" t="s">
        <v>42</v>
      </c>
    </row>
    <row r="103" spans="1:15" hidden="1" x14ac:dyDescent="0.25">
      <c r="A103" t="s">
        <v>36</v>
      </c>
      <c r="B103">
        <v>1396</v>
      </c>
      <c r="C103" t="s">
        <v>346</v>
      </c>
      <c r="D103" t="s">
        <v>347</v>
      </c>
      <c r="E103" t="s">
        <v>348</v>
      </c>
      <c r="F103" t="s">
        <v>135</v>
      </c>
      <c r="G103" t="s">
        <v>349</v>
      </c>
      <c r="H103" t="s">
        <v>350</v>
      </c>
      <c r="I103" t="s">
        <v>351</v>
      </c>
      <c r="J103">
        <v>300</v>
      </c>
      <c r="K103" t="s">
        <v>13</v>
      </c>
      <c r="L103" t="s">
        <v>352</v>
      </c>
      <c r="M103" s="2">
        <v>255.2</v>
      </c>
      <c r="N103" s="2">
        <v>76560</v>
      </c>
      <c r="O103" t="s">
        <v>42</v>
      </c>
    </row>
    <row r="104" spans="1:15" hidden="1" x14ac:dyDescent="0.25">
      <c r="A104" t="s">
        <v>36</v>
      </c>
      <c r="B104">
        <v>1397</v>
      </c>
      <c r="C104" t="s">
        <v>353</v>
      </c>
      <c r="D104" t="s">
        <v>354</v>
      </c>
      <c r="E104" t="s">
        <v>355</v>
      </c>
      <c r="F104" t="s">
        <v>40</v>
      </c>
      <c r="G104" t="s">
        <v>356</v>
      </c>
      <c r="H104" t="s">
        <v>357</v>
      </c>
      <c r="I104" t="s">
        <v>358</v>
      </c>
      <c r="J104">
        <v>200</v>
      </c>
      <c r="K104" t="s">
        <v>13</v>
      </c>
      <c r="L104" t="s">
        <v>352</v>
      </c>
      <c r="M104" s="2">
        <v>84.96</v>
      </c>
      <c r="N104" s="2">
        <v>16992</v>
      </c>
      <c r="O104" t="s">
        <v>42</v>
      </c>
    </row>
    <row r="105" spans="1:15" hidden="1" x14ac:dyDescent="0.25">
      <c r="A105" t="s">
        <v>36</v>
      </c>
      <c r="B105">
        <v>1397</v>
      </c>
      <c r="C105" t="s">
        <v>353</v>
      </c>
      <c r="D105" t="s">
        <v>354</v>
      </c>
      <c r="E105" t="s">
        <v>355</v>
      </c>
      <c r="F105" t="s">
        <v>40</v>
      </c>
      <c r="G105" t="s">
        <v>356</v>
      </c>
      <c r="H105" t="s">
        <v>359</v>
      </c>
      <c r="I105" t="s">
        <v>360</v>
      </c>
      <c r="J105">
        <v>600</v>
      </c>
      <c r="K105" t="s">
        <v>13</v>
      </c>
      <c r="L105" t="s">
        <v>352</v>
      </c>
      <c r="M105" s="2">
        <v>42.48</v>
      </c>
      <c r="N105" s="2">
        <v>25488</v>
      </c>
      <c r="O105" t="s">
        <v>42</v>
      </c>
    </row>
    <row r="106" spans="1:15" hidden="1" x14ac:dyDescent="0.25">
      <c r="A106" t="s">
        <v>36</v>
      </c>
      <c r="B106">
        <v>1397</v>
      </c>
      <c r="C106" t="s">
        <v>353</v>
      </c>
      <c r="D106" t="s">
        <v>354</v>
      </c>
      <c r="E106" t="s">
        <v>355</v>
      </c>
      <c r="F106" t="s">
        <v>40</v>
      </c>
      <c r="G106" t="s">
        <v>356</v>
      </c>
      <c r="H106" t="s">
        <v>361</v>
      </c>
      <c r="I106" t="s">
        <v>362</v>
      </c>
      <c r="J106">
        <v>625</v>
      </c>
      <c r="K106" t="s">
        <v>13</v>
      </c>
      <c r="L106" t="s">
        <v>352</v>
      </c>
      <c r="M106" s="2">
        <v>123.9</v>
      </c>
      <c r="N106" s="2">
        <v>77437.5</v>
      </c>
      <c r="O106" t="s">
        <v>42</v>
      </c>
    </row>
    <row r="107" spans="1:15" hidden="1" x14ac:dyDescent="0.25">
      <c r="A107" t="s">
        <v>36</v>
      </c>
      <c r="B107">
        <v>1397</v>
      </c>
      <c r="C107" t="s">
        <v>353</v>
      </c>
      <c r="D107" t="s">
        <v>354</v>
      </c>
      <c r="E107" t="s">
        <v>355</v>
      </c>
      <c r="F107" t="s">
        <v>40</v>
      </c>
      <c r="G107" t="s">
        <v>356</v>
      </c>
      <c r="H107" t="s">
        <v>363</v>
      </c>
      <c r="I107" t="s">
        <v>364</v>
      </c>
      <c r="J107">
        <v>30</v>
      </c>
      <c r="K107" t="s">
        <v>13</v>
      </c>
      <c r="L107" t="s">
        <v>352</v>
      </c>
      <c r="M107" s="2">
        <v>100.3</v>
      </c>
      <c r="N107" s="2">
        <v>3009</v>
      </c>
      <c r="O107" t="s">
        <v>42</v>
      </c>
    </row>
    <row r="108" spans="1:15" hidden="1" x14ac:dyDescent="0.25">
      <c r="A108" t="s">
        <v>36</v>
      </c>
      <c r="B108">
        <v>1397</v>
      </c>
      <c r="C108" t="s">
        <v>353</v>
      </c>
      <c r="D108" t="s">
        <v>354</v>
      </c>
      <c r="E108" t="s">
        <v>355</v>
      </c>
      <c r="F108" t="s">
        <v>40</v>
      </c>
      <c r="G108" t="s">
        <v>356</v>
      </c>
      <c r="H108" t="s">
        <v>365</v>
      </c>
      <c r="I108" t="s">
        <v>366</v>
      </c>
      <c r="J108">
        <v>50</v>
      </c>
      <c r="K108" t="s">
        <v>13</v>
      </c>
      <c r="L108" t="s">
        <v>352</v>
      </c>
      <c r="M108" s="2">
        <v>41.3</v>
      </c>
      <c r="N108" s="2">
        <v>2065</v>
      </c>
      <c r="O108" t="s">
        <v>42</v>
      </c>
    </row>
    <row r="109" spans="1:15" hidden="1" x14ac:dyDescent="0.25">
      <c r="A109" t="s">
        <v>36</v>
      </c>
      <c r="B109">
        <v>1397</v>
      </c>
      <c r="C109" t="s">
        <v>353</v>
      </c>
      <c r="D109" t="s">
        <v>354</v>
      </c>
      <c r="E109" t="s">
        <v>355</v>
      </c>
      <c r="F109" t="s">
        <v>40</v>
      </c>
      <c r="G109" t="s">
        <v>356</v>
      </c>
      <c r="H109" t="s">
        <v>367</v>
      </c>
      <c r="I109" t="s">
        <v>368</v>
      </c>
      <c r="J109">
        <v>25</v>
      </c>
      <c r="K109" t="s">
        <v>13</v>
      </c>
      <c r="L109" t="s">
        <v>352</v>
      </c>
      <c r="M109" s="2">
        <v>92.04</v>
      </c>
      <c r="N109" s="2">
        <v>2301</v>
      </c>
      <c r="O109" t="s">
        <v>42</v>
      </c>
    </row>
    <row r="110" spans="1:15" hidden="1" x14ac:dyDescent="0.25">
      <c r="A110" t="s">
        <v>36</v>
      </c>
      <c r="B110">
        <v>1397</v>
      </c>
      <c r="C110" t="s">
        <v>353</v>
      </c>
      <c r="D110" t="s">
        <v>354</v>
      </c>
      <c r="E110" t="s">
        <v>355</v>
      </c>
      <c r="F110" t="s">
        <v>40</v>
      </c>
      <c r="G110" t="s">
        <v>356</v>
      </c>
      <c r="H110" t="s">
        <v>369</v>
      </c>
      <c r="I110" t="s">
        <v>370</v>
      </c>
      <c r="J110">
        <v>50</v>
      </c>
      <c r="K110" t="s">
        <v>13</v>
      </c>
      <c r="L110" t="s">
        <v>352</v>
      </c>
      <c r="M110" s="2">
        <v>41.3</v>
      </c>
      <c r="N110" s="2">
        <v>2065</v>
      </c>
      <c r="O110" t="s">
        <v>42</v>
      </c>
    </row>
    <row r="111" spans="1:15" hidden="1" x14ac:dyDescent="0.25">
      <c r="A111" t="s">
        <v>36</v>
      </c>
      <c r="B111">
        <v>1397</v>
      </c>
      <c r="C111" t="s">
        <v>353</v>
      </c>
      <c r="D111" t="s">
        <v>354</v>
      </c>
      <c r="E111" t="s">
        <v>355</v>
      </c>
      <c r="F111" t="s">
        <v>40</v>
      </c>
      <c r="G111" t="s">
        <v>356</v>
      </c>
      <c r="H111" t="s">
        <v>371</v>
      </c>
      <c r="I111" t="s">
        <v>372</v>
      </c>
      <c r="J111">
        <v>50</v>
      </c>
      <c r="K111" t="s">
        <v>13</v>
      </c>
      <c r="L111" t="s">
        <v>352</v>
      </c>
      <c r="M111" s="2">
        <v>29.5</v>
      </c>
      <c r="N111" s="2">
        <v>1475</v>
      </c>
      <c r="O111" t="s">
        <v>42</v>
      </c>
    </row>
    <row r="112" spans="1:15" hidden="1" x14ac:dyDescent="0.25">
      <c r="A112" t="s">
        <v>36</v>
      </c>
      <c r="B112">
        <v>1397</v>
      </c>
      <c r="C112" t="s">
        <v>353</v>
      </c>
      <c r="D112" t="s">
        <v>354</v>
      </c>
      <c r="E112" t="s">
        <v>355</v>
      </c>
      <c r="F112" t="s">
        <v>40</v>
      </c>
      <c r="G112" t="s">
        <v>356</v>
      </c>
      <c r="H112" t="s">
        <v>373</v>
      </c>
      <c r="I112" t="s">
        <v>374</v>
      </c>
      <c r="J112">
        <v>50</v>
      </c>
      <c r="K112" t="s">
        <v>13</v>
      </c>
      <c r="L112" t="s">
        <v>352</v>
      </c>
      <c r="M112" s="2">
        <v>53.1</v>
      </c>
      <c r="N112" s="2">
        <v>2655</v>
      </c>
      <c r="O112" t="s">
        <v>42</v>
      </c>
    </row>
    <row r="113" spans="1:15" hidden="1" x14ac:dyDescent="0.25">
      <c r="A113" t="s">
        <v>36</v>
      </c>
      <c r="B113">
        <v>1397</v>
      </c>
      <c r="C113" t="s">
        <v>353</v>
      </c>
      <c r="D113" t="s">
        <v>354</v>
      </c>
      <c r="E113" t="s">
        <v>355</v>
      </c>
      <c r="F113" t="s">
        <v>40</v>
      </c>
      <c r="G113" t="s">
        <v>356</v>
      </c>
      <c r="H113" t="s">
        <v>375</v>
      </c>
      <c r="I113" t="s">
        <v>376</v>
      </c>
      <c r="J113">
        <v>25</v>
      </c>
      <c r="K113" t="s">
        <v>13</v>
      </c>
      <c r="L113" t="s">
        <v>352</v>
      </c>
      <c r="M113" s="2">
        <v>92.04</v>
      </c>
      <c r="N113" s="2">
        <v>2301</v>
      </c>
      <c r="O113" t="s">
        <v>42</v>
      </c>
    </row>
    <row r="114" spans="1:15" hidden="1" x14ac:dyDescent="0.25">
      <c r="A114" t="s">
        <v>36</v>
      </c>
      <c r="B114">
        <v>1397</v>
      </c>
      <c r="C114" t="s">
        <v>353</v>
      </c>
      <c r="D114" t="s">
        <v>354</v>
      </c>
      <c r="E114" t="s">
        <v>355</v>
      </c>
      <c r="F114" t="s">
        <v>40</v>
      </c>
      <c r="G114" t="s">
        <v>356</v>
      </c>
      <c r="H114" t="s">
        <v>377</v>
      </c>
      <c r="I114" t="s">
        <v>378</v>
      </c>
      <c r="J114">
        <v>25</v>
      </c>
      <c r="K114" t="s">
        <v>13</v>
      </c>
      <c r="L114" t="s">
        <v>352</v>
      </c>
      <c r="M114" s="2">
        <v>92.04</v>
      </c>
      <c r="N114" s="2">
        <v>2301</v>
      </c>
      <c r="O114" t="s">
        <v>42</v>
      </c>
    </row>
    <row r="115" spans="1:15" hidden="1" x14ac:dyDescent="0.25">
      <c r="A115" t="s">
        <v>36</v>
      </c>
      <c r="B115">
        <v>1398</v>
      </c>
      <c r="C115" t="s">
        <v>379</v>
      </c>
      <c r="D115" t="s">
        <v>354</v>
      </c>
      <c r="E115" t="s">
        <v>380</v>
      </c>
      <c r="F115" t="s">
        <v>135</v>
      </c>
      <c r="G115" t="s">
        <v>381</v>
      </c>
      <c r="H115" t="s">
        <v>382</v>
      </c>
      <c r="I115" t="s">
        <v>383</v>
      </c>
      <c r="J115">
        <v>2</v>
      </c>
      <c r="K115" t="s">
        <v>13</v>
      </c>
      <c r="L115" t="s">
        <v>352</v>
      </c>
      <c r="M115" s="2">
        <v>413</v>
      </c>
      <c r="N115" s="2">
        <v>826</v>
      </c>
      <c r="O115" t="s">
        <v>42</v>
      </c>
    </row>
    <row r="116" spans="1:15" hidden="1" x14ac:dyDescent="0.25">
      <c r="A116" t="s">
        <v>36</v>
      </c>
      <c r="B116">
        <v>1398</v>
      </c>
      <c r="C116" t="s">
        <v>379</v>
      </c>
      <c r="D116" t="s">
        <v>354</v>
      </c>
      <c r="E116" t="s">
        <v>380</v>
      </c>
      <c r="F116" t="s">
        <v>135</v>
      </c>
      <c r="G116" t="s">
        <v>381</v>
      </c>
      <c r="H116" t="s">
        <v>384</v>
      </c>
      <c r="I116" t="s">
        <v>385</v>
      </c>
      <c r="J116">
        <v>10</v>
      </c>
      <c r="K116" t="s">
        <v>13</v>
      </c>
      <c r="L116" t="s">
        <v>352</v>
      </c>
      <c r="M116" s="2">
        <v>36.58</v>
      </c>
      <c r="N116" s="2">
        <v>365.8</v>
      </c>
      <c r="O116" t="s">
        <v>42</v>
      </c>
    </row>
    <row r="117" spans="1:15" hidden="1" x14ac:dyDescent="0.25">
      <c r="A117" t="s">
        <v>36</v>
      </c>
      <c r="B117">
        <v>1398</v>
      </c>
      <c r="C117" t="s">
        <v>379</v>
      </c>
      <c r="D117" t="s">
        <v>354</v>
      </c>
      <c r="E117" t="s">
        <v>380</v>
      </c>
      <c r="F117" t="s">
        <v>135</v>
      </c>
      <c r="G117" t="s">
        <v>381</v>
      </c>
      <c r="H117" t="s">
        <v>386</v>
      </c>
      <c r="I117" t="s">
        <v>387</v>
      </c>
      <c r="J117">
        <v>10</v>
      </c>
      <c r="K117" t="s">
        <v>13</v>
      </c>
      <c r="L117" t="s">
        <v>352</v>
      </c>
      <c r="M117" s="2">
        <v>17.7</v>
      </c>
      <c r="N117" s="2">
        <v>177</v>
      </c>
      <c r="O117" t="s">
        <v>42</v>
      </c>
    </row>
    <row r="118" spans="1:15" hidden="1" x14ac:dyDescent="0.25">
      <c r="A118" t="s">
        <v>36</v>
      </c>
      <c r="B118">
        <v>1398</v>
      </c>
      <c r="C118" t="s">
        <v>379</v>
      </c>
      <c r="D118" t="s">
        <v>354</v>
      </c>
      <c r="E118" t="s">
        <v>380</v>
      </c>
      <c r="F118" t="s">
        <v>135</v>
      </c>
      <c r="G118" t="s">
        <v>381</v>
      </c>
      <c r="H118" t="s">
        <v>388</v>
      </c>
      <c r="I118" t="s">
        <v>389</v>
      </c>
      <c r="J118">
        <v>35</v>
      </c>
      <c r="K118" t="s">
        <v>13</v>
      </c>
      <c r="L118" t="s">
        <v>352</v>
      </c>
      <c r="M118" s="2">
        <v>141.6</v>
      </c>
      <c r="N118" s="2">
        <v>4956</v>
      </c>
      <c r="O118" t="s">
        <v>42</v>
      </c>
    </row>
    <row r="119" spans="1:15" hidden="1" x14ac:dyDescent="0.25">
      <c r="A119" t="s">
        <v>36</v>
      </c>
      <c r="B119">
        <v>1398</v>
      </c>
      <c r="C119" t="s">
        <v>379</v>
      </c>
      <c r="D119" t="s">
        <v>354</v>
      </c>
      <c r="E119" t="s">
        <v>380</v>
      </c>
      <c r="F119" t="s">
        <v>135</v>
      </c>
      <c r="G119" t="s">
        <v>381</v>
      </c>
      <c r="H119" t="s">
        <v>390</v>
      </c>
      <c r="I119" t="s">
        <v>391</v>
      </c>
      <c r="J119">
        <v>25</v>
      </c>
      <c r="K119" t="s">
        <v>13</v>
      </c>
      <c r="L119" t="s">
        <v>352</v>
      </c>
      <c r="M119" s="2">
        <v>348.1</v>
      </c>
      <c r="N119" s="2">
        <v>8702.5</v>
      </c>
      <c r="O119" t="s">
        <v>42</v>
      </c>
    </row>
    <row r="120" spans="1:15" hidden="1" x14ac:dyDescent="0.25">
      <c r="A120" t="s">
        <v>36</v>
      </c>
      <c r="B120">
        <v>1398</v>
      </c>
      <c r="C120" t="s">
        <v>379</v>
      </c>
      <c r="D120" t="s">
        <v>354</v>
      </c>
      <c r="E120" t="s">
        <v>380</v>
      </c>
      <c r="F120" t="s">
        <v>135</v>
      </c>
      <c r="G120" t="s">
        <v>381</v>
      </c>
      <c r="H120" t="s">
        <v>392</v>
      </c>
      <c r="I120" t="s">
        <v>393</v>
      </c>
      <c r="J120">
        <v>20</v>
      </c>
      <c r="K120" t="s">
        <v>13</v>
      </c>
      <c r="L120" t="s">
        <v>352</v>
      </c>
      <c r="M120" s="2">
        <v>68.44</v>
      </c>
      <c r="N120" s="2">
        <v>1368.8</v>
      </c>
      <c r="O120" t="s">
        <v>42</v>
      </c>
    </row>
    <row r="121" spans="1:15" hidden="1" x14ac:dyDescent="0.25">
      <c r="A121" t="s">
        <v>36</v>
      </c>
      <c r="B121">
        <v>1398</v>
      </c>
      <c r="C121" t="s">
        <v>379</v>
      </c>
      <c r="D121" t="s">
        <v>354</v>
      </c>
      <c r="E121" t="s">
        <v>380</v>
      </c>
      <c r="F121" t="s">
        <v>135</v>
      </c>
      <c r="G121" t="s">
        <v>381</v>
      </c>
      <c r="H121" t="s">
        <v>394</v>
      </c>
      <c r="I121" t="s">
        <v>395</v>
      </c>
      <c r="J121">
        <v>15</v>
      </c>
      <c r="K121" t="s">
        <v>13</v>
      </c>
      <c r="L121" t="s">
        <v>352</v>
      </c>
      <c r="M121" s="2">
        <v>48.38</v>
      </c>
      <c r="N121" s="2">
        <v>725.7</v>
      </c>
      <c r="O121" t="s">
        <v>42</v>
      </c>
    </row>
    <row r="122" spans="1:15" hidden="1" x14ac:dyDescent="0.25">
      <c r="A122" t="s">
        <v>36</v>
      </c>
      <c r="B122">
        <v>1398</v>
      </c>
      <c r="C122" t="s">
        <v>379</v>
      </c>
      <c r="D122" t="s">
        <v>354</v>
      </c>
      <c r="E122" t="s">
        <v>380</v>
      </c>
      <c r="F122" t="s">
        <v>135</v>
      </c>
      <c r="G122" t="s">
        <v>381</v>
      </c>
      <c r="H122" t="s">
        <v>396</v>
      </c>
      <c r="I122" t="s">
        <v>397</v>
      </c>
      <c r="J122">
        <v>8</v>
      </c>
      <c r="K122" t="s">
        <v>13</v>
      </c>
      <c r="L122" t="s">
        <v>352</v>
      </c>
      <c r="M122" s="2">
        <v>182.9</v>
      </c>
      <c r="N122" s="2">
        <v>1463.2</v>
      </c>
      <c r="O122" t="s">
        <v>42</v>
      </c>
    </row>
    <row r="123" spans="1:15" hidden="1" x14ac:dyDescent="0.25">
      <c r="A123" t="s">
        <v>36</v>
      </c>
      <c r="B123">
        <v>1398</v>
      </c>
      <c r="C123" t="s">
        <v>379</v>
      </c>
      <c r="D123" t="s">
        <v>354</v>
      </c>
      <c r="E123" t="s">
        <v>380</v>
      </c>
      <c r="F123" t="s">
        <v>135</v>
      </c>
      <c r="G123" t="s">
        <v>381</v>
      </c>
      <c r="H123" t="s">
        <v>398</v>
      </c>
      <c r="I123" t="s">
        <v>399</v>
      </c>
      <c r="J123">
        <v>10</v>
      </c>
      <c r="K123" t="s">
        <v>13</v>
      </c>
      <c r="L123" t="s">
        <v>352</v>
      </c>
      <c r="M123" s="2">
        <v>348.1</v>
      </c>
      <c r="N123" s="2">
        <v>3481</v>
      </c>
      <c r="O123" t="s">
        <v>42</v>
      </c>
    </row>
    <row r="124" spans="1:15" hidden="1" x14ac:dyDescent="0.25">
      <c r="A124" t="s">
        <v>36</v>
      </c>
      <c r="B124">
        <v>1398</v>
      </c>
      <c r="C124" t="s">
        <v>379</v>
      </c>
      <c r="D124" t="s">
        <v>354</v>
      </c>
      <c r="E124" t="s">
        <v>380</v>
      </c>
      <c r="F124" t="s">
        <v>135</v>
      </c>
      <c r="G124" t="s">
        <v>381</v>
      </c>
      <c r="H124" t="s">
        <v>400</v>
      </c>
      <c r="I124" t="s">
        <v>401</v>
      </c>
      <c r="J124">
        <v>4</v>
      </c>
      <c r="K124" t="s">
        <v>13</v>
      </c>
      <c r="L124" t="s">
        <v>352</v>
      </c>
      <c r="M124" s="2">
        <v>106.2</v>
      </c>
      <c r="N124" s="2">
        <v>424.8</v>
      </c>
      <c r="O124" t="s">
        <v>42</v>
      </c>
    </row>
    <row r="125" spans="1:15" hidden="1" x14ac:dyDescent="0.25">
      <c r="A125" t="s">
        <v>36</v>
      </c>
      <c r="B125">
        <v>1398</v>
      </c>
      <c r="C125" t="s">
        <v>379</v>
      </c>
      <c r="D125" t="s">
        <v>354</v>
      </c>
      <c r="E125" t="s">
        <v>380</v>
      </c>
      <c r="F125" t="s">
        <v>135</v>
      </c>
      <c r="G125" t="s">
        <v>381</v>
      </c>
      <c r="H125" t="s">
        <v>402</v>
      </c>
      <c r="I125" t="s">
        <v>403</v>
      </c>
      <c r="J125">
        <v>5</v>
      </c>
      <c r="K125" t="s">
        <v>13</v>
      </c>
      <c r="L125" t="s">
        <v>352</v>
      </c>
      <c r="M125" s="2">
        <v>778.8</v>
      </c>
      <c r="N125" s="2">
        <v>3894</v>
      </c>
      <c r="O125" t="s">
        <v>42</v>
      </c>
    </row>
    <row r="126" spans="1:15" hidden="1" x14ac:dyDescent="0.25">
      <c r="A126" t="s">
        <v>36</v>
      </c>
      <c r="B126">
        <v>1398</v>
      </c>
      <c r="C126" t="s">
        <v>379</v>
      </c>
      <c r="D126" t="s">
        <v>354</v>
      </c>
      <c r="E126" t="s">
        <v>380</v>
      </c>
      <c r="F126" t="s">
        <v>135</v>
      </c>
      <c r="G126" t="s">
        <v>381</v>
      </c>
      <c r="H126" t="s">
        <v>404</v>
      </c>
      <c r="I126" t="s">
        <v>405</v>
      </c>
      <c r="J126">
        <v>10</v>
      </c>
      <c r="K126" t="s">
        <v>13</v>
      </c>
      <c r="L126" t="s">
        <v>352</v>
      </c>
      <c r="M126" s="2">
        <v>413</v>
      </c>
      <c r="N126" s="2">
        <v>4130</v>
      </c>
      <c r="O126" t="s">
        <v>42</v>
      </c>
    </row>
    <row r="127" spans="1:15" hidden="1" x14ac:dyDescent="0.25">
      <c r="A127" t="s">
        <v>36</v>
      </c>
      <c r="B127">
        <v>1398</v>
      </c>
      <c r="C127" t="s">
        <v>379</v>
      </c>
      <c r="D127" t="s">
        <v>354</v>
      </c>
      <c r="E127" t="s">
        <v>380</v>
      </c>
      <c r="F127" t="s">
        <v>135</v>
      </c>
      <c r="G127" t="s">
        <v>381</v>
      </c>
      <c r="H127" t="s">
        <v>406</v>
      </c>
      <c r="I127" t="s">
        <v>407</v>
      </c>
      <c r="J127">
        <v>99</v>
      </c>
      <c r="K127" t="s">
        <v>13</v>
      </c>
      <c r="L127" t="s">
        <v>352</v>
      </c>
      <c r="M127" s="2">
        <v>554.6</v>
      </c>
      <c r="N127" s="2">
        <v>54905.4</v>
      </c>
      <c r="O127" t="s">
        <v>42</v>
      </c>
    </row>
    <row r="128" spans="1:15" hidden="1" x14ac:dyDescent="0.25">
      <c r="A128" t="s">
        <v>36</v>
      </c>
      <c r="B128">
        <v>1398</v>
      </c>
      <c r="C128" t="s">
        <v>379</v>
      </c>
      <c r="D128" t="s">
        <v>354</v>
      </c>
      <c r="E128" t="s">
        <v>380</v>
      </c>
      <c r="F128" t="s">
        <v>135</v>
      </c>
      <c r="G128" t="s">
        <v>381</v>
      </c>
      <c r="H128" t="s">
        <v>408</v>
      </c>
      <c r="I128" t="s">
        <v>409</v>
      </c>
      <c r="J128">
        <v>100</v>
      </c>
      <c r="K128" t="s">
        <v>13</v>
      </c>
      <c r="L128" t="s">
        <v>352</v>
      </c>
      <c r="M128" s="2">
        <v>1121</v>
      </c>
      <c r="N128" s="2">
        <v>112100</v>
      </c>
      <c r="O128" t="s">
        <v>42</v>
      </c>
    </row>
    <row r="129" spans="1:15" hidden="1" x14ac:dyDescent="0.25">
      <c r="A129" t="s">
        <v>36</v>
      </c>
      <c r="B129">
        <v>1398</v>
      </c>
      <c r="C129" t="s">
        <v>379</v>
      </c>
      <c r="D129" t="s">
        <v>354</v>
      </c>
      <c r="E129" t="s">
        <v>380</v>
      </c>
      <c r="F129" t="s">
        <v>135</v>
      </c>
      <c r="G129" t="s">
        <v>381</v>
      </c>
      <c r="H129" t="s">
        <v>410</v>
      </c>
      <c r="I129" t="s">
        <v>411</v>
      </c>
      <c r="J129">
        <v>50</v>
      </c>
      <c r="K129" t="s">
        <v>13</v>
      </c>
      <c r="L129" t="s">
        <v>352</v>
      </c>
      <c r="M129" s="2">
        <v>68.44</v>
      </c>
      <c r="N129" s="2">
        <v>3422</v>
      </c>
      <c r="O129" t="s">
        <v>42</v>
      </c>
    </row>
    <row r="130" spans="1:15" hidden="1" x14ac:dyDescent="0.25">
      <c r="A130" t="s">
        <v>36</v>
      </c>
      <c r="B130">
        <v>1398</v>
      </c>
      <c r="C130" t="s">
        <v>379</v>
      </c>
      <c r="D130" t="s">
        <v>354</v>
      </c>
      <c r="E130" t="s">
        <v>380</v>
      </c>
      <c r="F130" t="s">
        <v>135</v>
      </c>
      <c r="G130" t="s">
        <v>381</v>
      </c>
      <c r="H130" t="s">
        <v>412</v>
      </c>
      <c r="I130" t="s">
        <v>413</v>
      </c>
      <c r="J130">
        <v>55</v>
      </c>
      <c r="K130" t="s">
        <v>13</v>
      </c>
      <c r="L130" t="s">
        <v>352</v>
      </c>
      <c r="M130" s="2">
        <v>112.1</v>
      </c>
      <c r="N130" s="2">
        <v>6165.5</v>
      </c>
      <c r="O130" t="s">
        <v>42</v>
      </c>
    </row>
    <row r="131" spans="1:15" hidden="1" x14ac:dyDescent="0.25">
      <c r="A131" t="s">
        <v>36</v>
      </c>
      <c r="B131">
        <v>1398</v>
      </c>
      <c r="C131" t="s">
        <v>379</v>
      </c>
      <c r="D131" t="s">
        <v>354</v>
      </c>
      <c r="E131" t="s">
        <v>380</v>
      </c>
      <c r="F131" t="s">
        <v>135</v>
      </c>
      <c r="G131" t="s">
        <v>381</v>
      </c>
      <c r="H131" t="s">
        <v>414</v>
      </c>
      <c r="I131" t="s">
        <v>415</v>
      </c>
      <c r="J131">
        <v>25</v>
      </c>
      <c r="K131" t="s">
        <v>13</v>
      </c>
      <c r="L131" t="s">
        <v>352</v>
      </c>
      <c r="M131" s="2">
        <v>521.55999999999995</v>
      </c>
      <c r="N131" s="2">
        <v>13039</v>
      </c>
      <c r="O131" t="s">
        <v>42</v>
      </c>
    </row>
    <row r="132" spans="1:15" hidden="1" x14ac:dyDescent="0.25">
      <c r="A132" t="s">
        <v>36</v>
      </c>
      <c r="B132">
        <v>1398</v>
      </c>
      <c r="C132" t="s">
        <v>379</v>
      </c>
      <c r="D132" t="s">
        <v>354</v>
      </c>
      <c r="E132" t="s">
        <v>380</v>
      </c>
      <c r="F132" t="s">
        <v>135</v>
      </c>
      <c r="G132" t="s">
        <v>381</v>
      </c>
      <c r="H132" t="s">
        <v>416</v>
      </c>
      <c r="I132" t="s">
        <v>417</v>
      </c>
      <c r="J132">
        <v>40</v>
      </c>
      <c r="K132" t="s">
        <v>13</v>
      </c>
      <c r="L132" t="s">
        <v>352</v>
      </c>
      <c r="M132" s="2">
        <v>979.4</v>
      </c>
      <c r="N132" s="2">
        <v>39176</v>
      </c>
      <c r="O132" t="s">
        <v>42</v>
      </c>
    </row>
    <row r="133" spans="1:15" hidden="1" x14ac:dyDescent="0.25">
      <c r="A133" t="s">
        <v>36</v>
      </c>
      <c r="B133">
        <v>1401</v>
      </c>
      <c r="C133" t="s">
        <v>418</v>
      </c>
      <c r="D133" t="s">
        <v>419</v>
      </c>
      <c r="E133" t="s">
        <v>420</v>
      </c>
      <c r="F133" t="s">
        <v>135</v>
      </c>
      <c r="G133" t="s">
        <v>421</v>
      </c>
      <c r="H133" t="s">
        <v>422</v>
      </c>
      <c r="I133" t="s">
        <v>423</v>
      </c>
      <c r="J133">
        <v>2</v>
      </c>
      <c r="K133" t="s">
        <v>13</v>
      </c>
      <c r="L133" t="s">
        <v>113</v>
      </c>
      <c r="M133" s="2">
        <v>4720</v>
      </c>
      <c r="N133" s="2">
        <v>9440</v>
      </c>
      <c r="O133" t="s">
        <v>42</v>
      </c>
    </row>
    <row r="134" spans="1:15" hidden="1" x14ac:dyDescent="0.25">
      <c r="A134" t="s">
        <v>36</v>
      </c>
      <c r="B134">
        <v>1401</v>
      </c>
      <c r="C134" t="s">
        <v>418</v>
      </c>
      <c r="D134" t="s">
        <v>419</v>
      </c>
      <c r="E134" t="s">
        <v>420</v>
      </c>
      <c r="F134" t="s">
        <v>135</v>
      </c>
      <c r="G134" t="s">
        <v>421</v>
      </c>
      <c r="H134" t="s">
        <v>424</v>
      </c>
      <c r="I134" t="s">
        <v>425</v>
      </c>
      <c r="J134">
        <v>1</v>
      </c>
      <c r="K134" t="s">
        <v>13</v>
      </c>
      <c r="L134" t="s">
        <v>113</v>
      </c>
      <c r="M134" s="2">
        <v>3540</v>
      </c>
      <c r="N134" s="2">
        <v>3540</v>
      </c>
      <c r="O134" t="s">
        <v>42</v>
      </c>
    </row>
    <row r="135" spans="1:15" hidden="1" x14ac:dyDescent="0.25">
      <c r="A135" t="s">
        <v>36</v>
      </c>
      <c r="B135">
        <v>1401</v>
      </c>
      <c r="C135" t="s">
        <v>418</v>
      </c>
      <c r="D135" t="s">
        <v>419</v>
      </c>
      <c r="E135" t="s">
        <v>420</v>
      </c>
      <c r="F135" t="s">
        <v>135</v>
      </c>
      <c r="G135" t="s">
        <v>421</v>
      </c>
      <c r="H135" t="s">
        <v>426</v>
      </c>
      <c r="I135" t="s">
        <v>427</v>
      </c>
      <c r="J135">
        <v>1</v>
      </c>
      <c r="K135" t="s">
        <v>13</v>
      </c>
      <c r="L135" t="s">
        <v>113</v>
      </c>
      <c r="M135" s="2">
        <v>3540</v>
      </c>
      <c r="N135" s="2">
        <v>3540</v>
      </c>
      <c r="O135" t="s">
        <v>42</v>
      </c>
    </row>
    <row r="136" spans="1:15" hidden="1" x14ac:dyDescent="0.25">
      <c r="A136" t="s">
        <v>36</v>
      </c>
      <c r="B136">
        <v>1401</v>
      </c>
      <c r="C136" t="s">
        <v>418</v>
      </c>
      <c r="D136" t="s">
        <v>419</v>
      </c>
      <c r="E136" t="s">
        <v>420</v>
      </c>
      <c r="F136" t="s">
        <v>135</v>
      </c>
      <c r="G136" t="s">
        <v>421</v>
      </c>
      <c r="H136" t="s">
        <v>428</v>
      </c>
      <c r="I136" t="s">
        <v>429</v>
      </c>
      <c r="J136">
        <v>1</v>
      </c>
      <c r="K136" t="s">
        <v>13</v>
      </c>
      <c r="L136" t="s">
        <v>113</v>
      </c>
      <c r="M136" s="2">
        <v>5310</v>
      </c>
      <c r="N136" s="2">
        <v>5310</v>
      </c>
      <c r="O136" t="s">
        <v>42</v>
      </c>
    </row>
    <row r="137" spans="1:15" hidden="1" x14ac:dyDescent="0.25">
      <c r="A137" t="s">
        <v>36</v>
      </c>
      <c r="B137">
        <v>1402</v>
      </c>
      <c r="C137" t="s">
        <v>430</v>
      </c>
      <c r="D137" t="s">
        <v>419</v>
      </c>
      <c r="E137" t="s">
        <v>431</v>
      </c>
      <c r="F137" t="s">
        <v>40</v>
      </c>
      <c r="G137" t="s">
        <v>432</v>
      </c>
      <c r="H137" t="s">
        <v>11</v>
      </c>
      <c r="I137" t="s">
        <v>12</v>
      </c>
      <c r="J137">
        <v>10</v>
      </c>
      <c r="K137" t="s">
        <v>13</v>
      </c>
      <c r="L137" t="s">
        <v>14</v>
      </c>
      <c r="M137" s="2">
        <v>43</v>
      </c>
      <c r="N137" s="2">
        <v>430</v>
      </c>
      <c r="O137" t="s">
        <v>42</v>
      </c>
    </row>
    <row r="138" spans="1:15" hidden="1" x14ac:dyDescent="0.25">
      <c r="A138" t="s">
        <v>36</v>
      </c>
      <c r="B138">
        <v>1410</v>
      </c>
      <c r="C138" t="s">
        <v>433</v>
      </c>
      <c r="D138" t="s">
        <v>434</v>
      </c>
      <c r="E138" t="s">
        <v>435</v>
      </c>
      <c r="F138" t="s">
        <v>40</v>
      </c>
      <c r="G138" t="s">
        <v>436</v>
      </c>
      <c r="H138" t="s">
        <v>11</v>
      </c>
      <c r="I138" t="s">
        <v>12</v>
      </c>
      <c r="J138">
        <v>18</v>
      </c>
      <c r="K138" t="s">
        <v>13</v>
      </c>
      <c r="L138" t="s">
        <v>14</v>
      </c>
      <c r="M138" s="2">
        <v>43</v>
      </c>
      <c r="N138" s="2">
        <v>774</v>
      </c>
      <c r="O138" t="s">
        <v>42</v>
      </c>
    </row>
    <row r="139" spans="1:15" hidden="1" x14ac:dyDescent="0.25">
      <c r="A139" t="s">
        <v>36</v>
      </c>
      <c r="B139">
        <v>1412</v>
      </c>
      <c r="C139" t="s">
        <v>437</v>
      </c>
      <c r="D139" t="s">
        <v>434</v>
      </c>
      <c r="E139" t="s">
        <v>438</v>
      </c>
      <c r="F139" t="s">
        <v>135</v>
      </c>
      <c r="G139" t="s">
        <v>439</v>
      </c>
      <c r="H139" t="s">
        <v>28</v>
      </c>
      <c r="I139" t="s">
        <v>29</v>
      </c>
      <c r="J139">
        <v>30</v>
      </c>
      <c r="K139" t="s">
        <v>13</v>
      </c>
      <c r="L139" t="s">
        <v>14</v>
      </c>
      <c r="M139" s="2">
        <v>125</v>
      </c>
      <c r="N139" s="2">
        <v>3750</v>
      </c>
      <c r="O139" t="s">
        <v>42</v>
      </c>
    </row>
    <row r="140" spans="1:15" hidden="1" x14ac:dyDescent="0.25">
      <c r="A140" t="s">
        <v>36</v>
      </c>
      <c r="B140">
        <v>1416</v>
      </c>
      <c r="C140" t="s">
        <v>440</v>
      </c>
      <c r="D140" t="s">
        <v>441</v>
      </c>
      <c r="E140" t="s">
        <v>442</v>
      </c>
      <c r="F140" t="s">
        <v>40</v>
      </c>
      <c r="G140" t="s">
        <v>443</v>
      </c>
      <c r="H140" t="s">
        <v>11</v>
      </c>
      <c r="I140" t="s">
        <v>12</v>
      </c>
      <c r="J140">
        <v>10</v>
      </c>
      <c r="K140" t="s">
        <v>13</v>
      </c>
      <c r="L140" t="s">
        <v>14</v>
      </c>
      <c r="M140" s="2">
        <v>43</v>
      </c>
      <c r="N140" s="2">
        <v>430</v>
      </c>
      <c r="O140" t="s">
        <v>42</v>
      </c>
    </row>
    <row r="141" spans="1:15" hidden="1" x14ac:dyDescent="0.25">
      <c r="A141" t="s">
        <v>36</v>
      </c>
      <c r="B141">
        <v>1422</v>
      </c>
      <c r="C141" t="s">
        <v>444</v>
      </c>
      <c r="D141" t="s">
        <v>445</v>
      </c>
      <c r="E141" t="s">
        <v>446</v>
      </c>
      <c r="F141" t="s">
        <v>135</v>
      </c>
      <c r="G141" t="s">
        <v>447</v>
      </c>
      <c r="H141" t="s">
        <v>448</v>
      </c>
      <c r="I141" t="s">
        <v>449</v>
      </c>
      <c r="J141">
        <v>30</v>
      </c>
      <c r="K141" t="s">
        <v>13</v>
      </c>
      <c r="L141" t="s">
        <v>102</v>
      </c>
      <c r="M141" s="2">
        <v>2894.9884000000002</v>
      </c>
      <c r="N141" s="2">
        <v>86849.652000000002</v>
      </c>
      <c r="O141" t="s">
        <v>42</v>
      </c>
    </row>
    <row r="142" spans="1:15" hidden="1" x14ac:dyDescent="0.25">
      <c r="A142" t="s">
        <v>36</v>
      </c>
      <c r="B142">
        <v>1422</v>
      </c>
      <c r="C142" t="s">
        <v>444</v>
      </c>
      <c r="D142" t="s">
        <v>445</v>
      </c>
      <c r="E142" t="s">
        <v>446</v>
      </c>
      <c r="F142" t="s">
        <v>135</v>
      </c>
      <c r="G142" t="s">
        <v>447</v>
      </c>
      <c r="H142" t="s">
        <v>450</v>
      </c>
      <c r="I142" t="s">
        <v>451</v>
      </c>
      <c r="J142">
        <v>15</v>
      </c>
      <c r="K142" t="s">
        <v>13</v>
      </c>
      <c r="L142" t="s">
        <v>102</v>
      </c>
      <c r="M142" s="2">
        <v>4399.9957999999997</v>
      </c>
      <c r="N142" s="2">
        <v>65999.937000000005</v>
      </c>
      <c r="O142" t="s">
        <v>42</v>
      </c>
    </row>
    <row r="143" spans="1:15" hidden="1" x14ac:dyDescent="0.25">
      <c r="A143" t="s">
        <v>36</v>
      </c>
      <c r="B143">
        <v>1422</v>
      </c>
      <c r="C143" t="s">
        <v>444</v>
      </c>
      <c r="D143" t="s">
        <v>445</v>
      </c>
      <c r="E143" t="s">
        <v>446</v>
      </c>
      <c r="F143" t="s">
        <v>135</v>
      </c>
      <c r="G143" t="s">
        <v>447</v>
      </c>
      <c r="H143" t="s">
        <v>452</v>
      </c>
      <c r="I143" t="s">
        <v>453</v>
      </c>
      <c r="J143">
        <v>10</v>
      </c>
      <c r="K143" t="s">
        <v>13</v>
      </c>
      <c r="L143" t="s">
        <v>102</v>
      </c>
      <c r="M143" s="2">
        <v>6299.9964</v>
      </c>
      <c r="N143" s="2">
        <v>62999.964</v>
      </c>
      <c r="O143" t="s">
        <v>42</v>
      </c>
    </row>
    <row r="144" spans="1:15" hidden="1" x14ac:dyDescent="0.25">
      <c r="A144" t="s">
        <v>36</v>
      </c>
      <c r="B144">
        <v>1422</v>
      </c>
      <c r="C144" t="s">
        <v>444</v>
      </c>
      <c r="D144" t="s">
        <v>445</v>
      </c>
      <c r="E144" t="s">
        <v>446</v>
      </c>
      <c r="F144" t="s">
        <v>135</v>
      </c>
      <c r="G144" t="s">
        <v>447</v>
      </c>
      <c r="H144" t="s">
        <v>454</v>
      </c>
      <c r="I144" t="s">
        <v>455</v>
      </c>
      <c r="J144">
        <v>30</v>
      </c>
      <c r="K144" t="s">
        <v>13</v>
      </c>
      <c r="L144" t="s">
        <v>102</v>
      </c>
      <c r="M144" s="2">
        <v>7805.0038000000004</v>
      </c>
      <c r="N144" s="2">
        <v>234150.114</v>
      </c>
      <c r="O144" t="s">
        <v>42</v>
      </c>
    </row>
    <row r="145" spans="1:15" hidden="1" x14ac:dyDescent="0.25">
      <c r="A145" t="s">
        <v>36</v>
      </c>
      <c r="B145">
        <v>1422</v>
      </c>
      <c r="C145" t="s">
        <v>444</v>
      </c>
      <c r="D145" t="s">
        <v>445</v>
      </c>
      <c r="E145" t="s">
        <v>446</v>
      </c>
      <c r="F145" t="s">
        <v>135</v>
      </c>
      <c r="G145" t="s">
        <v>447</v>
      </c>
      <c r="H145" t="s">
        <v>456</v>
      </c>
      <c r="I145" t="s">
        <v>457</v>
      </c>
      <c r="J145">
        <v>30</v>
      </c>
      <c r="K145" t="s">
        <v>13</v>
      </c>
      <c r="L145" t="s">
        <v>102</v>
      </c>
      <c r="M145" s="2">
        <v>8034.9975999999997</v>
      </c>
      <c r="N145" s="2">
        <v>241049.92800000001</v>
      </c>
      <c r="O145" t="s">
        <v>42</v>
      </c>
    </row>
    <row r="146" spans="1:15" hidden="1" x14ac:dyDescent="0.25">
      <c r="A146" t="s">
        <v>36</v>
      </c>
      <c r="B146">
        <v>1430</v>
      </c>
      <c r="C146" t="s">
        <v>458</v>
      </c>
      <c r="D146" t="s">
        <v>459</v>
      </c>
      <c r="E146" t="s">
        <v>460</v>
      </c>
      <c r="F146" t="s">
        <v>135</v>
      </c>
      <c r="G146" t="s">
        <v>461</v>
      </c>
      <c r="H146" t="s">
        <v>462</v>
      </c>
      <c r="I146" t="s">
        <v>463</v>
      </c>
      <c r="J146">
        <v>30</v>
      </c>
      <c r="K146" t="s">
        <v>13</v>
      </c>
      <c r="L146" t="s">
        <v>113</v>
      </c>
      <c r="M146" s="2">
        <v>1062</v>
      </c>
      <c r="N146" s="2">
        <v>31860</v>
      </c>
      <c r="O146" t="s">
        <v>42</v>
      </c>
    </row>
    <row r="147" spans="1:15" hidden="1" x14ac:dyDescent="0.25">
      <c r="A147" t="s">
        <v>36</v>
      </c>
      <c r="B147">
        <v>1430</v>
      </c>
      <c r="C147" t="s">
        <v>458</v>
      </c>
      <c r="D147" t="s">
        <v>459</v>
      </c>
      <c r="E147" t="s">
        <v>460</v>
      </c>
      <c r="F147" t="s">
        <v>135</v>
      </c>
      <c r="G147" t="s">
        <v>461</v>
      </c>
      <c r="H147" t="s">
        <v>464</v>
      </c>
      <c r="I147" t="s">
        <v>465</v>
      </c>
      <c r="J147">
        <v>150</v>
      </c>
      <c r="K147" t="s">
        <v>13</v>
      </c>
      <c r="L147" t="s">
        <v>113</v>
      </c>
      <c r="M147" s="2">
        <v>354</v>
      </c>
      <c r="N147" s="2">
        <v>53100</v>
      </c>
      <c r="O147" t="s">
        <v>42</v>
      </c>
    </row>
    <row r="148" spans="1:15" hidden="1" x14ac:dyDescent="0.25">
      <c r="A148" t="s">
        <v>36</v>
      </c>
      <c r="B148">
        <v>1431</v>
      </c>
      <c r="C148" t="s">
        <v>466</v>
      </c>
      <c r="D148" t="s">
        <v>434</v>
      </c>
      <c r="E148" t="s">
        <v>467</v>
      </c>
      <c r="F148" t="s">
        <v>40</v>
      </c>
      <c r="G148" t="s">
        <v>468</v>
      </c>
      <c r="H148" t="s">
        <v>469</v>
      </c>
      <c r="I148" t="s">
        <v>470</v>
      </c>
      <c r="J148">
        <v>5</v>
      </c>
      <c r="K148" t="s">
        <v>13</v>
      </c>
      <c r="L148" t="s">
        <v>352</v>
      </c>
      <c r="M148" s="2">
        <v>590</v>
      </c>
      <c r="N148" s="2">
        <v>2950</v>
      </c>
      <c r="O148" t="s">
        <v>42</v>
      </c>
    </row>
    <row r="149" spans="1:15" hidden="1" x14ac:dyDescent="0.25">
      <c r="A149" t="s">
        <v>36</v>
      </c>
      <c r="B149">
        <v>1431</v>
      </c>
      <c r="C149" t="s">
        <v>466</v>
      </c>
      <c r="D149" t="s">
        <v>434</v>
      </c>
      <c r="E149" t="s">
        <v>467</v>
      </c>
      <c r="F149" t="s">
        <v>40</v>
      </c>
      <c r="G149" t="s">
        <v>468</v>
      </c>
      <c r="H149" t="s">
        <v>408</v>
      </c>
      <c r="I149" t="s">
        <v>409</v>
      </c>
      <c r="J149">
        <v>60</v>
      </c>
      <c r="K149" t="s">
        <v>13</v>
      </c>
      <c r="L149" t="s">
        <v>352</v>
      </c>
      <c r="M149" s="2">
        <v>1121</v>
      </c>
      <c r="N149" s="2">
        <v>67260</v>
      </c>
      <c r="O149" t="s">
        <v>42</v>
      </c>
    </row>
    <row r="150" spans="1:15" hidden="1" x14ac:dyDescent="0.25">
      <c r="A150" t="s">
        <v>36</v>
      </c>
      <c r="B150">
        <v>1431</v>
      </c>
      <c r="C150" t="s">
        <v>466</v>
      </c>
      <c r="D150" t="s">
        <v>434</v>
      </c>
      <c r="E150" t="s">
        <v>467</v>
      </c>
      <c r="F150" t="s">
        <v>40</v>
      </c>
      <c r="G150" t="s">
        <v>468</v>
      </c>
      <c r="H150" t="s">
        <v>406</v>
      </c>
      <c r="I150" t="s">
        <v>407</v>
      </c>
      <c r="J150">
        <v>134</v>
      </c>
      <c r="K150" t="s">
        <v>13</v>
      </c>
      <c r="L150" t="s">
        <v>352</v>
      </c>
      <c r="M150" s="2">
        <v>554.6</v>
      </c>
      <c r="N150" s="2">
        <v>74316.399999999994</v>
      </c>
      <c r="O150" t="s">
        <v>42</v>
      </c>
    </row>
    <row r="151" spans="1:15" hidden="1" x14ac:dyDescent="0.25">
      <c r="A151" t="s">
        <v>36</v>
      </c>
      <c r="B151">
        <v>1431</v>
      </c>
      <c r="C151" t="s">
        <v>466</v>
      </c>
      <c r="D151" t="s">
        <v>434</v>
      </c>
      <c r="E151" t="s">
        <v>467</v>
      </c>
      <c r="F151" t="s">
        <v>40</v>
      </c>
      <c r="G151" t="s">
        <v>468</v>
      </c>
      <c r="H151" t="s">
        <v>471</v>
      </c>
      <c r="I151" t="s">
        <v>472</v>
      </c>
      <c r="J151">
        <v>445</v>
      </c>
      <c r="K151" t="s">
        <v>13</v>
      </c>
      <c r="L151" t="s">
        <v>352</v>
      </c>
      <c r="M151" s="2">
        <v>525.1</v>
      </c>
      <c r="N151" s="2">
        <v>233669.5</v>
      </c>
      <c r="O151" t="s">
        <v>42</v>
      </c>
    </row>
    <row r="152" spans="1:15" hidden="1" x14ac:dyDescent="0.25">
      <c r="A152" t="s">
        <v>36</v>
      </c>
      <c r="B152">
        <v>1434</v>
      </c>
      <c r="C152" t="s">
        <v>473</v>
      </c>
      <c r="D152" t="s">
        <v>338</v>
      </c>
      <c r="E152" t="s">
        <v>474</v>
      </c>
      <c r="F152" t="s">
        <v>40</v>
      </c>
      <c r="G152" t="s">
        <v>475</v>
      </c>
      <c r="H152" t="s">
        <v>308</v>
      </c>
      <c r="I152" t="s">
        <v>309</v>
      </c>
      <c r="J152">
        <v>1000</v>
      </c>
      <c r="K152" t="s">
        <v>13</v>
      </c>
      <c r="L152" t="s">
        <v>476</v>
      </c>
      <c r="M152" s="2">
        <v>3</v>
      </c>
      <c r="N152" s="2">
        <v>3000</v>
      </c>
      <c r="O152" t="s">
        <v>42</v>
      </c>
    </row>
    <row r="153" spans="1:15" hidden="1" x14ac:dyDescent="0.25">
      <c r="A153" t="s">
        <v>36</v>
      </c>
      <c r="B153">
        <v>1434</v>
      </c>
      <c r="C153" t="s">
        <v>473</v>
      </c>
      <c r="D153" t="s">
        <v>338</v>
      </c>
      <c r="E153" t="s">
        <v>474</v>
      </c>
      <c r="F153" t="s">
        <v>40</v>
      </c>
      <c r="G153" t="s">
        <v>475</v>
      </c>
      <c r="H153" t="s">
        <v>477</v>
      </c>
      <c r="I153" t="s">
        <v>478</v>
      </c>
      <c r="J153">
        <v>50</v>
      </c>
      <c r="K153" t="s">
        <v>13</v>
      </c>
      <c r="L153" t="s">
        <v>476</v>
      </c>
      <c r="M153" s="2">
        <v>23.9894</v>
      </c>
      <c r="N153" s="2">
        <v>1199.47</v>
      </c>
      <c r="O153" t="s">
        <v>42</v>
      </c>
    </row>
    <row r="154" spans="1:15" hidden="1" x14ac:dyDescent="0.25">
      <c r="A154" t="s">
        <v>36</v>
      </c>
      <c r="B154">
        <v>1434</v>
      </c>
      <c r="C154" t="s">
        <v>473</v>
      </c>
      <c r="D154" t="s">
        <v>338</v>
      </c>
      <c r="E154" t="s">
        <v>474</v>
      </c>
      <c r="F154" t="s">
        <v>40</v>
      </c>
      <c r="G154" t="s">
        <v>475</v>
      </c>
      <c r="H154" t="s">
        <v>479</v>
      </c>
      <c r="I154" t="s">
        <v>480</v>
      </c>
      <c r="J154">
        <v>2500</v>
      </c>
      <c r="K154" t="s">
        <v>13</v>
      </c>
      <c r="L154" t="s">
        <v>476</v>
      </c>
      <c r="M154" s="2">
        <v>2.2302</v>
      </c>
      <c r="N154" s="2">
        <v>5575.5</v>
      </c>
      <c r="O154" t="s">
        <v>42</v>
      </c>
    </row>
    <row r="155" spans="1:15" hidden="1" x14ac:dyDescent="0.25">
      <c r="A155" t="s">
        <v>36</v>
      </c>
      <c r="B155">
        <v>1434</v>
      </c>
      <c r="C155" t="s">
        <v>473</v>
      </c>
      <c r="D155" t="s">
        <v>338</v>
      </c>
      <c r="E155" t="s">
        <v>474</v>
      </c>
      <c r="F155" t="s">
        <v>40</v>
      </c>
      <c r="G155" t="s">
        <v>475</v>
      </c>
      <c r="H155" t="s">
        <v>481</v>
      </c>
      <c r="I155" t="s">
        <v>482</v>
      </c>
      <c r="J155">
        <v>75</v>
      </c>
      <c r="K155" t="s">
        <v>13</v>
      </c>
      <c r="L155" t="s">
        <v>476</v>
      </c>
      <c r="M155" s="2">
        <v>3.8940000000000001</v>
      </c>
      <c r="N155" s="2">
        <v>292.05</v>
      </c>
      <c r="O155" t="s">
        <v>42</v>
      </c>
    </row>
    <row r="156" spans="1:15" hidden="1" x14ac:dyDescent="0.25">
      <c r="A156" t="s">
        <v>36</v>
      </c>
      <c r="B156">
        <v>1434</v>
      </c>
      <c r="C156" t="s">
        <v>473</v>
      </c>
      <c r="D156" t="s">
        <v>338</v>
      </c>
      <c r="E156" t="s">
        <v>474</v>
      </c>
      <c r="F156" t="s">
        <v>40</v>
      </c>
      <c r="G156" t="s">
        <v>475</v>
      </c>
      <c r="H156" t="s">
        <v>483</v>
      </c>
      <c r="I156" t="s">
        <v>484</v>
      </c>
      <c r="J156">
        <v>10</v>
      </c>
      <c r="K156" t="s">
        <v>13</v>
      </c>
      <c r="L156" t="s">
        <v>476</v>
      </c>
      <c r="M156" s="2">
        <v>29.5</v>
      </c>
      <c r="N156" s="2">
        <v>295</v>
      </c>
      <c r="O156" t="s">
        <v>42</v>
      </c>
    </row>
    <row r="157" spans="1:15" hidden="1" x14ac:dyDescent="0.25">
      <c r="A157" t="s">
        <v>36</v>
      </c>
      <c r="B157">
        <v>1434</v>
      </c>
      <c r="C157" t="s">
        <v>473</v>
      </c>
      <c r="D157" t="s">
        <v>338</v>
      </c>
      <c r="E157" t="s">
        <v>474</v>
      </c>
      <c r="F157" t="s">
        <v>40</v>
      </c>
      <c r="G157" t="s">
        <v>475</v>
      </c>
      <c r="H157" t="s">
        <v>485</v>
      </c>
      <c r="I157" t="s">
        <v>486</v>
      </c>
      <c r="J157">
        <v>25</v>
      </c>
      <c r="K157" t="s">
        <v>13</v>
      </c>
      <c r="L157" t="s">
        <v>476</v>
      </c>
      <c r="M157" s="2">
        <v>28.992599999999999</v>
      </c>
      <c r="N157" s="2">
        <v>724.81500000000005</v>
      </c>
      <c r="O157" t="s">
        <v>42</v>
      </c>
    </row>
    <row r="158" spans="1:15" hidden="1" x14ac:dyDescent="0.25">
      <c r="A158" t="s">
        <v>36</v>
      </c>
      <c r="B158">
        <v>1434</v>
      </c>
      <c r="C158" t="s">
        <v>473</v>
      </c>
      <c r="D158" t="s">
        <v>338</v>
      </c>
      <c r="E158" t="s">
        <v>474</v>
      </c>
      <c r="F158" t="s">
        <v>40</v>
      </c>
      <c r="G158" t="s">
        <v>475</v>
      </c>
      <c r="H158" t="s">
        <v>487</v>
      </c>
      <c r="I158" t="s">
        <v>488</v>
      </c>
      <c r="J158">
        <v>4</v>
      </c>
      <c r="K158" t="s">
        <v>13</v>
      </c>
      <c r="L158" t="s">
        <v>476</v>
      </c>
      <c r="M158" s="2">
        <v>166.99359999999999</v>
      </c>
      <c r="N158" s="2">
        <v>667.97439999999995</v>
      </c>
      <c r="O158" t="s">
        <v>42</v>
      </c>
    </row>
    <row r="159" spans="1:15" hidden="1" x14ac:dyDescent="0.25">
      <c r="A159" t="s">
        <v>36</v>
      </c>
      <c r="B159">
        <v>1434</v>
      </c>
      <c r="C159" t="s">
        <v>473</v>
      </c>
      <c r="D159" t="s">
        <v>338</v>
      </c>
      <c r="E159" t="s">
        <v>489</v>
      </c>
      <c r="F159" t="s">
        <v>40</v>
      </c>
      <c r="G159" t="s">
        <v>475</v>
      </c>
      <c r="H159" t="s">
        <v>490</v>
      </c>
      <c r="I159" t="s">
        <v>491</v>
      </c>
      <c r="J159">
        <v>200</v>
      </c>
      <c r="K159" t="s">
        <v>13</v>
      </c>
      <c r="L159" t="s">
        <v>476</v>
      </c>
      <c r="M159" s="2">
        <v>24.001200000000001</v>
      </c>
      <c r="N159" s="2">
        <v>4800.24</v>
      </c>
      <c r="O159" t="s">
        <v>42</v>
      </c>
    </row>
    <row r="160" spans="1:15" hidden="1" x14ac:dyDescent="0.25">
      <c r="A160" t="s">
        <v>36</v>
      </c>
      <c r="B160">
        <v>1434</v>
      </c>
      <c r="C160" t="s">
        <v>473</v>
      </c>
      <c r="D160" t="s">
        <v>338</v>
      </c>
      <c r="E160" t="s">
        <v>489</v>
      </c>
      <c r="F160" t="s">
        <v>40</v>
      </c>
      <c r="G160" t="s">
        <v>475</v>
      </c>
      <c r="H160" t="s">
        <v>492</v>
      </c>
      <c r="I160" t="s">
        <v>493</v>
      </c>
      <c r="J160">
        <v>50</v>
      </c>
      <c r="K160" t="s">
        <v>13</v>
      </c>
      <c r="L160" t="s">
        <v>476</v>
      </c>
      <c r="M160" s="2">
        <v>13.0036</v>
      </c>
      <c r="N160" s="2">
        <v>650.17999999999995</v>
      </c>
      <c r="O160" t="s">
        <v>42</v>
      </c>
    </row>
    <row r="161" spans="1:15" hidden="1" x14ac:dyDescent="0.25">
      <c r="A161" t="s">
        <v>36</v>
      </c>
      <c r="B161">
        <v>1434</v>
      </c>
      <c r="C161" t="s">
        <v>473</v>
      </c>
      <c r="D161" t="s">
        <v>338</v>
      </c>
      <c r="E161" t="s">
        <v>489</v>
      </c>
      <c r="F161" t="s">
        <v>40</v>
      </c>
      <c r="G161" t="s">
        <v>475</v>
      </c>
      <c r="H161" t="s">
        <v>494</v>
      </c>
      <c r="I161" t="s">
        <v>495</v>
      </c>
      <c r="J161">
        <v>50</v>
      </c>
      <c r="K161" t="s">
        <v>13</v>
      </c>
      <c r="L161" t="s">
        <v>476</v>
      </c>
      <c r="M161" s="2">
        <v>17.192599999999999</v>
      </c>
      <c r="N161" s="2">
        <v>859.63</v>
      </c>
      <c r="O161" t="s">
        <v>42</v>
      </c>
    </row>
    <row r="162" spans="1:15" hidden="1" x14ac:dyDescent="0.25">
      <c r="A162" t="s">
        <v>36</v>
      </c>
      <c r="B162">
        <v>1434</v>
      </c>
      <c r="C162" t="s">
        <v>473</v>
      </c>
      <c r="D162" t="s">
        <v>338</v>
      </c>
      <c r="E162" t="s">
        <v>489</v>
      </c>
      <c r="F162" t="s">
        <v>40</v>
      </c>
      <c r="G162" t="s">
        <v>475</v>
      </c>
      <c r="H162" t="s">
        <v>496</v>
      </c>
      <c r="I162" t="s">
        <v>497</v>
      </c>
      <c r="J162">
        <v>100</v>
      </c>
      <c r="K162" t="s">
        <v>13</v>
      </c>
      <c r="L162" t="s">
        <v>476</v>
      </c>
      <c r="M162" s="2">
        <v>100.3</v>
      </c>
      <c r="N162" s="2">
        <v>10030</v>
      </c>
      <c r="O162" t="s">
        <v>42</v>
      </c>
    </row>
    <row r="163" spans="1:15" hidden="1" x14ac:dyDescent="0.25">
      <c r="A163" t="s">
        <v>36</v>
      </c>
      <c r="B163">
        <v>1434</v>
      </c>
      <c r="C163" t="s">
        <v>473</v>
      </c>
      <c r="D163" t="s">
        <v>338</v>
      </c>
      <c r="E163" t="s">
        <v>489</v>
      </c>
      <c r="F163" t="s">
        <v>40</v>
      </c>
      <c r="G163" t="s">
        <v>475</v>
      </c>
      <c r="H163" t="s">
        <v>498</v>
      </c>
      <c r="I163" t="s">
        <v>499</v>
      </c>
      <c r="J163">
        <v>2</v>
      </c>
      <c r="K163" t="s">
        <v>13</v>
      </c>
      <c r="L163" t="s">
        <v>476</v>
      </c>
      <c r="M163" s="2">
        <v>725.00379999999996</v>
      </c>
      <c r="N163" s="2">
        <v>1450.0075999999999</v>
      </c>
      <c r="O163" t="s">
        <v>42</v>
      </c>
    </row>
    <row r="164" spans="1:15" hidden="1" x14ac:dyDescent="0.25">
      <c r="A164" t="s">
        <v>36</v>
      </c>
      <c r="B164">
        <v>1434</v>
      </c>
      <c r="C164" t="s">
        <v>473</v>
      </c>
      <c r="D164" t="s">
        <v>338</v>
      </c>
      <c r="E164" t="s">
        <v>489</v>
      </c>
      <c r="F164" t="s">
        <v>40</v>
      </c>
      <c r="G164" t="s">
        <v>475</v>
      </c>
      <c r="H164" t="s">
        <v>500</v>
      </c>
      <c r="I164" t="s">
        <v>501</v>
      </c>
      <c r="J164">
        <v>30</v>
      </c>
      <c r="K164" t="s">
        <v>13</v>
      </c>
      <c r="L164" t="s">
        <v>476</v>
      </c>
      <c r="M164" s="2">
        <v>124.9974</v>
      </c>
      <c r="N164" s="2">
        <v>3749.922</v>
      </c>
      <c r="O164" t="s">
        <v>42</v>
      </c>
    </row>
    <row r="165" spans="1:15" hidden="1" x14ac:dyDescent="0.25">
      <c r="A165" t="s">
        <v>36</v>
      </c>
      <c r="B165">
        <v>1434</v>
      </c>
      <c r="C165" t="s">
        <v>473</v>
      </c>
      <c r="D165" t="s">
        <v>338</v>
      </c>
      <c r="E165" t="s">
        <v>489</v>
      </c>
      <c r="F165" t="s">
        <v>40</v>
      </c>
      <c r="G165" t="s">
        <v>475</v>
      </c>
      <c r="H165" t="s">
        <v>502</v>
      </c>
      <c r="I165" t="s">
        <v>503</v>
      </c>
      <c r="J165">
        <v>60</v>
      </c>
      <c r="K165" t="s">
        <v>13</v>
      </c>
      <c r="L165" t="s">
        <v>476</v>
      </c>
      <c r="M165" s="2">
        <v>23.9894</v>
      </c>
      <c r="N165" s="2">
        <v>1439.364</v>
      </c>
      <c r="O165" t="s">
        <v>42</v>
      </c>
    </row>
    <row r="166" spans="1:15" hidden="1" x14ac:dyDescent="0.25">
      <c r="A166" t="s">
        <v>36</v>
      </c>
      <c r="B166">
        <v>1434</v>
      </c>
      <c r="C166" t="s">
        <v>473</v>
      </c>
      <c r="D166" t="s">
        <v>338</v>
      </c>
      <c r="E166" t="s">
        <v>489</v>
      </c>
      <c r="F166" t="s">
        <v>40</v>
      </c>
      <c r="G166" t="s">
        <v>475</v>
      </c>
      <c r="H166" t="s">
        <v>504</v>
      </c>
      <c r="I166" t="s">
        <v>505</v>
      </c>
      <c r="J166">
        <v>150</v>
      </c>
      <c r="K166" t="s">
        <v>13</v>
      </c>
      <c r="L166" t="s">
        <v>476</v>
      </c>
      <c r="M166" s="2">
        <v>16.496400000000001</v>
      </c>
      <c r="N166" s="2">
        <v>2474.46</v>
      </c>
      <c r="O166" t="s">
        <v>42</v>
      </c>
    </row>
    <row r="167" spans="1:15" hidden="1" x14ac:dyDescent="0.25">
      <c r="A167" t="s">
        <v>36</v>
      </c>
      <c r="B167">
        <v>1434</v>
      </c>
      <c r="C167" t="s">
        <v>473</v>
      </c>
      <c r="D167" t="s">
        <v>338</v>
      </c>
      <c r="E167" t="s">
        <v>489</v>
      </c>
      <c r="F167" t="s">
        <v>40</v>
      </c>
      <c r="G167" t="s">
        <v>475</v>
      </c>
      <c r="H167" t="s">
        <v>506</v>
      </c>
      <c r="I167" t="s">
        <v>507</v>
      </c>
      <c r="J167">
        <v>200</v>
      </c>
      <c r="K167" t="s">
        <v>13</v>
      </c>
      <c r="L167" t="s">
        <v>476</v>
      </c>
      <c r="M167" s="2">
        <v>8.4960000000000004</v>
      </c>
      <c r="N167" s="2">
        <v>1699.2</v>
      </c>
      <c r="O167" t="s">
        <v>42</v>
      </c>
    </row>
    <row r="168" spans="1:15" hidden="1" x14ac:dyDescent="0.25">
      <c r="A168" t="s">
        <v>36</v>
      </c>
      <c r="B168">
        <v>1434</v>
      </c>
      <c r="C168" t="s">
        <v>473</v>
      </c>
      <c r="D168" t="s">
        <v>338</v>
      </c>
      <c r="E168" t="s">
        <v>489</v>
      </c>
      <c r="F168" t="s">
        <v>40</v>
      </c>
      <c r="G168" t="s">
        <v>475</v>
      </c>
      <c r="H168" t="s">
        <v>508</v>
      </c>
      <c r="I168" t="s">
        <v>509</v>
      </c>
      <c r="J168">
        <v>50</v>
      </c>
      <c r="K168" t="s">
        <v>13</v>
      </c>
      <c r="L168" t="s">
        <v>476</v>
      </c>
      <c r="M168" s="2">
        <v>94.4</v>
      </c>
      <c r="N168" s="2">
        <v>4720</v>
      </c>
      <c r="O168" t="s">
        <v>42</v>
      </c>
    </row>
    <row r="169" spans="1:15" hidden="1" x14ac:dyDescent="0.25">
      <c r="A169" t="s">
        <v>36</v>
      </c>
      <c r="B169">
        <v>1434</v>
      </c>
      <c r="C169" t="s">
        <v>473</v>
      </c>
      <c r="D169" t="s">
        <v>338</v>
      </c>
      <c r="E169" t="s">
        <v>474</v>
      </c>
      <c r="F169" t="s">
        <v>40</v>
      </c>
      <c r="G169" t="s">
        <v>475</v>
      </c>
      <c r="H169" t="s">
        <v>302</v>
      </c>
      <c r="I169" t="s">
        <v>303</v>
      </c>
      <c r="J169">
        <v>250</v>
      </c>
      <c r="K169" t="s">
        <v>13</v>
      </c>
      <c r="L169" t="s">
        <v>476</v>
      </c>
      <c r="M169" s="2">
        <v>8.7910000000000004</v>
      </c>
      <c r="N169" s="2">
        <v>2197.75</v>
      </c>
      <c r="O169" t="s">
        <v>42</v>
      </c>
    </row>
    <row r="170" spans="1:15" hidden="1" x14ac:dyDescent="0.25">
      <c r="A170" t="s">
        <v>36</v>
      </c>
      <c r="B170">
        <v>1434</v>
      </c>
      <c r="C170" t="s">
        <v>473</v>
      </c>
      <c r="D170" t="s">
        <v>338</v>
      </c>
      <c r="E170" t="s">
        <v>474</v>
      </c>
      <c r="F170" t="s">
        <v>40</v>
      </c>
      <c r="G170" t="s">
        <v>475</v>
      </c>
      <c r="H170" t="s">
        <v>510</v>
      </c>
      <c r="I170" t="s">
        <v>511</v>
      </c>
      <c r="J170">
        <v>500</v>
      </c>
      <c r="K170" t="s">
        <v>13</v>
      </c>
      <c r="L170" t="s">
        <v>476</v>
      </c>
      <c r="M170" s="2">
        <v>11.505000000000001</v>
      </c>
      <c r="N170" s="2">
        <v>5752.5</v>
      </c>
      <c r="O170" t="s">
        <v>42</v>
      </c>
    </row>
    <row r="171" spans="1:15" hidden="1" x14ac:dyDescent="0.25">
      <c r="A171" t="s">
        <v>36</v>
      </c>
      <c r="B171">
        <v>1434</v>
      </c>
      <c r="C171" t="s">
        <v>473</v>
      </c>
      <c r="D171" t="s">
        <v>338</v>
      </c>
      <c r="E171" t="s">
        <v>474</v>
      </c>
      <c r="F171" t="s">
        <v>40</v>
      </c>
      <c r="G171" t="s">
        <v>475</v>
      </c>
      <c r="H171" t="s">
        <v>512</v>
      </c>
      <c r="I171" t="s">
        <v>513</v>
      </c>
      <c r="J171">
        <v>40</v>
      </c>
      <c r="K171" t="s">
        <v>13</v>
      </c>
      <c r="L171" t="s">
        <v>476</v>
      </c>
      <c r="M171" s="2">
        <v>135.00380000000001</v>
      </c>
      <c r="N171" s="2">
        <v>5400.152</v>
      </c>
      <c r="O171" t="s">
        <v>42</v>
      </c>
    </row>
    <row r="172" spans="1:15" hidden="1" x14ac:dyDescent="0.25">
      <c r="A172" t="s">
        <v>36</v>
      </c>
      <c r="B172">
        <v>1434</v>
      </c>
      <c r="C172" t="s">
        <v>473</v>
      </c>
      <c r="D172" t="s">
        <v>338</v>
      </c>
      <c r="E172" t="s">
        <v>474</v>
      </c>
      <c r="F172" t="s">
        <v>40</v>
      </c>
      <c r="G172" t="s">
        <v>475</v>
      </c>
      <c r="H172" t="s">
        <v>514</v>
      </c>
      <c r="I172" t="s">
        <v>515</v>
      </c>
      <c r="J172">
        <v>200</v>
      </c>
      <c r="K172" t="s">
        <v>13</v>
      </c>
      <c r="L172" t="s">
        <v>476</v>
      </c>
      <c r="M172" s="2">
        <v>10.820600000000001</v>
      </c>
      <c r="N172" s="2">
        <v>2164.12</v>
      </c>
      <c r="O172" t="s">
        <v>42</v>
      </c>
    </row>
    <row r="173" spans="1:15" hidden="1" x14ac:dyDescent="0.25">
      <c r="A173" t="s">
        <v>36</v>
      </c>
      <c r="B173">
        <v>1434</v>
      </c>
      <c r="C173" t="s">
        <v>473</v>
      </c>
      <c r="D173" t="s">
        <v>338</v>
      </c>
      <c r="E173" t="s">
        <v>474</v>
      </c>
      <c r="F173" t="s">
        <v>40</v>
      </c>
      <c r="G173" t="s">
        <v>475</v>
      </c>
      <c r="H173" t="s">
        <v>516</v>
      </c>
      <c r="I173" t="s">
        <v>517</v>
      </c>
      <c r="J173">
        <v>10</v>
      </c>
      <c r="K173" t="s">
        <v>13</v>
      </c>
      <c r="L173" t="s">
        <v>476</v>
      </c>
      <c r="M173" s="2">
        <v>4200.8</v>
      </c>
      <c r="N173" s="2">
        <v>42008</v>
      </c>
      <c r="O173" t="s">
        <v>42</v>
      </c>
    </row>
    <row r="174" spans="1:15" hidden="1" x14ac:dyDescent="0.25">
      <c r="A174" t="s">
        <v>36</v>
      </c>
      <c r="B174">
        <v>1434</v>
      </c>
      <c r="C174" t="s">
        <v>473</v>
      </c>
      <c r="D174" t="s">
        <v>338</v>
      </c>
      <c r="E174" t="s">
        <v>489</v>
      </c>
      <c r="F174" t="s">
        <v>40</v>
      </c>
      <c r="G174" t="s">
        <v>475</v>
      </c>
      <c r="H174" t="s">
        <v>518</v>
      </c>
      <c r="I174" t="s">
        <v>519</v>
      </c>
      <c r="J174">
        <v>2</v>
      </c>
      <c r="K174" t="s">
        <v>13</v>
      </c>
      <c r="L174" t="s">
        <v>476</v>
      </c>
      <c r="M174" s="2">
        <v>11.505000000000001</v>
      </c>
      <c r="N174" s="2">
        <v>23.01</v>
      </c>
      <c r="O174" t="s">
        <v>42</v>
      </c>
    </row>
    <row r="175" spans="1:15" hidden="1" x14ac:dyDescent="0.25">
      <c r="A175" t="s">
        <v>36</v>
      </c>
      <c r="B175">
        <v>1434</v>
      </c>
      <c r="C175" t="s">
        <v>473</v>
      </c>
      <c r="D175" t="s">
        <v>338</v>
      </c>
      <c r="E175" t="s">
        <v>489</v>
      </c>
      <c r="F175" t="s">
        <v>40</v>
      </c>
      <c r="G175" t="s">
        <v>475</v>
      </c>
      <c r="H175" t="s">
        <v>520</v>
      </c>
      <c r="I175" t="s">
        <v>521</v>
      </c>
      <c r="J175">
        <v>20</v>
      </c>
      <c r="K175" t="s">
        <v>13</v>
      </c>
      <c r="L175" t="s">
        <v>476</v>
      </c>
      <c r="M175" s="2">
        <v>5.5814000000000004</v>
      </c>
      <c r="N175" s="2">
        <v>111.628</v>
      </c>
      <c r="O175" t="s">
        <v>42</v>
      </c>
    </row>
    <row r="176" spans="1:15" hidden="1" x14ac:dyDescent="0.25">
      <c r="A176" t="s">
        <v>36</v>
      </c>
      <c r="B176">
        <v>1434</v>
      </c>
      <c r="C176" t="s">
        <v>473</v>
      </c>
      <c r="D176" t="s">
        <v>338</v>
      </c>
      <c r="E176" t="s">
        <v>489</v>
      </c>
      <c r="F176" t="s">
        <v>40</v>
      </c>
      <c r="G176" t="s">
        <v>475</v>
      </c>
      <c r="H176" t="s">
        <v>522</v>
      </c>
      <c r="I176" t="s">
        <v>523</v>
      </c>
      <c r="J176">
        <v>2</v>
      </c>
      <c r="K176" t="s">
        <v>13</v>
      </c>
      <c r="L176" t="s">
        <v>476</v>
      </c>
      <c r="M176" s="2">
        <v>500</v>
      </c>
      <c r="N176" s="2">
        <v>1000</v>
      </c>
      <c r="O176" t="s">
        <v>42</v>
      </c>
    </row>
    <row r="177" spans="1:15" hidden="1" x14ac:dyDescent="0.25">
      <c r="A177" t="s">
        <v>36</v>
      </c>
      <c r="B177">
        <v>1438</v>
      </c>
      <c r="C177" t="s">
        <v>524</v>
      </c>
      <c r="D177" t="s">
        <v>525</v>
      </c>
      <c r="E177" t="s">
        <v>526</v>
      </c>
      <c r="F177" t="s">
        <v>40</v>
      </c>
      <c r="G177" t="s">
        <v>527</v>
      </c>
      <c r="H177" t="s">
        <v>11</v>
      </c>
      <c r="I177" t="s">
        <v>12</v>
      </c>
      <c r="J177">
        <v>10</v>
      </c>
      <c r="K177" t="s">
        <v>13</v>
      </c>
      <c r="L177" t="s">
        <v>14</v>
      </c>
      <c r="M177" s="2">
        <v>43</v>
      </c>
      <c r="N177" s="2">
        <v>430</v>
      </c>
      <c r="O177" t="s">
        <v>42</v>
      </c>
    </row>
    <row r="178" spans="1:15" hidden="1" x14ac:dyDescent="0.25">
      <c r="A178" t="s">
        <v>36</v>
      </c>
      <c r="B178">
        <v>1440</v>
      </c>
      <c r="C178" t="s">
        <v>528</v>
      </c>
      <c r="D178" t="s">
        <v>529</v>
      </c>
      <c r="E178" t="s">
        <v>530</v>
      </c>
      <c r="F178" t="s">
        <v>135</v>
      </c>
      <c r="G178" t="s">
        <v>461</v>
      </c>
      <c r="H178" t="s">
        <v>531</v>
      </c>
      <c r="I178" t="s">
        <v>532</v>
      </c>
      <c r="J178">
        <v>21</v>
      </c>
      <c r="K178" t="s">
        <v>13</v>
      </c>
      <c r="L178" t="s">
        <v>113</v>
      </c>
      <c r="M178" s="2">
        <v>2950</v>
      </c>
      <c r="N178" s="2">
        <v>61950</v>
      </c>
      <c r="O178" t="s">
        <v>42</v>
      </c>
    </row>
    <row r="179" spans="1:15" hidden="1" x14ac:dyDescent="0.25">
      <c r="A179" t="s">
        <v>36</v>
      </c>
      <c r="B179">
        <v>1443</v>
      </c>
      <c r="C179" t="s">
        <v>533</v>
      </c>
      <c r="D179" t="s">
        <v>534</v>
      </c>
      <c r="E179" t="s">
        <v>535</v>
      </c>
      <c r="F179" t="s">
        <v>135</v>
      </c>
      <c r="G179" t="s">
        <v>461</v>
      </c>
      <c r="H179" t="s">
        <v>536</v>
      </c>
      <c r="I179" t="s">
        <v>537</v>
      </c>
      <c r="J179">
        <v>4872</v>
      </c>
      <c r="K179" t="s">
        <v>13</v>
      </c>
      <c r="L179" t="s">
        <v>113</v>
      </c>
      <c r="M179" s="2">
        <v>7.08</v>
      </c>
      <c r="N179" s="2">
        <v>34493.760000000002</v>
      </c>
      <c r="O179" t="s">
        <v>42</v>
      </c>
    </row>
    <row r="180" spans="1:15" hidden="1" x14ac:dyDescent="0.25">
      <c r="A180" t="s">
        <v>36</v>
      </c>
      <c r="B180">
        <v>1443</v>
      </c>
      <c r="C180" t="s">
        <v>533</v>
      </c>
      <c r="D180" t="s">
        <v>534</v>
      </c>
      <c r="E180" t="s">
        <v>535</v>
      </c>
      <c r="F180" t="s">
        <v>135</v>
      </c>
      <c r="G180" t="s">
        <v>461</v>
      </c>
      <c r="H180" t="s">
        <v>538</v>
      </c>
      <c r="I180" t="s">
        <v>539</v>
      </c>
      <c r="J180">
        <v>1000</v>
      </c>
      <c r="K180" t="s">
        <v>13</v>
      </c>
      <c r="L180" t="s">
        <v>113</v>
      </c>
      <c r="M180" s="2">
        <v>177</v>
      </c>
      <c r="N180" s="2">
        <v>177000</v>
      </c>
      <c r="O180" t="s">
        <v>42</v>
      </c>
    </row>
    <row r="181" spans="1:15" hidden="1" x14ac:dyDescent="0.25">
      <c r="A181" t="s">
        <v>36</v>
      </c>
      <c r="B181">
        <v>1443</v>
      </c>
      <c r="C181" t="s">
        <v>533</v>
      </c>
      <c r="D181" t="s">
        <v>534</v>
      </c>
      <c r="E181" t="s">
        <v>535</v>
      </c>
      <c r="F181" t="s">
        <v>135</v>
      </c>
      <c r="G181" t="s">
        <v>461</v>
      </c>
      <c r="H181" t="s">
        <v>540</v>
      </c>
      <c r="I181" t="s">
        <v>541</v>
      </c>
      <c r="J181">
        <v>30</v>
      </c>
      <c r="K181" t="s">
        <v>13</v>
      </c>
      <c r="L181" t="s">
        <v>113</v>
      </c>
      <c r="M181" s="2">
        <v>4956</v>
      </c>
      <c r="N181" s="2">
        <v>148680</v>
      </c>
      <c r="O181" t="s">
        <v>42</v>
      </c>
    </row>
    <row r="182" spans="1:15" hidden="1" x14ac:dyDescent="0.25">
      <c r="A182" t="s">
        <v>36</v>
      </c>
      <c r="B182">
        <v>1443</v>
      </c>
      <c r="C182" t="s">
        <v>533</v>
      </c>
      <c r="D182" t="s">
        <v>534</v>
      </c>
      <c r="E182" t="s">
        <v>535</v>
      </c>
      <c r="F182" t="s">
        <v>135</v>
      </c>
      <c r="G182" t="s">
        <v>461</v>
      </c>
      <c r="H182" t="s">
        <v>542</v>
      </c>
      <c r="I182" t="s">
        <v>543</v>
      </c>
      <c r="J182">
        <v>30</v>
      </c>
      <c r="K182" t="s">
        <v>13</v>
      </c>
      <c r="L182" t="s">
        <v>113</v>
      </c>
      <c r="M182" s="2">
        <v>3186</v>
      </c>
      <c r="N182" s="2">
        <v>95580</v>
      </c>
      <c r="O182" t="s">
        <v>42</v>
      </c>
    </row>
    <row r="183" spans="1:15" hidden="1" x14ac:dyDescent="0.25">
      <c r="A183" t="s">
        <v>36</v>
      </c>
      <c r="B183">
        <v>1451</v>
      </c>
      <c r="C183" t="s">
        <v>544</v>
      </c>
      <c r="D183" t="s">
        <v>545</v>
      </c>
      <c r="E183" t="s">
        <v>546</v>
      </c>
      <c r="F183" t="s">
        <v>40</v>
      </c>
      <c r="G183" t="s">
        <v>547</v>
      </c>
      <c r="H183" t="s">
        <v>11</v>
      </c>
      <c r="I183" t="s">
        <v>12</v>
      </c>
      <c r="J183">
        <v>13</v>
      </c>
      <c r="K183" t="s">
        <v>13</v>
      </c>
      <c r="L183" t="s">
        <v>14</v>
      </c>
      <c r="M183" s="2">
        <v>43</v>
      </c>
      <c r="N183" s="2">
        <v>559</v>
      </c>
      <c r="O183" t="s">
        <v>42</v>
      </c>
    </row>
    <row r="184" spans="1:15" hidden="1" x14ac:dyDescent="0.25">
      <c r="A184" t="s">
        <v>36</v>
      </c>
      <c r="B184">
        <v>1455</v>
      </c>
      <c r="C184" t="s">
        <v>548</v>
      </c>
      <c r="D184" t="s">
        <v>549</v>
      </c>
      <c r="E184" t="s">
        <v>550</v>
      </c>
      <c r="F184" t="s">
        <v>135</v>
      </c>
      <c r="G184" t="s">
        <v>461</v>
      </c>
      <c r="H184" t="s">
        <v>536</v>
      </c>
      <c r="I184" t="s">
        <v>537</v>
      </c>
      <c r="J184">
        <v>128</v>
      </c>
      <c r="K184" t="s">
        <v>13</v>
      </c>
      <c r="L184" t="s">
        <v>113</v>
      </c>
      <c r="M184" s="2">
        <v>7.08</v>
      </c>
      <c r="N184" s="2">
        <v>906.24</v>
      </c>
      <c r="O184" t="s">
        <v>42</v>
      </c>
    </row>
    <row r="185" spans="1:15" hidden="1" x14ac:dyDescent="0.25">
      <c r="A185" t="s">
        <v>36</v>
      </c>
      <c r="B185">
        <v>1461</v>
      </c>
      <c r="C185" t="s">
        <v>551</v>
      </c>
      <c r="D185" t="s">
        <v>552</v>
      </c>
      <c r="E185" t="s">
        <v>553</v>
      </c>
      <c r="F185" t="s">
        <v>135</v>
      </c>
      <c r="G185" t="s">
        <v>554</v>
      </c>
      <c r="H185" t="s">
        <v>11</v>
      </c>
      <c r="I185" t="s">
        <v>12</v>
      </c>
      <c r="J185">
        <v>17</v>
      </c>
      <c r="K185" t="s">
        <v>13</v>
      </c>
      <c r="L185" t="s">
        <v>14</v>
      </c>
      <c r="M185" s="2">
        <v>43</v>
      </c>
      <c r="N185" s="2">
        <v>731</v>
      </c>
      <c r="O185" t="s">
        <v>42</v>
      </c>
    </row>
    <row r="186" spans="1:15" hidden="1" x14ac:dyDescent="0.25">
      <c r="A186" t="s">
        <v>36</v>
      </c>
      <c r="B186">
        <v>1467</v>
      </c>
      <c r="C186" t="s">
        <v>555</v>
      </c>
      <c r="D186" t="s">
        <v>556</v>
      </c>
      <c r="E186" t="s">
        <v>557</v>
      </c>
      <c r="F186" t="s">
        <v>40</v>
      </c>
      <c r="G186" t="s">
        <v>558</v>
      </c>
      <c r="H186" t="s">
        <v>11</v>
      </c>
      <c r="I186" t="s">
        <v>12</v>
      </c>
      <c r="J186">
        <v>15</v>
      </c>
      <c r="K186" t="s">
        <v>13</v>
      </c>
      <c r="L186" t="s">
        <v>14</v>
      </c>
      <c r="M186" s="2">
        <v>43</v>
      </c>
      <c r="N186" s="2">
        <v>645</v>
      </c>
      <c r="O186" t="s">
        <v>42</v>
      </c>
    </row>
    <row r="187" spans="1:15" hidden="1" x14ac:dyDescent="0.25">
      <c r="A187" t="s">
        <v>36</v>
      </c>
      <c r="B187">
        <v>1475</v>
      </c>
      <c r="C187" t="s">
        <v>559</v>
      </c>
      <c r="D187" t="s">
        <v>560</v>
      </c>
      <c r="E187" t="s">
        <v>561</v>
      </c>
      <c r="F187" t="s">
        <v>40</v>
      </c>
      <c r="G187" t="s">
        <v>562</v>
      </c>
      <c r="H187" t="s">
        <v>11</v>
      </c>
      <c r="I187" t="s">
        <v>12</v>
      </c>
      <c r="J187">
        <v>10</v>
      </c>
      <c r="K187" t="s">
        <v>13</v>
      </c>
      <c r="L187" t="s">
        <v>14</v>
      </c>
      <c r="M187" s="2">
        <v>43</v>
      </c>
      <c r="N187" s="2">
        <v>430</v>
      </c>
      <c r="O187" t="s">
        <v>42</v>
      </c>
    </row>
    <row r="188" spans="1:15" hidden="1" x14ac:dyDescent="0.25">
      <c r="A188" t="s">
        <v>36</v>
      </c>
      <c r="B188">
        <v>1476</v>
      </c>
      <c r="C188" t="s">
        <v>563</v>
      </c>
      <c r="D188" t="s">
        <v>560</v>
      </c>
      <c r="E188" t="s">
        <v>564</v>
      </c>
      <c r="F188" t="s">
        <v>40</v>
      </c>
      <c r="G188" t="s">
        <v>565</v>
      </c>
      <c r="H188" t="s">
        <v>566</v>
      </c>
      <c r="I188" t="s">
        <v>567</v>
      </c>
      <c r="J188">
        <v>4</v>
      </c>
      <c r="K188" t="s">
        <v>13</v>
      </c>
      <c r="L188" t="s">
        <v>271</v>
      </c>
      <c r="M188" s="2">
        <v>256.64999999999998</v>
      </c>
      <c r="N188" s="2">
        <v>1026.5999999999999</v>
      </c>
      <c r="O188" t="s">
        <v>42</v>
      </c>
    </row>
    <row r="189" spans="1:15" hidden="1" x14ac:dyDescent="0.25">
      <c r="A189" t="s">
        <v>36</v>
      </c>
      <c r="B189">
        <v>1476</v>
      </c>
      <c r="C189" t="s">
        <v>563</v>
      </c>
      <c r="D189" t="s">
        <v>560</v>
      </c>
      <c r="E189" t="s">
        <v>564</v>
      </c>
      <c r="F189" t="s">
        <v>40</v>
      </c>
      <c r="G189" t="s">
        <v>565</v>
      </c>
      <c r="H189" t="s">
        <v>568</v>
      </c>
      <c r="I189" t="s">
        <v>569</v>
      </c>
      <c r="J189">
        <v>3</v>
      </c>
      <c r="K189" t="s">
        <v>13</v>
      </c>
      <c r="L189" t="s">
        <v>271</v>
      </c>
      <c r="M189" s="2">
        <v>456.75439999999998</v>
      </c>
      <c r="N189" s="2">
        <v>1370.2632000000001</v>
      </c>
      <c r="O189" t="s">
        <v>42</v>
      </c>
    </row>
    <row r="190" spans="1:15" hidden="1" x14ac:dyDescent="0.25">
      <c r="A190" t="s">
        <v>36</v>
      </c>
      <c r="B190">
        <v>1476</v>
      </c>
      <c r="C190" t="s">
        <v>563</v>
      </c>
      <c r="D190" t="s">
        <v>560</v>
      </c>
      <c r="E190" t="s">
        <v>564</v>
      </c>
      <c r="F190" t="s">
        <v>40</v>
      </c>
      <c r="G190" t="s">
        <v>565</v>
      </c>
      <c r="H190" t="s">
        <v>570</v>
      </c>
      <c r="I190" t="s">
        <v>571</v>
      </c>
      <c r="J190">
        <v>2</v>
      </c>
      <c r="K190" t="s">
        <v>13</v>
      </c>
      <c r="L190" t="s">
        <v>271</v>
      </c>
      <c r="M190" s="2">
        <v>34.798200000000001</v>
      </c>
      <c r="N190" s="2">
        <v>69.596400000000003</v>
      </c>
      <c r="O190" t="s">
        <v>42</v>
      </c>
    </row>
    <row r="191" spans="1:15" hidden="1" x14ac:dyDescent="0.25">
      <c r="A191" t="s">
        <v>36</v>
      </c>
      <c r="B191">
        <v>1476</v>
      </c>
      <c r="C191" t="s">
        <v>563</v>
      </c>
      <c r="D191" t="s">
        <v>560</v>
      </c>
      <c r="E191" t="s">
        <v>564</v>
      </c>
      <c r="F191" t="s">
        <v>40</v>
      </c>
      <c r="G191" t="s">
        <v>565</v>
      </c>
      <c r="H191" t="s">
        <v>572</v>
      </c>
      <c r="I191" t="s">
        <v>573</v>
      </c>
      <c r="J191">
        <v>3</v>
      </c>
      <c r="K191" t="s">
        <v>13</v>
      </c>
      <c r="L191" t="s">
        <v>271</v>
      </c>
      <c r="M191" s="2">
        <v>100.06399999999999</v>
      </c>
      <c r="N191" s="2">
        <v>300.19200000000001</v>
      </c>
      <c r="O191" t="s">
        <v>42</v>
      </c>
    </row>
    <row r="192" spans="1:15" hidden="1" x14ac:dyDescent="0.25">
      <c r="A192" t="s">
        <v>36</v>
      </c>
      <c r="B192">
        <v>1476</v>
      </c>
      <c r="C192" t="s">
        <v>563</v>
      </c>
      <c r="D192" t="s">
        <v>560</v>
      </c>
      <c r="E192" t="s">
        <v>564</v>
      </c>
      <c r="F192" t="s">
        <v>40</v>
      </c>
      <c r="G192" t="s">
        <v>565</v>
      </c>
      <c r="H192" t="s">
        <v>574</v>
      </c>
      <c r="I192" t="s">
        <v>575</v>
      </c>
      <c r="J192">
        <v>5</v>
      </c>
      <c r="K192" t="s">
        <v>13</v>
      </c>
      <c r="L192" t="s">
        <v>271</v>
      </c>
      <c r="M192" s="2">
        <v>462.54820000000001</v>
      </c>
      <c r="N192" s="2">
        <v>2312.741</v>
      </c>
      <c r="O192" t="s">
        <v>42</v>
      </c>
    </row>
    <row r="193" spans="1:15" hidden="1" x14ac:dyDescent="0.25">
      <c r="A193" t="s">
        <v>36</v>
      </c>
      <c r="B193">
        <v>1476</v>
      </c>
      <c r="C193" t="s">
        <v>563</v>
      </c>
      <c r="D193" t="s">
        <v>560</v>
      </c>
      <c r="E193" t="s">
        <v>564</v>
      </c>
      <c r="F193" t="s">
        <v>40</v>
      </c>
      <c r="G193" t="s">
        <v>565</v>
      </c>
      <c r="H193" t="s">
        <v>576</v>
      </c>
      <c r="I193" t="s">
        <v>577</v>
      </c>
      <c r="J193">
        <v>1</v>
      </c>
      <c r="K193" t="s">
        <v>13</v>
      </c>
      <c r="L193" t="s">
        <v>271</v>
      </c>
      <c r="M193" s="2">
        <v>688.74239999999998</v>
      </c>
      <c r="N193" s="2">
        <v>688.74239999999998</v>
      </c>
      <c r="O193" t="s">
        <v>42</v>
      </c>
    </row>
    <row r="194" spans="1:15" hidden="1" x14ac:dyDescent="0.25">
      <c r="A194" t="s">
        <v>36</v>
      </c>
      <c r="B194">
        <v>1476</v>
      </c>
      <c r="C194" t="s">
        <v>563</v>
      </c>
      <c r="D194" t="s">
        <v>560</v>
      </c>
      <c r="E194" t="s">
        <v>564</v>
      </c>
      <c r="F194" t="s">
        <v>40</v>
      </c>
      <c r="G194" t="s">
        <v>565</v>
      </c>
      <c r="H194" t="s">
        <v>578</v>
      </c>
      <c r="I194" t="s">
        <v>579</v>
      </c>
      <c r="J194">
        <v>8</v>
      </c>
      <c r="K194" t="s">
        <v>13</v>
      </c>
      <c r="L194" t="s">
        <v>271</v>
      </c>
      <c r="M194" s="2">
        <v>236.35400000000001</v>
      </c>
      <c r="N194" s="2">
        <v>1890.8320000000001</v>
      </c>
      <c r="O194" t="s">
        <v>42</v>
      </c>
    </row>
    <row r="195" spans="1:15" hidden="1" x14ac:dyDescent="0.25">
      <c r="A195" t="s">
        <v>36</v>
      </c>
      <c r="B195">
        <v>1476</v>
      </c>
      <c r="C195" t="s">
        <v>563</v>
      </c>
      <c r="D195" t="s">
        <v>560</v>
      </c>
      <c r="E195" t="s">
        <v>564</v>
      </c>
      <c r="F195" t="s">
        <v>40</v>
      </c>
      <c r="G195" t="s">
        <v>565</v>
      </c>
      <c r="H195" t="s">
        <v>580</v>
      </c>
      <c r="I195" t="s">
        <v>581</v>
      </c>
      <c r="J195">
        <v>1</v>
      </c>
      <c r="K195" t="s">
        <v>13</v>
      </c>
      <c r="L195" t="s">
        <v>271</v>
      </c>
      <c r="M195" s="2">
        <v>68.144999999999996</v>
      </c>
      <c r="N195" s="2">
        <v>68.144999999999996</v>
      </c>
      <c r="O195" t="s">
        <v>42</v>
      </c>
    </row>
    <row r="196" spans="1:15" hidden="1" x14ac:dyDescent="0.25">
      <c r="A196" t="s">
        <v>36</v>
      </c>
      <c r="B196">
        <v>1476</v>
      </c>
      <c r="C196" t="s">
        <v>563</v>
      </c>
      <c r="D196" t="s">
        <v>560</v>
      </c>
      <c r="E196" t="s">
        <v>564</v>
      </c>
      <c r="F196" t="s">
        <v>40</v>
      </c>
      <c r="G196" t="s">
        <v>565</v>
      </c>
      <c r="H196" t="s">
        <v>582</v>
      </c>
      <c r="I196" t="s">
        <v>583</v>
      </c>
      <c r="J196">
        <v>1</v>
      </c>
      <c r="K196" t="s">
        <v>13</v>
      </c>
      <c r="L196" t="s">
        <v>271</v>
      </c>
      <c r="M196" s="2">
        <v>1072.9975999999999</v>
      </c>
      <c r="N196" s="2">
        <v>1072.9975999999999</v>
      </c>
      <c r="O196" t="s">
        <v>42</v>
      </c>
    </row>
    <row r="197" spans="1:15" hidden="1" x14ac:dyDescent="0.25">
      <c r="A197" t="s">
        <v>36</v>
      </c>
      <c r="B197">
        <v>1476</v>
      </c>
      <c r="C197" t="s">
        <v>563</v>
      </c>
      <c r="D197" t="s">
        <v>560</v>
      </c>
      <c r="E197" t="s">
        <v>564</v>
      </c>
      <c r="F197" t="s">
        <v>40</v>
      </c>
      <c r="G197" t="s">
        <v>565</v>
      </c>
      <c r="H197" t="s">
        <v>584</v>
      </c>
      <c r="I197" t="s">
        <v>585</v>
      </c>
      <c r="J197">
        <v>9</v>
      </c>
      <c r="K197" t="s">
        <v>13</v>
      </c>
      <c r="L197" t="s">
        <v>271</v>
      </c>
      <c r="M197" s="2">
        <v>29.0044</v>
      </c>
      <c r="N197" s="2">
        <v>261.03960000000001</v>
      </c>
      <c r="O197" t="s">
        <v>42</v>
      </c>
    </row>
    <row r="198" spans="1:15" hidden="1" x14ac:dyDescent="0.25">
      <c r="A198" t="s">
        <v>36</v>
      </c>
      <c r="B198">
        <v>1476</v>
      </c>
      <c r="C198" t="s">
        <v>563</v>
      </c>
      <c r="D198" t="s">
        <v>560</v>
      </c>
      <c r="E198" t="s">
        <v>564</v>
      </c>
      <c r="F198" t="s">
        <v>40</v>
      </c>
      <c r="G198" t="s">
        <v>565</v>
      </c>
      <c r="H198" t="s">
        <v>586</v>
      </c>
      <c r="I198" t="s">
        <v>587</v>
      </c>
      <c r="J198">
        <v>2</v>
      </c>
      <c r="K198" t="s">
        <v>13</v>
      </c>
      <c r="L198" t="s">
        <v>271</v>
      </c>
      <c r="M198" s="2">
        <v>9.4282000000000004</v>
      </c>
      <c r="N198" s="2">
        <v>18.856400000000001</v>
      </c>
      <c r="O198" t="s">
        <v>42</v>
      </c>
    </row>
    <row r="199" spans="1:15" hidden="1" x14ac:dyDescent="0.25">
      <c r="A199" t="s">
        <v>36</v>
      </c>
      <c r="B199">
        <v>1476</v>
      </c>
      <c r="C199" t="s">
        <v>563</v>
      </c>
      <c r="D199" t="s">
        <v>560</v>
      </c>
      <c r="E199" t="s">
        <v>564</v>
      </c>
      <c r="F199" t="s">
        <v>40</v>
      </c>
      <c r="G199" t="s">
        <v>565</v>
      </c>
      <c r="H199" t="s">
        <v>588</v>
      </c>
      <c r="I199" t="s">
        <v>589</v>
      </c>
      <c r="J199">
        <v>2</v>
      </c>
      <c r="K199" t="s">
        <v>13</v>
      </c>
      <c r="L199" t="s">
        <v>271</v>
      </c>
      <c r="M199" s="2">
        <v>26.396599999999999</v>
      </c>
      <c r="N199" s="2">
        <v>52.793199999999999</v>
      </c>
      <c r="O199" t="s">
        <v>42</v>
      </c>
    </row>
    <row r="200" spans="1:15" hidden="1" x14ac:dyDescent="0.25">
      <c r="A200" t="s">
        <v>36</v>
      </c>
      <c r="B200">
        <v>1476</v>
      </c>
      <c r="C200" t="s">
        <v>563</v>
      </c>
      <c r="D200" t="s">
        <v>560</v>
      </c>
      <c r="E200" t="s">
        <v>564</v>
      </c>
      <c r="F200" t="s">
        <v>40</v>
      </c>
      <c r="G200" t="s">
        <v>565</v>
      </c>
      <c r="H200" t="s">
        <v>590</v>
      </c>
      <c r="I200" t="s">
        <v>591</v>
      </c>
      <c r="J200">
        <v>3</v>
      </c>
      <c r="K200" t="s">
        <v>13</v>
      </c>
      <c r="L200" t="s">
        <v>271</v>
      </c>
      <c r="M200" s="2">
        <v>10.148</v>
      </c>
      <c r="N200" s="2">
        <v>30.443999999999999</v>
      </c>
      <c r="O200" t="s">
        <v>42</v>
      </c>
    </row>
    <row r="201" spans="1:15" hidden="1" x14ac:dyDescent="0.25">
      <c r="A201" t="s">
        <v>36</v>
      </c>
      <c r="B201">
        <v>1476</v>
      </c>
      <c r="C201" t="s">
        <v>563</v>
      </c>
      <c r="D201" t="s">
        <v>560</v>
      </c>
      <c r="E201" t="s">
        <v>564</v>
      </c>
      <c r="F201" t="s">
        <v>40</v>
      </c>
      <c r="G201" t="s">
        <v>565</v>
      </c>
      <c r="H201" t="s">
        <v>592</v>
      </c>
      <c r="I201" t="s">
        <v>593</v>
      </c>
      <c r="J201">
        <v>1</v>
      </c>
      <c r="K201" t="s">
        <v>13</v>
      </c>
      <c r="L201" t="s">
        <v>271</v>
      </c>
      <c r="M201" s="2">
        <v>361.0564</v>
      </c>
      <c r="N201" s="2">
        <v>361.0564</v>
      </c>
      <c r="O201" t="s">
        <v>42</v>
      </c>
    </row>
    <row r="202" spans="1:15" hidden="1" x14ac:dyDescent="0.25">
      <c r="A202" t="s">
        <v>36</v>
      </c>
      <c r="B202">
        <v>1476</v>
      </c>
      <c r="C202" t="s">
        <v>563</v>
      </c>
      <c r="D202" t="s">
        <v>560</v>
      </c>
      <c r="E202" t="s">
        <v>564</v>
      </c>
      <c r="F202" t="s">
        <v>40</v>
      </c>
      <c r="G202" t="s">
        <v>565</v>
      </c>
      <c r="H202" t="s">
        <v>594</v>
      </c>
      <c r="I202" t="s">
        <v>595</v>
      </c>
      <c r="J202">
        <v>3</v>
      </c>
      <c r="K202" t="s">
        <v>13</v>
      </c>
      <c r="L202" t="s">
        <v>271</v>
      </c>
      <c r="M202" s="2">
        <v>17.405000000000001</v>
      </c>
      <c r="N202" s="2">
        <v>52.215000000000003</v>
      </c>
      <c r="O202" t="s">
        <v>42</v>
      </c>
    </row>
    <row r="203" spans="1:15" hidden="1" x14ac:dyDescent="0.25">
      <c r="A203" t="s">
        <v>36</v>
      </c>
      <c r="B203">
        <v>1476</v>
      </c>
      <c r="C203" t="s">
        <v>563</v>
      </c>
      <c r="D203" t="s">
        <v>560</v>
      </c>
      <c r="E203" t="s">
        <v>564</v>
      </c>
      <c r="F203" t="s">
        <v>40</v>
      </c>
      <c r="G203" t="s">
        <v>565</v>
      </c>
      <c r="H203" t="s">
        <v>596</v>
      </c>
      <c r="I203" t="s">
        <v>597</v>
      </c>
      <c r="J203">
        <v>8</v>
      </c>
      <c r="K203" t="s">
        <v>13</v>
      </c>
      <c r="L203" t="s">
        <v>271</v>
      </c>
      <c r="M203" s="2">
        <v>862.75699999999995</v>
      </c>
      <c r="N203" s="2">
        <v>6902.0559999999996</v>
      </c>
      <c r="O203" t="s">
        <v>42</v>
      </c>
    </row>
    <row r="204" spans="1:15" hidden="1" x14ac:dyDescent="0.25">
      <c r="A204" t="s">
        <v>36</v>
      </c>
      <c r="B204">
        <v>1476</v>
      </c>
      <c r="C204" t="s">
        <v>563</v>
      </c>
      <c r="D204" t="s">
        <v>560</v>
      </c>
      <c r="E204" t="s">
        <v>564</v>
      </c>
      <c r="F204" t="s">
        <v>40</v>
      </c>
      <c r="G204" t="s">
        <v>565</v>
      </c>
      <c r="H204" t="s">
        <v>598</v>
      </c>
      <c r="I204" t="s">
        <v>599</v>
      </c>
      <c r="J204">
        <v>2</v>
      </c>
      <c r="K204" t="s">
        <v>13</v>
      </c>
      <c r="L204" t="s">
        <v>271</v>
      </c>
      <c r="M204" s="2">
        <v>21.747399999999999</v>
      </c>
      <c r="N204" s="2">
        <v>43.494799999999998</v>
      </c>
      <c r="O204" t="s">
        <v>42</v>
      </c>
    </row>
    <row r="205" spans="1:15" hidden="1" x14ac:dyDescent="0.25">
      <c r="A205" t="s">
        <v>36</v>
      </c>
      <c r="B205">
        <v>1476</v>
      </c>
      <c r="C205" t="s">
        <v>563</v>
      </c>
      <c r="D205" t="s">
        <v>560</v>
      </c>
      <c r="E205" t="s">
        <v>564</v>
      </c>
      <c r="F205" t="s">
        <v>40</v>
      </c>
      <c r="G205" t="s">
        <v>565</v>
      </c>
      <c r="H205" t="s">
        <v>600</v>
      </c>
      <c r="I205" t="s">
        <v>601</v>
      </c>
      <c r="J205">
        <v>1</v>
      </c>
      <c r="K205" t="s">
        <v>13</v>
      </c>
      <c r="L205" t="s">
        <v>271</v>
      </c>
      <c r="M205" s="2">
        <v>340.74860000000001</v>
      </c>
      <c r="N205" s="2">
        <v>340.74860000000001</v>
      </c>
      <c r="O205" t="s">
        <v>42</v>
      </c>
    </row>
    <row r="206" spans="1:15" hidden="1" x14ac:dyDescent="0.25">
      <c r="A206" t="s">
        <v>36</v>
      </c>
      <c r="B206">
        <v>1476</v>
      </c>
      <c r="C206" t="s">
        <v>563</v>
      </c>
      <c r="D206" t="s">
        <v>560</v>
      </c>
      <c r="E206" t="s">
        <v>564</v>
      </c>
      <c r="F206" t="s">
        <v>40</v>
      </c>
      <c r="G206" t="s">
        <v>565</v>
      </c>
      <c r="H206" t="s">
        <v>602</v>
      </c>
      <c r="I206" t="s">
        <v>603</v>
      </c>
      <c r="J206">
        <v>1</v>
      </c>
      <c r="K206" t="s">
        <v>13</v>
      </c>
      <c r="L206" t="s">
        <v>271</v>
      </c>
      <c r="M206" s="2">
        <v>253.75899999999999</v>
      </c>
      <c r="N206" s="2">
        <v>253.75899999999999</v>
      </c>
      <c r="O206" t="s">
        <v>42</v>
      </c>
    </row>
    <row r="207" spans="1:15" hidden="1" x14ac:dyDescent="0.25">
      <c r="A207" t="s">
        <v>36</v>
      </c>
      <c r="B207">
        <v>1476</v>
      </c>
      <c r="C207" t="s">
        <v>563</v>
      </c>
      <c r="D207" t="s">
        <v>560</v>
      </c>
      <c r="E207" t="s">
        <v>604</v>
      </c>
      <c r="F207" t="s">
        <v>40</v>
      </c>
      <c r="G207" t="s">
        <v>565</v>
      </c>
      <c r="H207" t="s">
        <v>605</v>
      </c>
      <c r="I207" t="s">
        <v>606</v>
      </c>
      <c r="J207">
        <v>3</v>
      </c>
      <c r="K207" t="s">
        <v>13</v>
      </c>
      <c r="L207" t="s">
        <v>271</v>
      </c>
      <c r="M207" s="2">
        <v>71.059600000000003</v>
      </c>
      <c r="N207" s="2">
        <v>213.1788</v>
      </c>
      <c r="O207" t="s">
        <v>42</v>
      </c>
    </row>
    <row r="208" spans="1:15" hidden="1" x14ac:dyDescent="0.25">
      <c r="A208" t="s">
        <v>36</v>
      </c>
      <c r="B208">
        <v>1476</v>
      </c>
      <c r="C208" t="s">
        <v>563</v>
      </c>
      <c r="D208" t="s">
        <v>560</v>
      </c>
      <c r="E208" t="s">
        <v>604</v>
      </c>
      <c r="F208" t="s">
        <v>40</v>
      </c>
      <c r="G208" t="s">
        <v>565</v>
      </c>
      <c r="H208" t="s">
        <v>607</v>
      </c>
      <c r="I208" t="s">
        <v>608</v>
      </c>
      <c r="J208">
        <v>10</v>
      </c>
      <c r="K208" t="s">
        <v>13</v>
      </c>
      <c r="L208" t="s">
        <v>271</v>
      </c>
      <c r="M208" s="2">
        <v>3101.5473999999999</v>
      </c>
      <c r="N208" s="2">
        <v>31015.473999999998</v>
      </c>
      <c r="O208" t="s">
        <v>42</v>
      </c>
    </row>
    <row r="209" spans="1:15" hidden="1" x14ac:dyDescent="0.25">
      <c r="A209" t="s">
        <v>36</v>
      </c>
      <c r="B209">
        <v>1476</v>
      </c>
      <c r="C209" t="s">
        <v>563</v>
      </c>
      <c r="D209" t="s">
        <v>560</v>
      </c>
      <c r="E209" t="s">
        <v>604</v>
      </c>
      <c r="F209" t="s">
        <v>40</v>
      </c>
      <c r="G209" t="s">
        <v>565</v>
      </c>
      <c r="H209" t="s">
        <v>609</v>
      </c>
      <c r="I209" t="s">
        <v>610</v>
      </c>
      <c r="J209">
        <v>10</v>
      </c>
      <c r="K209" t="s">
        <v>13</v>
      </c>
      <c r="L209" t="s">
        <v>271</v>
      </c>
      <c r="M209" s="2">
        <v>288.54539999999997</v>
      </c>
      <c r="N209" s="2">
        <v>2885.4540000000002</v>
      </c>
      <c r="O209" t="s">
        <v>42</v>
      </c>
    </row>
    <row r="210" spans="1:15" hidden="1" x14ac:dyDescent="0.25">
      <c r="A210" t="s">
        <v>36</v>
      </c>
      <c r="B210">
        <v>1476</v>
      </c>
      <c r="C210" t="s">
        <v>563</v>
      </c>
      <c r="D210" t="s">
        <v>560</v>
      </c>
      <c r="E210" t="s">
        <v>604</v>
      </c>
      <c r="F210" t="s">
        <v>40</v>
      </c>
      <c r="G210" t="s">
        <v>565</v>
      </c>
      <c r="H210" t="s">
        <v>611</v>
      </c>
      <c r="I210" t="s">
        <v>612</v>
      </c>
      <c r="J210">
        <v>2</v>
      </c>
      <c r="K210" t="s">
        <v>13</v>
      </c>
      <c r="L210" t="s">
        <v>271</v>
      </c>
      <c r="M210" s="2">
        <v>5.0857999999999999</v>
      </c>
      <c r="N210" s="2">
        <v>10.1716</v>
      </c>
      <c r="O210" t="s">
        <v>42</v>
      </c>
    </row>
    <row r="211" spans="1:15" hidden="1" x14ac:dyDescent="0.25">
      <c r="A211" t="s">
        <v>36</v>
      </c>
      <c r="B211">
        <v>1476</v>
      </c>
      <c r="C211" t="s">
        <v>563</v>
      </c>
      <c r="D211" t="s">
        <v>560</v>
      </c>
      <c r="E211" t="s">
        <v>604</v>
      </c>
      <c r="F211" t="s">
        <v>40</v>
      </c>
      <c r="G211" t="s">
        <v>565</v>
      </c>
      <c r="H211" t="s">
        <v>613</v>
      </c>
      <c r="I211" t="s">
        <v>614</v>
      </c>
      <c r="J211">
        <v>3</v>
      </c>
      <c r="K211" t="s">
        <v>13</v>
      </c>
      <c r="L211" t="s">
        <v>271</v>
      </c>
      <c r="M211" s="2">
        <v>10.8796</v>
      </c>
      <c r="N211" s="2">
        <v>32.638800000000003</v>
      </c>
      <c r="O211" t="s">
        <v>42</v>
      </c>
    </row>
    <row r="212" spans="1:15" hidden="1" x14ac:dyDescent="0.25">
      <c r="A212" t="s">
        <v>36</v>
      </c>
      <c r="B212">
        <v>1476</v>
      </c>
      <c r="C212" t="s">
        <v>563</v>
      </c>
      <c r="D212" t="s">
        <v>560</v>
      </c>
      <c r="E212" t="s">
        <v>604</v>
      </c>
      <c r="F212" t="s">
        <v>40</v>
      </c>
      <c r="G212" t="s">
        <v>565</v>
      </c>
      <c r="H212" t="s">
        <v>615</v>
      </c>
      <c r="I212" t="s">
        <v>616</v>
      </c>
      <c r="J212">
        <v>14</v>
      </c>
      <c r="K212" t="s">
        <v>13</v>
      </c>
      <c r="L212" t="s">
        <v>271</v>
      </c>
      <c r="M212" s="2">
        <v>978.73919999999998</v>
      </c>
      <c r="N212" s="2">
        <v>13702.3488</v>
      </c>
      <c r="O212" t="s">
        <v>42</v>
      </c>
    </row>
    <row r="213" spans="1:15" hidden="1" x14ac:dyDescent="0.25">
      <c r="A213" t="s">
        <v>36</v>
      </c>
      <c r="B213">
        <v>1476</v>
      </c>
      <c r="C213" t="s">
        <v>563</v>
      </c>
      <c r="D213" t="s">
        <v>560</v>
      </c>
      <c r="E213" t="s">
        <v>604</v>
      </c>
      <c r="F213" t="s">
        <v>40</v>
      </c>
      <c r="G213" t="s">
        <v>565</v>
      </c>
      <c r="H213" t="s">
        <v>617</v>
      </c>
      <c r="I213" t="s">
        <v>618</v>
      </c>
      <c r="J213">
        <v>2</v>
      </c>
      <c r="K213" t="s">
        <v>13</v>
      </c>
      <c r="L213" t="s">
        <v>271</v>
      </c>
      <c r="M213" s="2">
        <v>265.35840000000002</v>
      </c>
      <c r="N213" s="2">
        <v>530.71680000000003</v>
      </c>
      <c r="O213" t="s">
        <v>42</v>
      </c>
    </row>
    <row r="214" spans="1:15" hidden="1" x14ac:dyDescent="0.25">
      <c r="A214" t="s">
        <v>36</v>
      </c>
      <c r="B214">
        <v>1476</v>
      </c>
      <c r="C214" t="s">
        <v>563</v>
      </c>
      <c r="D214" t="s">
        <v>560</v>
      </c>
      <c r="E214" t="s">
        <v>604</v>
      </c>
      <c r="F214" t="s">
        <v>40</v>
      </c>
      <c r="G214" t="s">
        <v>565</v>
      </c>
      <c r="H214" t="s">
        <v>619</v>
      </c>
      <c r="I214" t="s">
        <v>620</v>
      </c>
      <c r="J214">
        <v>2</v>
      </c>
      <c r="K214" t="s">
        <v>13</v>
      </c>
      <c r="L214" t="s">
        <v>271</v>
      </c>
      <c r="M214" s="2">
        <v>50.751800000000003</v>
      </c>
      <c r="N214" s="2">
        <v>101.50360000000001</v>
      </c>
      <c r="O214" t="s">
        <v>42</v>
      </c>
    </row>
    <row r="215" spans="1:15" hidden="1" x14ac:dyDescent="0.25">
      <c r="A215" t="s">
        <v>36</v>
      </c>
      <c r="B215">
        <v>1476</v>
      </c>
      <c r="C215" t="s">
        <v>563</v>
      </c>
      <c r="D215" t="s">
        <v>560</v>
      </c>
      <c r="E215" t="s">
        <v>604</v>
      </c>
      <c r="F215" t="s">
        <v>40</v>
      </c>
      <c r="G215" t="s">
        <v>565</v>
      </c>
      <c r="H215" t="s">
        <v>621</v>
      </c>
      <c r="I215" t="s">
        <v>622</v>
      </c>
      <c r="J215">
        <v>4</v>
      </c>
      <c r="K215" t="s">
        <v>13</v>
      </c>
      <c r="L215" t="s">
        <v>271</v>
      </c>
      <c r="M215" s="2">
        <v>98.600800000000007</v>
      </c>
      <c r="N215" s="2">
        <v>394.40320000000003</v>
      </c>
      <c r="O215" t="s">
        <v>42</v>
      </c>
    </row>
    <row r="216" spans="1:15" hidden="1" x14ac:dyDescent="0.25">
      <c r="A216" t="s">
        <v>36</v>
      </c>
      <c r="B216">
        <v>1476</v>
      </c>
      <c r="C216" t="s">
        <v>563</v>
      </c>
      <c r="D216" t="s">
        <v>560</v>
      </c>
      <c r="E216" t="s">
        <v>604</v>
      </c>
      <c r="F216" t="s">
        <v>40</v>
      </c>
      <c r="G216" t="s">
        <v>565</v>
      </c>
      <c r="H216" t="s">
        <v>623</v>
      </c>
      <c r="I216" t="s">
        <v>624</v>
      </c>
      <c r="J216">
        <v>5</v>
      </c>
      <c r="K216" t="s">
        <v>13</v>
      </c>
      <c r="L216" t="s">
        <v>271</v>
      </c>
      <c r="M216" s="2">
        <v>862.75699999999995</v>
      </c>
      <c r="N216" s="2">
        <v>4313.7849999999999</v>
      </c>
      <c r="O216" t="s">
        <v>42</v>
      </c>
    </row>
    <row r="217" spans="1:15" hidden="1" x14ac:dyDescent="0.25">
      <c r="A217" t="s">
        <v>36</v>
      </c>
      <c r="B217">
        <v>1476</v>
      </c>
      <c r="C217" t="s">
        <v>563</v>
      </c>
      <c r="D217" t="s">
        <v>560</v>
      </c>
      <c r="E217" t="s">
        <v>604</v>
      </c>
      <c r="F217" t="s">
        <v>40</v>
      </c>
      <c r="G217" t="s">
        <v>565</v>
      </c>
      <c r="H217" t="s">
        <v>625</v>
      </c>
      <c r="I217" t="s">
        <v>626</v>
      </c>
      <c r="J217">
        <v>1</v>
      </c>
      <c r="K217" t="s">
        <v>13</v>
      </c>
      <c r="L217" t="s">
        <v>271</v>
      </c>
      <c r="M217" s="2">
        <v>442.25220000000002</v>
      </c>
      <c r="N217" s="2">
        <v>442.25220000000002</v>
      </c>
      <c r="O217" t="s">
        <v>42</v>
      </c>
    </row>
    <row r="218" spans="1:15" hidden="1" x14ac:dyDescent="0.25">
      <c r="A218" t="s">
        <v>36</v>
      </c>
      <c r="B218">
        <v>1476</v>
      </c>
      <c r="C218" t="s">
        <v>563</v>
      </c>
      <c r="D218" t="s">
        <v>560</v>
      </c>
      <c r="E218" t="s">
        <v>604</v>
      </c>
      <c r="F218" t="s">
        <v>40</v>
      </c>
      <c r="G218" t="s">
        <v>565</v>
      </c>
      <c r="H218" t="s">
        <v>627</v>
      </c>
      <c r="I218" t="s">
        <v>628</v>
      </c>
      <c r="J218">
        <v>3</v>
      </c>
      <c r="K218" t="s">
        <v>13</v>
      </c>
      <c r="L218" t="s">
        <v>271</v>
      </c>
      <c r="M218" s="2">
        <v>1152.7538</v>
      </c>
      <c r="N218" s="2">
        <v>3458.2613999999999</v>
      </c>
      <c r="O218" t="s">
        <v>42</v>
      </c>
    </row>
    <row r="219" spans="1:15" hidden="1" x14ac:dyDescent="0.25">
      <c r="A219" t="s">
        <v>36</v>
      </c>
      <c r="B219">
        <v>1476</v>
      </c>
      <c r="C219" t="s">
        <v>563</v>
      </c>
      <c r="D219" t="s">
        <v>560</v>
      </c>
      <c r="E219" t="s">
        <v>604</v>
      </c>
      <c r="F219" t="s">
        <v>40</v>
      </c>
      <c r="G219" t="s">
        <v>565</v>
      </c>
      <c r="H219" t="s">
        <v>629</v>
      </c>
      <c r="I219" t="s">
        <v>630</v>
      </c>
      <c r="J219">
        <v>1</v>
      </c>
      <c r="K219" t="s">
        <v>13</v>
      </c>
      <c r="L219" t="s">
        <v>271</v>
      </c>
      <c r="M219" s="2">
        <v>804.7482</v>
      </c>
      <c r="N219" s="2">
        <v>804.7482</v>
      </c>
      <c r="O219" t="s">
        <v>42</v>
      </c>
    </row>
    <row r="220" spans="1:15" hidden="1" x14ac:dyDescent="0.25">
      <c r="A220" t="s">
        <v>36</v>
      </c>
      <c r="B220">
        <v>1476</v>
      </c>
      <c r="C220" t="s">
        <v>563</v>
      </c>
      <c r="D220" t="s">
        <v>560</v>
      </c>
      <c r="E220" t="s">
        <v>604</v>
      </c>
      <c r="F220" t="s">
        <v>40</v>
      </c>
      <c r="G220" t="s">
        <v>565</v>
      </c>
      <c r="H220" t="s">
        <v>631</v>
      </c>
      <c r="I220" t="s">
        <v>632</v>
      </c>
      <c r="J220">
        <v>3</v>
      </c>
      <c r="K220" t="s">
        <v>13</v>
      </c>
      <c r="L220" t="s">
        <v>271</v>
      </c>
      <c r="M220" s="2">
        <v>43.494799999999998</v>
      </c>
      <c r="N220" s="2">
        <v>130.48439999999999</v>
      </c>
      <c r="O220" t="s">
        <v>42</v>
      </c>
    </row>
    <row r="221" spans="1:15" hidden="1" x14ac:dyDescent="0.25">
      <c r="A221" t="s">
        <v>36</v>
      </c>
      <c r="B221">
        <v>1476</v>
      </c>
      <c r="C221" t="s">
        <v>563</v>
      </c>
      <c r="D221" t="s">
        <v>560</v>
      </c>
      <c r="E221" t="s">
        <v>604</v>
      </c>
      <c r="F221" t="s">
        <v>40</v>
      </c>
      <c r="G221" t="s">
        <v>565</v>
      </c>
      <c r="H221" t="s">
        <v>633</v>
      </c>
      <c r="I221" t="s">
        <v>634</v>
      </c>
      <c r="J221">
        <v>2</v>
      </c>
      <c r="K221" t="s">
        <v>13</v>
      </c>
      <c r="L221" t="s">
        <v>271</v>
      </c>
      <c r="M221" s="2">
        <v>217.49760000000001</v>
      </c>
      <c r="N221" s="2">
        <v>434.99520000000001</v>
      </c>
      <c r="O221" t="s">
        <v>42</v>
      </c>
    </row>
    <row r="222" spans="1:15" hidden="1" x14ac:dyDescent="0.25">
      <c r="A222" t="s">
        <v>36</v>
      </c>
      <c r="B222">
        <v>1476</v>
      </c>
      <c r="C222" t="s">
        <v>563</v>
      </c>
      <c r="D222" t="s">
        <v>560</v>
      </c>
      <c r="E222" t="s">
        <v>604</v>
      </c>
      <c r="F222" t="s">
        <v>40</v>
      </c>
      <c r="G222" t="s">
        <v>565</v>
      </c>
      <c r="H222" t="s">
        <v>635</v>
      </c>
      <c r="I222" t="s">
        <v>636</v>
      </c>
      <c r="J222">
        <v>2</v>
      </c>
      <c r="K222" t="s">
        <v>13</v>
      </c>
      <c r="L222" t="s">
        <v>271</v>
      </c>
      <c r="M222" s="2">
        <v>94.246600000000001</v>
      </c>
      <c r="N222" s="2">
        <v>188.4932</v>
      </c>
      <c r="O222" t="s">
        <v>42</v>
      </c>
    </row>
    <row r="223" spans="1:15" hidden="1" x14ac:dyDescent="0.25">
      <c r="A223" t="s">
        <v>36</v>
      </c>
      <c r="B223">
        <v>1476</v>
      </c>
      <c r="C223" t="s">
        <v>563</v>
      </c>
      <c r="D223" t="s">
        <v>560</v>
      </c>
      <c r="E223" t="s">
        <v>604</v>
      </c>
      <c r="F223" t="s">
        <v>40</v>
      </c>
      <c r="G223" t="s">
        <v>565</v>
      </c>
      <c r="H223" t="s">
        <v>637</v>
      </c>
      <c r="I223" t="s">
        <v>638</v>
      </c>
      <c r="J223">
        <v>3</v>
      </c>
      <c r="K223" t="s">
        <v>13</v>
      </c>
      <c r="L223" t="s">
        <v>271</v>
      </c>
      <c r="M223" s="2">
        <v>717.74680000000001</v>
      </c>
      <c r="N223" s="2">
        <v>2153.2404000000001</v>
      </c>
      <c r="O223" t="s">
        <v>42</v>
      </c>
    </row>
    <row r="224" spans="1:15" hidden="1" x14ac:dyDescent="0.25">
      <c r="A224" t="s">
        <v>36</v>
      </c>
      <c r="B224">
        <v>1476</v>
      </c>
      <c r="C224" t="s">
        <v>563</v>
      </c>
      <c r="D224" t="s">
        <v>560</v>
      </c>
      <c r="E224" t="s">
        <v>604</v>
      </c>
      <c r="F224" t="s">
        <v>40</v>
      </c>
      <c r="G224" t="s">
        <v>565</v>
      </c>
      <c r="H224" t="s">
        <v>639</v>
      </c>
      <c r="I224" t="s">
        <v>640</v>
      </c>
      <c r="J224">
        <v>2</v>
      </c>
      <c r="K224" t="s">
        <v>13</v>
      </c>
      <c r="L224" t="s">
        <v>271</v>
      </c>
      <c r="M224" s="2">
        <v>34.798200000000001</v>
      </c>
      <c r="N224" s="2">
        <v>69.596400000000003</v>
      </c>
      <c r="O224" t="s">
        <v>42</v>
      </c>
    </row>
    <row r="225" spans="1:15" hidden="1" x14ac:dyDescent="0.25">
      <c r="A225" t="s">
        <v>36</v>
      </c>
      <c r="B225">
        <v>1476</v>
      </c>
      <c r="C225" t="s">
        <v>563</v>
      </c>
      <c r="D225" t="s">
        <v>560</v>
      </c>
      <c r="E225" t="s">
        <v>604</v>
      </c>
      <c r="F225" t="s">
        <v>40</v>
      </c>
      <c r="G225" t="s">
        <v>565</v>
      </c>
      <c r="H225" t="s">
        <v>641</v>
      </c>
      <c r="I225" t="s">
        <v>642</v>
      </c>
      <c r="J225">
        <v>1</v>
      </c>
      <c r="K225" t="s">
        <v>13</v>
      </c>
      <c r="L225" t="s">
        <v>271</v>
      </c>
      <c r="M225" s="2">
        <v>39.1524</v>
      </c>
      <c r="N225" s="2">
        <v>39.1524</v>
      </c>
      <c r="O225" t="s">
        <v>42</v>
      </c>
    </row>
    <row r="226" spans="1:15" hidden="1" x14ac:dyDescent="0.25">
      <c r="A226" t="s">
        <v>36</v>
      </c>
      <c r="B226">
        <v>1476</v>
      </c>
      <c r="C226" t="s">
        <v>563</v>
      </c>
      <c r="D226" t="s">
        <v>560</v>
      </c>
      <c r="E226" t="s">
        <v>604</v>
      </c>
      <c r="F226" t="s">
        <v>40</v>
      </c>
      <c r="G226" t="s">
        <v>565</v>
      </c>
      <c r="H226" t="s">
        <v>643</v>
      </c>
      <c r="I226" t="s">
        <v>644</v>
      </c>
      <c r="J226">
        <v>1</v>
      </c>
      <c r="K226" t="s">
        <v>13</v>
      </c>
      <c r="L226" t="s">
        <v>271</v>
      </c>
      <c r="M226" s="2">
        <v>756.89919999999995</v>
      </c>
      <c r="N226" s="2">
        <v>756.89919999999995</v>
      </c>
      <c r="O226" t="s">
        <v>42</v>
      </c>
    </row>
    <row r="227" spans="1:15" hidden="1" x14ac:dyDescent="0.25">
      <c r="A227" t="s">
        <v>36</v>
      </c>
      <c r="B227">
        <v>1476</v>
      </c>
      <c r="C227" t="s">
        <v>563</v>
      </c>
      <c r="D227" t="s">
        <v>560</v>
      </c>
      <c r="E227" t="s">
        <v>604</v>
      </c>
      <c r="F227" t="s">
        <v>40</v>
      </c>
      <c r="G227" t="s">
        <v>565</v>
      </c>
      <c r="H227" t="s">
        <v>645</v>
      </c>
      <c r="I227" t="s">
        <v>646</v>
      </c>
      <c r="J227">
        <v>3</v>
      </c>
      <c r="K227" t="s">
        <v>13</v>
      </c>
      <c r="L227" t="s">
        <v>271</v>
      </c>
      <c r="M227" s="2">
        <v>97.869200000000006</v>
      </c>
      <c r="N227" s="2">
        <v>293.60759999999999</v>
      </c>
      <c r="O227" t="s">
        <v>42</v>
      </c>
    </row>
    <row r="228" spans="1:15" hidden="1" x14ac:dyDescent="0.25">
      <c r="A228" t="s">
        <v>36</v>
      </c>
      <c r="B228">
        <v>1476</v>
      </c>
      <c r="C228" t="s">
        <v>563</v>
      </c>
      <c r="D228" t="s">
        <v>560</v>
      </c>
      <c r="E228" t="s">
        <v>604</v>
      </c>
      <c r="F228" t="s">
        <v>40</v>
      </c>
      <c r="G228" t="s">
        <v>565</v>
      </c>
      <c r="H228" t="s">
        <v>647</v>
      </c>
      <c r="I228" t="s">
        <v>648</v>
      </c>
      <c r="J228">
        <v>9</v>
      </c>
      <c r="K228" t="s">
        <v>13</v>
      </c>
      <c r="L228" t="s">
        <v>271</v>
      </c>
      <c r="M228" s="2">
        <v>88.441000000000003</v>
      </c>
      <c r="N228" s="2">
        <v>795.96900000000005</v>
      </c>
      <c r="O228" t="s">
        <v>42</v>
      </c>
    </row>
    <row r="229" spans="1:15" hidden="1" x14ac:dyDescent="0.25">
      <c r="A229" t="s">
        <v>36</v>
      </c>
      <c r="B229">
        <v>1476</v>
      </c>
      <c r="C229" t="s">
        <v>563</v>
      </c>
      <c r="D229" t="s">
        <v>560</v>
      </c>
      <c r="E229" t="s">
        <v>604</v>
      </c>
      <c r="F229" t="s">
        <v>40</v>
      </c>
      <c r="G229" t="s">
        <v>565</v>
      </c>
      <c r="H229" t="s">
        <v>649</v>
      </c>
      <c r="I229" t="s">
        <v>650</v>
      </c>
      <c r="J229">
        <v>10</v>
      </c>
      <c r="K229" t="s">
        <v>13</v>
      </c>
      <c r="L229" t="s">
        <v>271</v>
      </c>
      <c r="M229" s="2">
        <v>10.148</v>
      </c>
      <c r="N229" s="2">
        <v>101.48</v>
      </c>
      <c r="O229" t="s">
        <v>42</v>
      </c>
    </row>
    <row r="230" spans="1:15" hidden="1" x14ac:dyDescent="0.25">
      <c r="A230" t="s">
        <v>36</v>
      </c>
      <c r="B230">
        <v>1476</v>
      </c>
      <c r="C230" t="s">
        <v>563</v>
      </c>
      <c r="D230" t="s">
        <v>560</v>
      </c>
      <c r="E230" t="s">
        <v>604</v>
      </c>
      <c r="F230" t="s">
        <v>40</v>
      </c>
      <c r="G230" t="s">
        <v>565</v>
      </c>
      <c r="H230" t="s">
        <v>651</v>
      </c>
      <c r="I230" t="s">
        <v>652</v>
      </c>
      <c r="J230">
        <v>3</v>
      </c>
      <c r="K230" t="s">
        <v>13</v>
      </c>
      <c r="L230" t="s">
        <v>271</v>
      </c>
      <c r="M230" s="2">
        <v>10.8796</v>
      </c>
      <c r="N230" s="2">
        <v>32.638800000000003</v>
      </c>
      <c r="O230" t="s">
        <v>42</v>
      </c>
    </row>
    <row r="231" spans="1:15" hidden="1" x14ac:dyDescent="0.25">
      <c r="A231" t="s">
        <v>36</v>
      </c>
      <c r="B231">
        <v>1476</v>
      </c>
      <c r="C231" t="s">
        <v>563</v>
      </c>
      <c r="D231" t="s">
        <v>560</v>
      </c>
      <c r="E231" t="s">
        <v>604</v>
      </c>
      <c r="F231" t="s">
        <v>40</v>
      </c>
      <c r="G231" t="s">
        <v>565</v>
      </c>
      <c r="H231" t="s">
        <v>653</v>
      </c>
      <c r="I231" t="s">
        <v>654</v>
      </c>
      <c r="J231">
        <v>2</v>
      </c>
      <c r="K231" t="s">
        <v>13</v>
      </c>
      <c r="L231" t="s">
        <v>271</v>
      </c>
      <c r="M231" s="2">
        <v>21.747399999999999</v>
      </c>
      <c r="N231" s="2">
        <v>43.494799999999998</v>
      </c>
      <c r="O231" t="s">
        <v>42</v>
      </c>
    </row>
    <row r="232" spans="1:15" hidden="1" x14ac:dyDescent="0.25">
      <c r="A232" t="s">
        <v>36</v>
      </c>
      <c r="B232">
        <v>1479</v>
      </c>
      <c r="C232" t="s">
        <v>655</v>
      </c>
      <c r="D232" t="s">
        <v>656</v>
      </c>
      <c r="E232" t="s">
        <v>657</v>
      </c>
      <c r="F232" t="s">
        <v>40</v>
      </c>
      <c r="G232" t="s">
        <v>658</v>
      </c>
      <c r="H232" t="s">
        <v>11</v>
      </c>
      <c r="I232" t="s">
        <v>12</v>
      </c>
      <c r="J232">
        <v>19</v>
      </c>
      <c r="K232" t="s">
        <v>13</v>
      </c>
      <c r="L232" t="s">
        <v>14</v>
      </c>
      <c r="M232" s="2">
        <v>43</v>
      </c>
      <c r="N232" s="2">
        <v>817</v>
      </c>
      <c r="O232" t="s">
        <v>42</v>
      </c>
    </row>
    <row r="233" spans="1:15" hidden="1" x14ac:dyDescent="0.25">
      <c r="A233" t="s">
        <v>36</v>
      </c>
      <c r="B233">
        <v>1484</v>
      </c>
      <c r="C233" t="s">
        <v>659</v>
      </c>
      <c r="D233" t="s">
        <v>660</v>
      </c>
      <c r="E233" t="s">
        <v>661</v>
      </c>
      <c r="F233" t="s">
        <v>40</v>
      </c>
      <c r="G233" t="s">
        <v>662</v>
      </c>
      <c r="H233" t="s">
        <v>142</v>
      </c>
      <c r="I233" t="s">
        <v>143</v>
      </c>
      <c r="J233">
        <v>25000</v>
      </c>
      <c r="K233" t="s">
        <v>13</v>
      </c>
      <c r="L233" t="s">
        <v>663</v>
      </c>
      <c r="M233" s="2">
        <v>1.534</v>
      </c>
      <c r="N233" s="2">
        <v>38350</v>
      </c>
      <c r="O233" t="s">
        <v>42</v>
      </c>
    </row>
    <row r="234" spans="1:15" hidden="1" x14ac:dyDescent="0.25">
      <c r="A234" t="s">
        <v>36</v>
      </c>
      <c r="B234">
        <v>1484</v>
      </c>
      <c r="C234" t="s">
        <v>659</v>
      </c>
      <c r="D234" t="s">
        <v>660</v>
      </c>
      <c r="E234" t="s">
        <v>661</v>
      </c>
      <c r="F234" t="s">
        <v>40</v>
      </c>
      <c r="G234" t="s">
        <v>662</v>
      </c>
      <c r="H234" t="s">
        <v>137</v>
      </c>
      <c r="I234" t="s">
        <v>138</v>
      </c>
      <c r="J234">
        <v>150</v>
      </c>
      <c r="K234" t="s">
        <v>13</v>
      </c>
      <c r="L234" t="s">
        <v>663</v>
      </c>
      <c r="M234" s="2">
        <v>206.5</v>
      </c>
      <c r="N234" s="2">
        <v>30975</v>
      </c>
      <c r="O234" t="s">
        <v>42</v>
      </c>
    </row>
    <row r="235" spans="1:15" hidden="1" x14ac:dyDescent="0.25">
      <c r="A235" t="s">
        <v>36</v>
      </c>
      <c r="B235">
        <v>1484</v>
      </c>
      <c r="C235" t="s">
        <v>659</v>
      </c>
      <c r="D235" t="s">
        <v>660</v>
      </c>
      <c r="E235" t="s">
        <v>661</v>
      </c>
      <c r="F235" t="s">
        <v>40</v>
      </c>
      <c r="G235" t="s">
        <v>662</v>
      </c>
      <c r="H235" t="s">
        <v>508</v>
      </c>
      <c r="I235" t="s">
        <v>509</v>
      </c>
      <c r="J235">
        <v>130</v>
      </c>
      <c r="K235" t="s">
        <v>13</v>
      </c>
      <c r="L235" t="s">
        <v>663</v>
      </c>
      <c r="M235" s="2">
        <v>88.5</v>
      </c>
      <c r="N235" s="2">
        <v>11505</v>
      </c>
      <c r="O235" t="s">
        <v>42</v>
      </c>
    </row>
    <row r="236" spans="1:15" hidden="1" x14ac:dyDescent="0.25">
      <c r="A236" t="s">
        <v>36</v>
      </c>
      <c r="B236">
        <v>1484</v>
      </c>
      <c r="C236" t="s">
        <v>659</v>
      </c>
      <c r="D236" t="s">
        <v>660</v>
      </c>
      <c r="E236" t="s">
        <v>661</v>
      </c>
      <c r="F236" t="s">
        <v>40</v>
      </c>
      <c r="G236" t="s">
        <v>662</v>
      </c>
      <c r="H236" t="s">
        <v>188</v>
      </c>
      <c r="I236" t="s">
        <v>189</v>
      </c>
      <c r="J236">
        <v>620</v>
      </c>
      <c r="K236" t="s">
        <v>13</v>
      </c>
      <c r="L236" t="s">
        <v>663</v>
      </c>
      <c r="M236" s="2">
        <v>20</v>
      </c>
      <c r="N236" s="2">
        <v>12400</v>
      </c>
      <c r="O236" t="s">
        <v>42</v>
      </c>
    </row>
    <row r="237" spans="1:15" hidden="1" x14ac:dyDescent="0.25">
      <c r="A237" t="s">
        <v>36</v>
      </c>
      <c r="B237">
        <v>1487</v>
      </c>
      <c r="C237" t="s">
        <v>664</v>
      </c>
      <c r="D237" t="s">
        <v>665</v>
      </c>
      <c r="E237" t="s">
        <v>666</v>
      </c>
      <c r="F237" t="s">
        <v>40</v>
      </c>
      <c r="G237" t="s">
        <v>667</v>
      </c>
      <c r="H237" t="s">
        <v>668</v>
      </c>
      <c r="I237" t="s">
        <v>669</v>
      </c>
      <c r="J237">
        <v>25</v>
      </c>
      <c r="K237" t="s">
        <v>13</v>
      </c>
      <c r="L237" t="s">
        <v>670</v>
      </c>
      <c r="M237" s="2">
        <v>2242</v>
      </c>
      <c r="N237" s="2">
        <v>56050</v>
      </c>
      <c r="O237" t="s">
        <v>42</v>
      </c>
    </row>
    <row r="238" spans="1:15" hidden="1" x14ac:dyDescent="0.25">
      <c r="A238" t="s">
        <v>36</v>
      </c>
      <c r="B238">
        <v>1487</v>
      </c>
      <c r="C238" t="s">
        <v>664</v>
      </c>
      <c r="D238" t="s">
        <v>665</v>
      </c>
      <c r="E238" t="s">
        <v>666</v>
      </c>
      <c r="F238" t="s">
        <v>40</v>
      </c>
      <c r="G238" t="s">
        <v>667</v>
      </c>
      <c r="H238" t="s">
        <v>671</v>
      </c>
      <c r="I238" t="s">
        <v>672</v>
      </c>
      <c r="J238">
        <v>10</v>
      </c>
      <c r="K238" t="s">
        <v>13</v>
      </c>
      <c r="L238" t="s">
        <v>670</v>
      </c>
      <c r="M238" s="2">
        <v>141.6</v>
      </c>
      <c r="N238" s="2">
        <v>1416</v>
      </c>
      <c r="O238" t="s">
        <v>42</v>
      </c>
    </row>
    <row r="239" spans="1:15" hidden="1" x14ac:dyDescent="0.25">
      <c r="A239" t="s">
        <v>36</v>
      </c>
      <c r="B239">
        <v>1487</v>
      </c>
      <c r="C239" t="s">
        <v>664</v>
      </c>
      <c r="D239" t="s">
        <v>665</v>
      </c>
      <c r="E239" t="s">
        <v>666</v>
      </c>
      <c r="F239" t="s">
        <v>40</v>
      </c>
      <c r="G239" t="s">
        <v>667</v>
      </c>
      <c r="H239" t="s">
        <v>673</v>
      </c>
      <c r="I239" t="s">
        <v>674</v>
      </c>
      <c r="J239">
        <v>9</v>
      </c>
      <c r="K239" t="s">
        <v>13</v>
      </c>
      <c r="L239" t="s">
        <v>670</v>
      </c>
      <c r="M239" s="2">
        <v>1746.4</v>
      </c>
      <c r="N239" s="2">
        <v>15717.6</v>
      </c>
      <c r="O239" t="s">
        <v>42</v>
      </c>
    </row>
    <row r="240" spans="1:15" hidden="1" x14ac:dyDescent="0.25">
      <c r="A240" t="s">
        <v>36</v>
      </c>
      <c r="B240">
        <v>1487</v>
      </c>
      <c r="C240" t="s">
        <v>664</v>
      </c>
      <c r="D240" t="s">
        <v>665</v>
      </c>
      <c r="E240" t="s">
        <v>666</v>
      </c>
      <c r="F240" t="s">
        <v>40</v>
      </c>
      <c r="G240" t="s">
        <v>667</v>
      </c>
      <c r="H240" t="s">
        <v>675</v>
      </c>
      <c r="I240" t="s">
        <v>676</v>
      </c>
      <c r="J240">
        <v>5</v>
      </c>
      <c r="K240" t="s">
        <v>13</v>
      </c>
      <c r="L240" t="s">
        <v>670</v>
      </c>
      <c r="M240" s="2">
        <v>3009</v>
      </c>
      <c r="N240" s="2">
        <v>15045</v>
      </c>
      <c r="O240" t="s">
        <v>42</v>
      </c>
    </row>
    <row r="241" spans="1:15" hidden="1" x14ac:dyDescent="0.25">
      <c r="A241" t="s">
        <v>36</v>
      </c>
      <c r="B241">
        <v>1488</v>
      </c>
      <c r="C241" t="s">
        <v>677</v>
      </c>
      <c r="D241" t="s">
        <v>665</v>
      </c>
      <c r="E241" t="s">
        <v>678</v>
      </c>
      <c r="F241" t="s">
        <v>40</v>
      </c>
      <c r="G241" t="s">
        <v>679</v>
      </c>
      <c r="H241" t="s">
        <v>680</v>
      </c>
      <c r="I241" t="s">
        <v>681</v>
      </c>
      <c r="J241">
        <v>10</v>
      </c>
      <c r="K241" t="s">
        <v>13</v>
      </c>
      <c r="L241" t="s">
        <v>682</v>
      </c>
      <c r="M241" s="2">
        <v>8909</v>
      </c>
      <c r="N241" s="2">
        <v>89090</v>
      </c>
      <c r="O241" t="s">
        <v>42</v>
      </c>
    </row>
    <row r="242" spans="1:15" hidden="1" x14ac:dyDescent="0.25">
      <c r="A242" t="s">
        <v>36</v>
      </c>
      <c r="B242">
        <v>1491</v>
      </c>
      <c r="C242" t="s">
        <v>683</v>
      </c>
      <c r="D242" t="s">
        <v>684</v>
      </c>
      <c r="E242" t="s">
        <v>685</v>
      </c>
      <c r="F242" t="s">
        <v>40</v>
      </c>
      <c r="G242" t="s">
        <v>686</v>
      </c>
      <c r="H242" t="s">
        <v>11</v>
      </c>
      <c r="I242" t="s">
        <v>12</v>
      </c>
      <c r="J242">
        <v>15</v>
      </c>
      <c r="K242" t="s">
        <v>13</v>
      </c>
      <c r="L242" t="s">
        <v>14</v>
      </c>
      <c r="M242" s="2">
        <v>43</v>
      </c>
      <c r="N242" s="2">
        <v>645</v>
      </c>
      <c r="O242" t="s">
        <v>42</v>
      </c>
    </row>
    <row r="243" spans="1:15" hidden="1" x14ac:dyDescent="0.25">
      <c r="A243" t="s">
        <v>36</v>
      </c>
      <c r="B243">
        <v>1499</v>
      </c>
      <c r="C243" t="s">
        <v>687</v>
      </c>
      <c r="D243" t="s">
        <v>688</v>
      </c>
      <c r="E243" t="s">
        <v>689</v>
      </c>
      <c r="F243" t="s">
        <v>40</v>
      </c>
      <c r="G243" t="s">
        <v>690</v>
      </c>
      <c r="H243" t="s">
        <v>11</v>
      </c>
      <c r="I243" t="s">
        <v>12</v>
      </c>
      <c r="J243">
        <v>18</v>
      </c>
      <c r="K243" t="s">
        <v>13</v>
      </c>
      <c r="L243" t="s">
        <v>14</v>
      </c>
      <c r="M243" s="2">
        <v>43</v>
      </c>
      <c r="N243" s="2">
        <v>774</v>
      </c>
      <c r="O243" t="s">
        <v>42</v>
      </c>
    </row>
    <row r="244" spans="1:15" hidden="1" x14ac:dyDescent="0.25">
      <c r="A244" t="s">
        <v>36</v>
      </c>
      <c r="B244">
        <v>1515</v>
      </c>
      <c r="C244" t="s">
        <v>691</v>
      </c>
      <c r="D244" t="s">
        <v>692</v>
      </c>
      <c r="E244" t="s">
        <v>693</v>
      </c>
      <c r="F244" t="s">
        <v>40</v>
      </c>
      <c r="G244" t="s">
        <v>694</v>
      </c>
      <c r="H244" t="s">
        <v>11</v>
      </c>
      <c r="I244" t="s">
        <v>12</v>
      </c>
      <c r="J244">
        <v>15</v>
      </c>
      <c r="K244" t="s">
        <v>13</v>
      </c>
      <c r="L244" t="s">
        <v>14</v>
      </c>
      <c r="M244" s="2">
        <v>43</v>
      </c>
      <c r="N244" s="2">
        <v>645</v>
      </c>
      <c r="O244" t="s">
        <v>42</v>
      </c>
    </row>
    <row r="245" spans="1:15" hidden="1" x14ac:dyDescent="0.25">
      <c r="A245" t="s">
        <v>36</v>
      </c>
      <c r="B245">
        <v>1519</v>
      </c>
      <c r="C245" t="s">
        <v>695</v>
      </c>
      <c r="D245" t="s">
        <v>696</v>
      </c>
      <c r="E245" t="s">
        <v>697</v>
      </c>
      <c r="F245" t="s">
        <v>40</v>
      </c>
      <c r="G245" t="s">
        <v>698</v>
      </c>
      <c r="H245" t="s">
        <v>699</v>
      </c>
      <c r="I245" t="s">
        <v>700</v>
      </c>
      <c r="J245">
        <v>2250</v>
      </c>
      <c r="K245" t="s">
        <v>13</v>
      </c>
      <c r="L245" t="s">
        <v>701</v>
      </c>
      <c r="M245" s="2">
        <v>194.58199999999999</v>
      </c>
      <c r="N245" s="2">
        <v>437809.5</v>
      </c>
      <c r="O245" t="s">
        <v>42</v>
      </c>
    </row>
    <row r="246" spans="1:15" hidden="1" x14ac:dyDescent="0.25">
      <c r="A246" t="s">
        <v>36</v>
      </c>
      <c r="B246">
        <v>1528</v>
      </c>
      <c r="C246" t="s">
        <v>702</v>
      </c>
      <c r="D246" t="s">
        <v>703</v>
      </c>
      <c r="E246" t="s">
        <v>704</v>
      </c>
      <c r="F246" t="s">
        <v>40</v>
      </c>
      <c r="G246" t="s">
        <v>705</v>
      </c>
      <c r="H246" t="s">
        <v>11</v>
      </c>
      <c r="I246" t="s">
        <v>12</v>
      </c>
      <c r="J246">
        <v>10</v>
      </c>
      <c r="K246" t="s">
        <v>13</v>
      </c>
      <c r="L246" t="s">
        <v>14</v>
      </c>
      <c r="M246" s="2">
        <v>43</v>
      </c>
      <c r="N246" s="2">
        <v>430</v>
      </c>
      <c r="O246" t="s">
        <v>42</v>
      </c>
    </row>
    <row r="247" spans="1:15" hidden="1" x14ac:dyDescent="0.25">
      <c r="A247" t="s">
        <v>36</v>
      </c>
      <c r="B247">
        <v>1539</v>
      </c>
      <c r="C247" t="s">
        <v>706</v>
      </c>
      <c r="D247" t="s">
        <v>707</v>
      </c>
      <c r="E247" t="s">
        <v>708</v>
      </c>
      <c r="F247" t="s">
        <v>40</v>
      </c>
      <c r="G247" t="s">
        <v>709</v>
      </c>
      <c r="H247" t="s">
        <v>11</v>
      </c>
      <c r="I247" t="s">
        <v>12</v>
      </c>
      <c r="J247">
        <v>15</v>
      </c>
      <c r="K247" t="s">
        <v>13</v>
      </c>
      <c r="L247" t="s">
        <v>14</v>
      </c>
      <c r="M247" s="2">
        <v>43</v>
      </c>
      <c r="N247" s="2">
        <v>645</v>
      </c>
      <c r="O247" t="s">
        <v>42</v>
      </c>
    </row>
    <row r="248" spans="1:15" hidden="1" x14ac:dyDescent="0.25">
      <c r="A248" t="s">
        <v>36</v>
      </c>
      <c r="B248">
        <v>1540</v>
      </c>
      <c r="C248" t="s">
        <v>710</v>
      </c>
      <c r="D248" t="s">
        <v>560</v>
      </c>
      <c r="E248" t="s">
        <v>711</v>
      </c>
      <c r="F248" t="s">
        <v>40</v>
      </c>
      <c r="G248" t="s">
        <v>712</v>
      </c>
      <c r="H248" t="s">
        <v>680</v>
      </c>
      <c r="I248" t="s">
        <v>681</v>
      </c>
      <c r="J248">
        <v>10</v>
      </c>
      <c r="K248" t="s">
        <v>13</v>
      </c>
      <c r="L248" t="s">
        <v>102</v>
      </c>
      <c r="M248" s="2">
        <v>9469.5</v>
      </c>
      <c r="N248" s="2">
        <v>94695</v>
      </c>
      <c r="O248" t="s">
        <v>42</v>
      </c>
    </row>
    <row r="249" spans="1:15" hidden="1" x14ac:dyDescent="0.25">
      <c r="A249" t="s">
        <v>36</v>
      </c>
      <c r="B249">
        <v>1540</v>
      </c>
      <c r="C249" t="s">
        <v>710</v>
      </c>
      <c r="D249" t="s">
        <v>560</v>
      </c>
      <c r="E249" t="s">
        <v>711</v>
      </c>
      <c r="F249" t="s">
        <v>40</v>
      </c>
      <c r="G249" t="s">
        <v>712</v>
      </c>
      <c r="H249" t="s">
        <v>713</v>
      </c>
      <c r="I249" t="s">
        <v>714</v>
      </c>
      <c r="J249">
        <v>24</v>
      </c>
      <c r="K249" t="s">
        <v>13</v>
      </c>
      <c r="L249" t="s">
        <v>102</v>
      </c>
      <c r="M249" s="2">
        <v>1794.9924000000001</v>
      </c>
      <c r="N249" s="2">
        <v>43079.817600000002</v>
      </c>
      <c r="O249" t="s">
        <v>42</v>
      </c>
    </row>
    <row r="250" spans="1:15" hidden="1" x14ac:dyDescent="0.25">
      <c r="A250" t="s">
        <v>36</v>
      </c>
      <c r="B250">
        <v>1540</v>
      </c>
      <c r="C250" t="s">
        <v>710</v>
      </c>
      <c r="D250" t="s">
        <v>560</v>
      </c>
      <c r="E250" t="s">
        <v>711</v>
      </c>
      <c r="F250" t="s">
        <v>40</v>
      </c>
      <c r="G250" t="s">
        <v>712</v>
      </c>
      <c r="H250" t="s">
        <v>715</v>
      </c>
      <c r="I250" t="s">
        <v>716</v>
      </c>
      <c r="J250">
        <v>24</v>
      </c>
      <c r="K250" t="s">
        <v>13</v>
      </c>
      <c r="L250" t="s">
        <v>102</v>
      </c>
      <c r="M250" s="2">
        <v>2120.991</v>
      </c>
      <c r="N250" s="2">
        <v>50903.784</v>
      </c>
      <c r="O250" t="s">
        <v>42</v>
      </c>
    </row>
    <row r="251" spans="1:15" hidden="1" x14ac:dyDescent="0.25">
      <c r="A251" t="s">
        <v>36</v>
      </c>
      <c r="B251">
        <v>1540</v>
      </c>
      <c r="C251" t="s">
        <v>710</v>
      </c>
      <c r="D251" t="s">
        <v>560</v>
      </c>
      <c r="E251" t="s">
        <v>711</v>
      </c>
      <c r="F251" t="s">
        <v>40</v>
      </c>
      <c r="G251" t="s">
        <v>712</v>
      </c>
      <c r="H251" t="s">
        <v>454</v>
      </c>
      <c r="I251" t="s">
        <v>455</v>
      </c>
      <c r="J251">
        <v>60</v>
      </c>
      <c r="K251" t="s">
        <v>13</v>
      </c>
      <c r="L251" t="s">
        <v>102</v>
      </c>
      <c r="M251" s="2">
        <v>7805.0038000000004</v>
      </c>
      <c r="N251" s="2">
        <v>468300.228</v>
      </c>
      <c r="O251" t="s">
        <v>42</v>
      </c>
    </row>
    <row r="252" spans="1:15" hidden="1" x14ac:dyDescent="0.25">
      <c r="A252" t="s">
        <v>36</v>
      </c>
      <c r="B252">
        <v>1540</v>
      </c>
      <c r="C252" t="s">
        <v>710</v>
      </c>
      <c r="D252" t="s">
        <v>560</v>
      </c>
      <c r="E252" t="s">
        <v>711</v>
      </c>
      <c r="F252" t="s">
        <v>40</v>
      </c>
      <c r="G252" t="s">
        <v>712</v>
      </c>
      <c r="H252" t="s">
        <v>452</v>
      </c>
      <c r="I252" t="s">
        <v>453</v>
      </c>
      <c r="J252">
        <v>30</v>
      </c>
      <c r="K252" t="s">
        <v>13</v>
      </c>
      <c r="L252" t="s">
        <v>102</v>
      </c>
      <c r="M252" s="2">
        <v>6299.9964</v>
      </c>
      <c r="N252" s="2">
        <v>188999.89199999999</v>
      </c>
      <c r="O252" t="s">
        <v>42</v>
      </c>
    </row>
    <row r="253" spans="1:15" hidden="1" x14ac:dyDescent="0.25">
      <c r="A253" t="s">
        <v>36</v>
      </c>
      <c r="B253">
        <v>1540</v>
      </c>
      <c r="C253" t="s">
        <v>710</v>
      </c>
      <c r="D253" t="s">
        <v>560</v>
      </c>
      <c r="E253" t="s">
        <v>711</v>
      </c>
      <c r="F253" t="s">
        <v>40</v>
      </c>
      <c r="G253" t="s">
        <v>712</v>
      </c>
      <c r="H253" t="s">
        <v>450</v>
      </c>
      <c r="I253" t="s">
        <v>451</v>
      </c>
      <c r="J253">
        <v>45</v>
      </c>
      <c r="K253" t="s">
        <v>13</v>
      </c>
      <c r="L253" t="s">
        <v>102</v>
      </c>
      <c r="M253" s="2">
        <v>4399.9957999999997</v>
      </c>
      <c r="N253" s="2">
        <v>197999.81099999999</v>
      </c>
      <c r="O253" t="s">
        <v>42</v>
      </c>
    </row>
    <row r="254" spans="1:15" hidden="1" x14ac:dyDescent="0.25">
      <c r="A254" t="s">
        <v>36</v>
      </c>
      <c r="B254">
        <v>1540</v>
      </c>
      <c r="C254" t="s">
        <v>710</v>
      </c>
      <c r="D254" t="s">
        <v>560</v>
      </c>
      <c r="E254" t="s">
        <v>711</v>
      </c>
      <c r="F254" t="s">
        <v>40</v>
      </c>
      <c r="G254" t="s">
        <v>712</v>
      </c>
      <c r="H254" t="s">
        <v>717</v>
      </c>
      <c r="I254" t="s">
        <v>718</v>
      </c>
      <c r="J254">
        <v>24</v>
      </c>
      <c r="K254" t="s">
        <v>13</v>
      </c>
      <c r="L254" t="s">
        <v>102</v>
      </c>
      <c r="M254" s="2">
        <v>3819.9904000000001</v>
      </c>
      <c r="N254" s="2">
        <v>91679.7696</v>
      </c>
      <c r="O254" t="s">
        <v>42</v>
      </c>
    </row>
    <row r="255" spans="1:15" hidden="1" x14ac:dyDescent="0.25">
      <c r="A255" t="s">
        <v>36</v>
      </c>
      <c r="B255">
        <v>1540</v>
      </c>
      <c r="C255" t="s">
        <v>710</v>
      </c>
      <c r="D255" t="s">
        <v>560</v>
      </c>
      <c r="E255" t="s">
        <v>711</v>
      </c>
      <c r="F255" t="s">
        <v>40</v>
      </c>
      <c r="G255" t="s">
        <v>712</v>
      </c>
      <c r="H255" t="s">
        <v>448</v>
      </c>
      <c r="I255" t="s">
        <v>449</v>
      </c>
      <c r="J255">
        <v>60</v>
      </c>
      <c r="K255" t="s">
        <v>13</v>
      </c>
      <c r="L255" t="s">
        <v>102</v>
      </c>
      <c r="M255" s="2">
        <v>2894.9884000000002</v>
      </c>
      <c r="N255" s="2">
        <v>173699.304</v>
      </c>
      <c r="O255" t="s">
        <v>42</v>
      </c>
    </row>
    <row r="256" spans="1:15" hidden="1" x14ac:dyDescent="0.25">
      <c r="A256" t="s">
        <v>36</v>
      </c>
      <c r="B256">
        <v>1540</v>
      </c>
      <c r="C256" t="s">
        <v>710</v>
      </c>
      <c r="D256" t="s">
        <v>560</v>
      </c>
      <c r="E256" t="s">
        <v>711</v>
      </c>
      <c r="F256" t="s">
        <v>40</v>
      </c>
      <c r="G256" t="s">
        <v>712</v>
      </c>
      <c r="H256" t="s">
        <v>719</v>
      </c>
      <c r="I256" t="s">
        <v>720</v>
      </c>
      <c r="J256">
        <v>10</v>
      </c>
      <c r="K256" t="s">
        <v>13</v>
      </c>
      <c r="L256" t="s">
        <v>102</v>
      </c>
      <c r="M256" s="2">
        <v>13511</v>
      </c>
      <c r="N256" s="2">
        <v>135110</v>
      </c>
      <c r="O256" t="s">
        <v>42</v>
      </c>
    </row>
    <row r="257" spans="1:15" hidden="1" x14ac:dyDescent="0.25">
      <c r="A257" t="s">
        <v>36</v>
      </c>
      <c r="B257">
        <v>1540</v>
      </c>
      <c r="C257" t="s">
        <v>710</v>
      </c>
      <c r="D257" t="s">
        <v>560</v>
      </c>
      <c r="E257" t="s">
        <v>711</v>
      </c>
      <c r="F257" t="s">
        <v>40</v>
      </c>
      <c r="G257" t="s">
        <v>712</v>
      </c>
      <c r="H257" t="s">
        <v>721</v>
      </c>
      <c r="I257" t="s">
        <v>722</v>
      </c>
      <c r="J257">
        <v>24</v>
      </c>
      <c r="K257" t="s">
        <v>13</v>
      </c>
      <c r="L257" t="s">
        <v>102</v>
      </c>
      <c r="M257" s="2">
        <v>1127.9974</v>
      </c>
      <c r="N257" s="2">
        <v>27071.937600000001</v>
      </c>
      <c r="O257" t="s">
        <v>42</v>
      </c>
    </row>
    <row r="258" spans="1:15" hidden="1" x14ac:dyDescent="0.25">
      <c r="A258" t="s">
        <v>36</v>
      </c>
      <c r="B258">
        <v>1540</v>
      </c>
      <c r="C258" t="s">
        <v>710</v>
      </c>
      <c r="D258" t="s">
        <v>560</v>
      </c>
      <c r="E258" t="s">
        <v>711</v>
      </c>
      <c r="F258" t="s">
        <v>40</v>
      </c>
      <c r="G258" t="s">
        <v>712</v>
      </c>
      <c r="H258" t="s">
        <v>723</v>
      </c>
      <c r="I258" t="s">
        <v>724</v>
      </c>
      <c r="J258">
        <v>12</v>
      </c>
      <c r="K258" t="s">
        <v>13</v>
      </c>
      <c r="L258" t="s">
        <v>102</v>
      </c>
      <c r="M258" s="2">
        <v>5334.9924000000001</v>
      </c>
      <c r="N258" s="2">
        <v>64019.908799999997</v>
      </c>
      <c r="O258" t="s">
        <v>42</v>
      </c>
    </row>
    <row r="259" spans="1:15" hidden="1" x14ac:dyDescent="0.25">
      <c r="A259" t="s">
        <v>36</v>
      </c>
      <c r="B259">
        <v>1540</v>
      </c>
      <c r="C259" t="s">
        <v>710</v>
      </c>
      <c r="D259" t="s">
        <v>560</v>
      </c>
      <c r="E259" t="s">
        <v>711</v>
      </c>
      <c r="F259" t="s">
        <v>40</v>
      </c>
      <c r="G259" t="s">
        <v>712</v>
      </c>
      <c r="H259" t="s">
        <v>725</v>
      </c>
      <c r="I259" t="s">
        <v>726</v>
      </c>
      <c r="J259">
        <v>12</v>
      </c>
      <c r="K259" t="s">
        <v>13</v>
      </c>
      <c r="L259" t="s">
        <v>102</v>
      </c>
      <c r="M259" s="2">
        <v>5334.9924000000001</v>
      </c>
      <c r="N259" s="2">
        <v>64019.908799999997</v>
      </c>
      <c r="O259" t="s">
        <v>42</v>
      </c>
    </row>
    <row r="260" spans="1:15" hidden="1" x14ac:dyDescent="0.25">
      <c r="A260" t="s">
        <v>36</v>
      </c>
      <c r="B260">
        <v>1540</v>
      </c>
      <c r="C260" t="s">
        <v>710</v>
      </c>
      <c r="D260" t="s">
        <v>560</v>
      </c>
      <c r="E260" t="s">
        <v>711</v>
      </c>
      <c r="F260" t="s">
        <v>40</v>
      </c>
      <c r="G260" t="s">
        <v>712</v>
      </c>
      <c r="H260" t="s">
        <v>727</v>
      </c>
      <c r="I260" t="s">
        <v>728</v>
      </c>
      <c r="J260">
        <v>30</v>
      </c>
      <c r="K260" t="s">
        <v>13</v>
      </c>
      <c r="L260" t="s">
        <v>102</v>
      </c>
      <c r="M260" s="2">
        <v>752.99339999999995</v>
      </c>
      <c r="N260" s="2">
        <v>22589.802</v>
      </c>
      <c r="O260" t="s">
        <v>42</v>
      </c>
    </row>
    <row r="261" spans="1:15" hidden="1" x14ac:dyDescent="0.25">
      <c r="A261" t="s">
        <v>36</v>
      </c>
      <c r="B261">
        <v>1540</v>
      </c>
      <c r="C261" t="s">
        <v>710</v>
      </c>
      <c r="D261" t="s">
        <v>560</v>
      </c>
      <c r="E261" t="s">
        <v>711</v>
      </c>
      <c r="F261" t="s">
        <v>40</v>
      </c>
      <c r="G261" t="s">
        <v>712</v>
      </c>
      <c r="H261" t="s">
        <v>729</v>
      </c>
      <c r="I261" t="s">
        <v>730</v>
      </c>
      <c r="J261">
        <v>30</v>
      </c>
      <c r="K261" t="s">
        <v>13</v>
      </c>
      <c r="L261" t="s">
        <v>102</v>
      </c>
      <c r="M261" s="2">
        <v>972.99260000000004</v>
      </c>
      <c r="N261" s="2">
        <v>29189.777999999998</v>
      </c>
      <c r="O261" t="s">
        <v>42</v>
      </c>
    </row>
    <row r="262" spans="1:15" hidden="1" x14ac:dyDescent="0.25">
      <c r="A262" t="s">
        <v>36</v>
      </c>
      <c r="B262">
        <v>1540</v>
      </c>
      <c r="C262" t="s">
        <v>710</v>
      </c>
      <c r="D262" t="s">
        <v>560</v>
      </c>
      <c r="E262" t="s">
        <v>711</v>
      </c>
      <c r="F262" t="s">
        <v>40</v>
      </c>
      <c r="G262" t="s">
        <v>712</v>
      </c>
      <c r="H262" t="s">
        <v>731</v>
      </c>
      <c r="I262" t="s">
        <v>732</v>
      </c>
      <c r="J262">
        <v>12</v>
      </c>
      <c r="K262" t="s">
        <v>13</v>
      </c>
      <c r="L262" t="s">
        <v>102</v>
      </c>
      <c r="M262" s="2">
        <v>5334.9924000000001</v>
      </c>
      <c r="N262" s="2">
        <v>64019.908799999997</v>
      </c>
      <c r="O262" t="s">
        <v>42</v>
      </c>
    </row>
    <row r="263" spans="1:15" hidden="1" x14ac:dyDescent="0.25">
      <c r="A263" t="s">
        <v>36</v>
      </c>
      <c r="B263">
        <v>1547</v>
      </c>
      <c r="C263" t="s">
        <v>733</v>
      </c>
      <c r="D263" t="s">
        <v>734</v>
      </c>
      <c r="E263" t="s">
        <v>735</v>
      </c>
      <c r="F263" t="s">
        <v>40</v>
      </c>
      <c r="G263" t="s">
        <v>736</v>
      </c>
      <c r="H263" t="s">
        <v>11</v>
      </c>
      <c r="I263" t="s">
        <v>12</v>
      </c>
      <c r="J263">
        <v>12</v>
      </c>
      <c r="K263" t="s">
        <v>13</v>
      </c>
      <c r="L263" t="s">
        <v>14</v>
      </c>
      <c r="M263" s="2">
        <v>43</v>
      </c>
      <c r="N263" s="2">
        <v>516</v>
      </c>
      <c r="O263" t="s">
        <v>42</v>
      </c>
    </row>
    <row r="264" spans="1:15" hidden="1" x14ac:dyDescent="0.25">
      <c r="A264" t="s">
        <v>36</v>
      </c>
      <c r="B264">
        <v>1556</v>
      </c>
      <c r="C264" t="s">
        <v>737</v>
      </c>
      <c r="D264" t="s">
        <v>738</v>
      </c>
      <c r="E264" t="s">
        <v>739</v>
      </c>
      <c r="F264" t="s">
        <v>40</v>
      </c>
      <c r="G264" t="s">
        <v>740</v>
      </c>
      <c r="H264" t="s">
        <v>11</v>
      </c>
      <c r="I264" t="s">
        <v>12</v>
      </c>
      <c r="J264">
        <v>15</v>
      </c>
      <c r="K264" t="s">
        <v>13</v>
      </c>
      <c r="L264" t="s">
        <v>14</v>
      </c>
      <c r="M264" s="2">
        <v>43</v>
      </c>
      <c r="N264" s="2">
        <v>645</v>
      </c>
      <c r="O264" t="s">
        <v>42</v>
      </c>
    </row>
    <row r="265" spans="1:15" hidden="1" x14ac:dyDescent="0.25">
      <c r="A265" t="s">
        <v>36</v>
      </c>
      <c r="B265">
        <v>1561</v>
      </c>
      <c r="C265" t="s">
        <v>741</v>
      </c>
      <c r="D265" t="s">
        <v>742</v>
      </c>
      <c r="E265" t="s">
        <v>743</v>
      </c>
      <c r="F265" t="s">
        <v>135</v>
      </c>
      <c r="G265" t="s">
        <v>744</v>
      </c>
      <c r="H265" t="s">
        <v>28</v>
      </c>
      <c r="I265" t="s">
        <v>29</v>
      </c>
      <c r="J265">
        <v>50</v>
      </c>
      <c r="K265" t="s">
        <v>13</v>
      </c>
      <c r="L265" t="s">
        <v>14</v>
      </c>
      <c r="M265" s="2">
        <v>125</v>
      </c>
      <c r="N265" s="2">
        <v>6250</v>
      </c>
      <c r="O265" t="s">
        <v>42</v>
      </c>
    </row>
    <row r="266" spans="1:15" hidden="1" x14ac:dyDescent="0.25">
      <c r="A266" t="s">
        <v>36</v>
      </c>
      <c r="B266">
        <v>1565</v>
      </c>
      <c r="C266" t="s">
        <v>745</v>
      </c>
      <c r="D266" t="s">
        <v>746</v>
      </c>
      <c r="E266" t="s">
        <v>747</v>
      </c>
      <c r="F266" t="s">
        <v>135</v>
      </c>
      <c r="G266" t="s">
        <v>748</v>
      </c>
      <c r="H266" t="s">
        <v>11</v>
      </c>
      <c r="I266" t="s">
        <v>12</v>
      </c>
      <c r="J266">
        <v>15</v>
      </c>
      <c r="K266" t="s">
        <v>13</v>
      </c>
      <c r="L266" t="s">
        <v>14</v>
      </c>
      <c r="M266" s="2">
        <v>43</v>
      </c>
      <c r="N266" s="2">
        <v>645</v>
      </c>
      <c r="O266" t="s">
        <v>42</v>
      </c>
    </row>
    <row r="267" spans="1:15" hidden="1" x14ac:dyDescent="0.25">
      <c r="A267" t="s">
        <v>36</v>
      </c>
      <c r="B267">
        <v>1571</v>
      </c>
      <c r="C267" t="s">
        <v>749</v>
      </c>
      <c r="D267" t="s">
        <v>750</v>
      </c>
      <c r="E267" t="s">
        <v>751</v>
      </c>
      <c r="F267" t="s">
        <v>40</v>
      </c>
      <c r="G267" t="s">
        <v>752</v>
      </c>
      <c r="H267" t="s">
        <v>11</v>
      </c>
      <c r="I267" t="s">
        <v>12</v>
      </c>
      <c r="J267">
        <v>7</v>
      </c>
      <c r="K267" t="s">
        <v>13</v>
      </c>
      <c r="L267" t="s">
        <v>14</v>
      </c>
      <c r="M267" s="2">
        <v>43</v>
      </c>
      <c r="N267" s="2">
        <v>301</v>
      </c>
      <c r="O267" t="s">
        <v>42</v>
      </c>
    </row>
    <row r="268" spans="1:15" hidden="1" x14ac:dyDescent="0.25">
      <c r="A268" t="s">
        <v>36</v>
      </c>
      <c r="B268">
        <v>1577</v>
      </c>
      <c r="C268" t="s">
        <v>753</v>
      </c>
      <c r="D268" t="s">
        <v>754</v>
      </c>
      <c r="E268" t="s">
        <v>755</v>
      </c>
      <c r="F268" t="s">
        <v>40</v>
      </c>
      <c r="G268" t="s">
        <v>756</v>
      </c>
      <c r="H268" t="s">
        <v>11</v>
      </c>
      <c r="I268" t="s">
        <v>12</v>
      </c>
      <c r="J268">
        <v>13</v>
      </c>
      <c r="K268" t="s">
        <v>13</v>
      </c>
      <c r="L268" t="s">
        <v>14</v>
      </c>
      <c r="M268" s="2">
        <v>43</v>
      </c>
      <c r="N268" s="2">
        <v>559</v>
      </c>
      <c r="O268" t="s">
        <v>42</v>
      </c>
    </row>
    <row r="269" spans="1:15" hidden="1" x14ac:dyDescent="0.25">
      <c r="A269" t="s">
        <v>36</v>
      </c>
      <c r="B269">
        <v>1589</v>
      </c>
      <c r="C269" t="s">
        <v>757</v>
      </c>
      <c r="D269" t="s">
        <v>758</v>
      </c>
      <c r="E269" t="s">
        <v>759</v>
      </c>
      <c r="F269" t="s">
        <v>40</v>
      </c>
      <c r="G269" t="s">
        <v>760</v>
      </c>
      <c r="H269" t="s">
        <v>11</v>
      </c>
      <c r="I269" t="s">
        <v>12</v>
      </c>
      <c r="J269">
        <v>17</v>
      </c>
      <c r="K269" t="s">
        <v>13</v>
      </c>
      <c r="L269" t="s">
        <v>14</v>
      </c>
      <c r="M269" s="2">
        <v>43</v>
      </c>
      <c r="N269" s="2">
        <v>731</v>
      </c>
      <c r="O269" t="s">
        <v>42</v>
      </c>
    </row>
    <row r="270" spans="1:15" hidden="1" x14ac:dyDescent="0.25">
      <c r="A270" t="s">
        <v>36</v>
      </c>
      <c r="B270">
        <v>1607</v>
      </c>
      <c r="C270" t="s">
        <v>761</v>
      </c>
      <c r="D270" t="s">
        <v>762</v>
      </c>
      <c r="E270" t="s">
        <v>763</v>
      </c>
      <c r="F270" t="s">
        <v>40</v>
      </c>
      <c r="G270" t="s">
        <v>764</v>
      </c>
      <c r="H270" t="s">
        <v>11</v>
      </c>
      <c r="I270" t="s">
        <v>12</v>
      </c>
      <c r="J270">
        <v>10</v>
      </c>
      <c r="K270" t="s">
        <v>13</v>
      </c>
      <c r="L270" t="s">
        <v>14</v>
      </c>
      <c r="M270" s="2">
        <v>43</v>
      </c>
      <c r="N270" s="2">
        <v>430</v>
      </c>
      <c r="O270" t="s">
        <v>42</v>
      </c>
    </row>
    <row r="271" spans="1:15" hidden="1" x14ac:dyDescent="0.25">
      <c r="A271" t="s">
        <v>36</v>
      </c>
      <c r="B271">
        <v>1609</v>
      </c>
      <c r="C271" t="s">
        <v>765</v>
      </c>
      <c r="D271" t="s">
        <v>766</v>
      </c>
      <c r="E271" t="s">
        <v>767</v>
      </c>
      <c r="F271" t="s">
        <v>40</v>
      </c>
      <c r="G271" t="s">
        <v>768</v>
      </c>
      <c r="H271" t="s">
        <v>11</v>
      </c>
      <c r="I271" t="s">
        <v>12</v>
      </c>
      <c r="J271">
        <v>18</v>
      </c>
      <c r="K271" t="s">
        <v>13</v>
      </c>
      <c r="L271" t="s">
        <v>14</v>
      </c>
      <c r="M271" s="2">
        <v>43</v>
      </c>
      <c r="N271" s="2">
        <v>774</v>
      </c>
      <c r="O271" t="s">
        <v>42</v>
      </c>
    </row>
    <row r="272" spans="1:15" hidden="1" x14ac:dyDescent="0.25">
      <c r="A272" t="s">
        <v>36</v>
      </c>
      <c r="B272">
        <v>1619</v>
      </c>
      <c r="C272" t="s">
        <v>769</v>
      </c>
      <c r="D272" t="s">
        <v>770</v>
      </c>
      <c r="E272" t="s">
        <v>771</v>
      </c>
      <c r="F272" t="s">
        <v>40</v>
      </c>
      <c r="G272" t="s">
        <v>772</v>
      </c>
      <c r="H272" t="s">
        <v>11</v>
      </c>
      <c r="I272" t="s">
        <v>12</v>
      </c>
      <c r="J272">
        <v>16</v>
      </c>
      <c r="K272" t="s">
        <v>13</v>
      </c>
      <c r="L272" t="s">
        <v>14</v>
      </c>
      <c r="M272" s="2">
        <v>43</v>
      </c>
      <c r="N272" s="2">
        <v>688</v>
      </c>
      <c r="O272" t="s">
        <v>42</v>
      </c>
    </row>
    <row r="273" spans="1:15" hidden="1" x14ac:dyDescent="0.25">
      <c r="A273" t="s">
        <v>36</v>
      </c>
      <c r="B273">
        <v>1629</v>
      </c>
      <c r="C273" t="s">
        <v>773</v>
      </c>
      <c r="D273" t="s">
        <v>774</v>
      </c>
      <c r="E273" t="s">
        <v>775</v>
      </c>
      <c r="F273" t="s">
        <v>40</v>
      </c>
      <c r="G273" t="s">
        <v>776</v>
      </c>
      <c r="H273" t="s">
        <v>350</v>
      </c>
      <c r="I273" t="s">
        <v>351</v>
      </c>
      <c r="J273">
        <v>300</v>
      </c>
      <c r="K273" t="s">
        <v>13</v>
      </c>
      <c r="L273" t="s">
        <v>777</v>
      </c>
      <c r="M273" s="2">
        <v>233.16</v>
      </c>
      <c r="N273" s="2">
        <v>69948</v>
      </c>
      <c r="O273" t="s">
        <v>42</v>
      </c>
    </row>
    <row r="274" spans="1:15" hidden="1" x14ac:dyDescent="0.25">
      <c r="A274" t="s">
        <v>36</v>
      </c>
      <c r="B274">
        <v>1629</v>
      </c>
      <c r="C274" t="s">
        <v>773</v>
      </c>
      <c r="D274" t="s">
        <v>774</v>
      </c>
      <c r="E274" t="s">
        <v>775</v>
      </c>
      <c r="F274" t="s">
        <v>40</v>
      </c>
      <c r="G274" t="s">
        <v>776</v>
      </c>
      <c r="H274" t="s">
        <v>373</v>
      </c>
      <c r="I274" t="s">
        <v>374</v>
      </c>
      <c r="J274">
        <v>600</v>
      </c>
      <c r="K274" t="s">
        <v>13</v>
      </c>
      <c r="L274" t="s">
        <v>777</v>
      </c>
      <c r="M274" s="2">
        <v>43.07</v>
      </c>
      <c r="N274" s="2">
        <v>25842</v>
      </c>
      <c r="O274" t="s">
        <v>42</v>
      </c>
    </row>
    <row r="275" spans="1:15" hidden="1" x14ac:dyDescent="0.25">
      <c r="A275" t="s">
        <v>36</v>
      </c>
      <c r="B275">
        <v>1679</v>
      </c>
      <c r="C275" t="s">
        <v>778</v>
      </c>
      <c r="D275" t="s">
        <v>779</v>
      </c>
      <c r="E275" t="s">
        <v>780</v>
      </c>
      <c r="F275" t="s">
        <v>40</v>
      </c>
      <c r="G275" t="s">
        <v>781</v>
      </c>
      <c r="H275" t="s">
        <v>11</v>
      </c>
      <c r="I275" t="s">
        <v>12</v>
      </c>
      <c r="J275">
        <v>39</v>
      </c>
      <c r="K275" t="s">
        <v>13</v>
      </c>
      <c r="L275" t="s">
        <v>14</v>
      </c>
      <c r="M275" s="2">
        <v>43</v>
      </c>
      <c r="N275" s="2">
        <v>1677</v>
      </c>
      <c r="O275" t="s">
        <v>42</v>
      </c>
    </row>
    <row r="276" spans="1:15" hidden="1" x14ac:dyDescent="0.25">
      <c r="A276" t="s">
        <v>36</v>
      </c>
      <c r="B276">
        <v>1687</v>
      </c>
      <c r="C276" t="s">
        <v>782</v>
      </c>
      <c r="D276" t="s">
        <v>783</v>
      </c>
      <c r="E276" t="s">
        <v>784</v>
      </c>
      <c r="F276" t="s">
        <v>40</v>
      </c>
      <c r="G276" t="s">
        <v>785</v>
      </c>
      <c r="H276" t="s">
        <v>786</v>
      </c>
      <c r="I276" t="s">
        <v>787</v>
      </c>
      <c r="J276">
        <v>1</v>
      </c>
      <c r="K276" t="s">
        <v>13</v>
      </c>
      <c r="L276" t="s">
        <v>788</v>
      </c>
      <c r="M276" s="2">
        <v>44014</v>
      </c>
      <c r="N276" s="2">
        <v>44014</v>
      </c>
      <c r="O276" t="s">
        <v>42</v>
      </c>
    </row>
    <row r="277" spans="1:15" hidden="1" x14ac:dyDescent="0.25">
      <c r="A277" t="s">
        <v>36</v>
      </c>
      <c r="B277">
        <v>1687</v>
      </c>
      <c r="C277" t="s">
        <v>782</v>
      </c>
      <c r="D277" t="s">
        <v>783</v>
      </c>
      <c r="E277" t="s">
        <v>784</v>
      </c>
      <c r="F277" t="s">
        <v>40</v>
      </c>
      <c r="G277" t="s">
        <v>785</v>
      </c>
      <c r="H277" t="s">
        <v>789</v>
      </c>
      <c r="I277" t="s">
        <v>790</v>
      </c>
      <c r="J277">
        <v>1</v>
      </c>
      <c r="K277" t="s">
        <v>13</v>
      </c>
      <c r="L277" t="s">
        <v>788</v>
      </c>
      <c r="M277" s="2">
        <v>86730</v>
      </c>
      <c r="N277" s="2">
        <v>86730</v>
      </c>
      <c r="O277" t="s">
        <v>42</v>
      </c>
    </row>
    <row r="278" spans="1:15" hidden="1" x14ac:dyDescent="0.25">
      <c r="A278" t="s">
        <v>36</v>
      </c>
      <c r="B278">
        <v>1687</v>
      </c>
      <c r="C278" t="s">
        <v>782</v>
      </c>
      <c r="D278" t="s">
        <v>783</v>
      </c>
      <c r="E278" t="s">
        <v>784</v>
      </c>
      <c r="F278" t="s">
        <v>40</v>
      </c>
      <c r="G278" t="s">
        <v>785</v>
      </c>
      <c r="H278" t="s">
        <v>791</v>
      </c>
      <c r="I278" t="s">
        <v>792</v>
      </c>
      <c r="J278">
        <v>4</v>
      </c>
      <c r="K278" t="s">
        <v>13</v>
      </c>
      <c r="L278" t="s">
        <v>788</v>
      </c>
      <c r="M278" s="2">
        <v>6549</v>
      </c>
      <c r="N278" s="2">
        <v>26196</v>
      </c>
      <c r="O278" t="s">
        <v>42</v>
      </c>
    </row>
    <row r="279" spans="1:15" hidden="1" x14ac:dyDescent="0.25">
      <c r="A279" t="s">
        <v>36</v>
      </c>
      <c r="B279">
        <v>1687</v>
      </c>
      <c r="C279" t="s">
        <v>782</v>
      </c>
      <c r="D279" t="s">
        <v>783</v>
      </c>
      <c r="E279" t="s">
        <v>784</v>
      </c>
      <c r="F279" t="s">
        <v>40</v>
      </c>
      <c r="G279" t="s">
        <v>785</v>
      </c>
      <c r="H279" t="s">
        <v>793</v>
      </c>
      <c r="I279" t="s">
        <v>794</v>
      </c>
      <c r="J279">
        <v>12</v>
      </c>
      <c r="K279" t="s">
        <v>13</v>
      </c>
      <c r="L279" t="s">
        <v>788</v>
      </c>
      <c r="M279" s="2">
        <v>413</v>
      </c>
      <c r="N279" s="2">
        <v>4956</v>
      </c>
      <c r="O279" t="s">
        <v>42</v>
      </c>
    </row>
    <row r="280" spans="1:15" hidden="1" x14ac:dyDescent="0.25">
      <c r="A280" t="s">
        <v>36</v>
      </c>
      <c r="B280">
        <v>1687</v>
      </c>
      <c r="C280" t="s">
        <v>782</v>
      </c>
      <c r="D280" t="s">
        <v>783</v>
      </c>
      <c r="E280" t="s">
        <v>784</v>
      </c>
      <c r="F280" t="s">
        <v>40</v>
      </c>
      <c r="G280" t="s">
        <v>785</v>
      </c>
      <c r="H280" t="s">
        <v>795</v>
      </c>
      <c r="I280" t="s">
        <v>796</v>
      </c>
      <c r="J280">
        <v>1</v>
      </c>
      <c r="K280" t="s">
        <v>13</v>
      </c>
      <c r="L280" t="s">
        <v>788</v>
      </c>
      <c r="M280" s="2">
        <v>25960</v>
      </c>
      <c r="N280" s="2">
        <v>25960</v>
      </c>
      <c r="O280" t="s">
        <v>42</v>
      </c>
    </row>
    <row r="281" spans="1:15" hidden="1" x14ac:dyDescent="0.25">
      <c r="A281" t="s">
        <v>36</v>
      </c>
      <c r="B281">
        <v>1688</v>
      </c>
      <c r="C281" t="s">
        <v>797</v>
      </c>
      <c r="D281" t="s">
        <v>783</v>
      </c>
      <c r="E281" t="s">
        <v>798</v>
      </c>
      <c r="F281" t="s">
        <v>40</v>
      </c>
      <c r="G281" t="s">
        <v>799</v>
      </c>
      <c r="H281" t="s">
        <v>137</v>
      </c>
      <c r="I281" t="s">
        <v>138</v>
      </c>
      <c r="J281">
        <v>1000</v>
      </c>
      <c r="K281" t="s">
        <v>13</v>
      </c>
      <c r="L281" t="s">
        <v>800</v>
      </c>
      <c r="M281" s="2">
        <v>139.24</v>
      </c>
      <c r="N281" s="2">
        <v>139240</v>
      </c>
      <c r="O281" t="s">
        <v>42</v>
      </c>
    </row>
    <row r="282" spans="1:15" hidden="1" x14ac:dyDescent="0.25">
      <c r="A282" t="s">
        <v>36</v>
      </c>
      <c r="B282">
        <v>1698</v>
      </c>
      <c r="C282" t="s">
        <v>801</v>
      </c>
      <c r="D282" t="s">
        <v>802</v>
      </c>
      <c r="E282" t="s">
        <v>803</v>
      </c>
      <c r="F282" t="s">
        <v>135</v>
      </c>
      <c r="G282" t="s">
        <v>804</v>
      </c>
      <c r="H282" t="s">
        <v>28</v>
      </c>
      <c r="I282" t="s">
        <v>29</v>
      </c>
      <c r="J282">
        <v>100</v>
      </c>
      <c r="K282" t="s">
        <v>13</v>
      </c>
      <c r="L282" t="s">
        <v>14</v>
      </c>
      <c r="M282" s="2">
        <v>125</v>
      </c>
      <c r="N282" s="2">
        <v>12500</v>
      </c>
      <c r="O282" t="s">
        <v>42</v>
      </c>
    </row>
    <row r="283" spans="1:15" hidden="1" x14ac:dyDescent="0.25">
      <c r="A283" t="s">
        <v>36</v>
      </c>
      <c r="B283">
        <v>1700</v>
      </c>
      <c r="C283" t="s">
        <v>805</v>
      </c>
      <c r="D283" t="s">
        <v>806</v>
      </c>
      <c r="E283" t="s">
        <v>807</v>
      </c>
      <c r="F283" t="s">
        <v>135</v>
      </c>
      <c r="G283" t="s">
        <v>808</v>
      </c>
      <c r="H283" t="s">
        <v>188</v>
      </c>
      <c r="I283" t="s">
        <v>189</v>
      </c>
      <c r="J283">
        <v>200</v>
      </c>
      <c r="K283" t="s">
        <v>13</v>
      </c>
      <c r="L283" t="s">
        <v>809</v>
      </c>
      <c r="M283" s="2">
        <v>12</v>
      </c>
      <c r="N283" s="2">
        <v>2400</v>
      </c>
      <c r="O283" t="s">
        <v>42</v>
      </c>
    </row>
    <row r="284" spans="1:15" hidden="1" x14ac:dyDescent="0.25">
      <c r="A284" t="s">
        <v>36</v>
      </c>
      <c r="B284">
        <v>1700</v>
      </c>
      <c r="C284" t="s">
        <v>805</v>
      </c>
      <c r="D284" t="s">
        <v>806</v>
      </c>
      <c r="E284" t="s">
        <v>807</v>
      </c>
      <c r="F284" t="s">
        <v>135</v>
      </c>
      <c r="G284" t="s">
        <v>808</v>
      </c>
      <c r="H284" t="s">
        <v>508</v>
      </c>
      <c r="I284" t="s">
        <v>509</v>
      </c>
      <c r="J284">
        <v>500</v>
      </c>
      <c r="K284" t="s">
        <v>13</v>
      </c>
      <c r="L284" t="s">
        <v>809</v>
      </c>
      <c r="M284" s="2">
        <v>76.7</v>
      </c>
      <c r="N284" s="2">
        <v>38350</v>
      </c>
      <c r="O284" t="s">
        <v>42</v>
      </c>
    </row>
    <row r="285" spans="1:15" hidden="1" x14ac:dyDescent="0.25">
      <c r="A285" t="s">
        <v>36</v>
      </c>
      <c r="B285">
        <v>1700</v>
      </c>
      <c r="C285" t="s">
        <v>805</v>
      </c>
      <c r="D285" t="s">
        <v>806</v>
      </c>
      <c r="E285" t="s">
        <v>807</v>
      </c>
      <c r="F285" t="s">
        <v>135</v>
      </c>
      <c r="G285" t="s">
        <v>808</v>
      </c>
      <c r="H285" t="s">
        <v>192</v>
      </c>
      <c r="I285" t="s">
        <v>193</v>
      </c>
      <c r="J285">
        <v>125</v>
      </c>
      <c r="K285" t="s">
        <v>13</v>
      </c>
      <c r="L285" t="s">
        <v>809</v>
      </c>
      <c r="M285" s="2">
        <v>27.14</v>
      </c>
      <c r="N285" s="2">
        <v>3392.5</v>
      </c>
      <c r="O285" t="s">
        <v>42</v>
      </c>
    </row>
    <row r="286" spans="1:15" hidden="1" x14ac:dyDescent="0.25">
      <c r="A286" t="s">
        <v>36</v>
      </c>
      <c r="B286">
        <v>1700</v>
      </c>
      <c r="C286" t="s">
        <v>805</v>
      </c>
      <c r="D286" t="s">
        <v>806</v>
      </c>
      <c r="E286" t="s">
        <v>807</v>
      </c>
      <c r="F286" t="s">
        <v>135</v>
      </c>
      <c r="G286" t="s">
        <v>808</v>
      </c>
      <c r="H286" t="s">
        <v>153</v>
      </c>
      <c r="I286" t="s">
        <v>154</v>
      </c>
      <c r="J286">
        <v>125</v>
      </c>
      <c r="K286" t="s">
        <v>13</v>
      </c>
      <c r="L286" t="s">
        <v>809</v>
      </c>
      <c r="M286" s="2">
        <v>18.466999999999999</v>
      </c>
      <c r="N286" s="2">
        <v>2308.375</v>
      </c>
      <c r="O286" t="s">
        <v>42</v>
      </c>
    </row>
    <row r="287" spans="1:15" hidden="1" x14ac:dyDescent="0.25">
      <c r="A287" t="s">
        <v>36</v>
      </c>
      <c r="B287">
        <v>1716</v>
      </c>
      <c r="C287" t="s">
        <v>810</v>
      </c>
      <c r="D287" t="s">
        <v>811</v>
      </c>
      <c r="E287" t="s">
        <v>812</v>
      </c>
      <c r="F287" t="s">
        <v>40</v>
      </c>
      <c r="G287" t="s">
        <v>813</v>
      </c>
      <c r="H287" t="s">
        <v>68</v>
      </c>
      <c r="I287" t="s">
        <v>69</v>
      </c>
      <c r="J287">
        <v>300</v>
      </c>
      <c r="K287" t="s">
        <v>13</v>
      </c>
      <c r="L287" t="s">
        <v>21</v>
      </c>
      <c r="M287" s="2">
        <v>1000</v>
      </c>
      <c r="N287" s="2">
        <v>300000</v>
      </c>
      <c r="O287" t="s">
        <v>42</v>
      </c>
    </row>
    <row r="288" spans="1:15" hidden="1" x14ac:dyDescent="0.25">
      <c r="A288" t="s">
        <v>36</v>
      </c>
      <c r="B288">
        <v>1720</v>
      </c>
      <c r="C288" t="s">
        <v>814</v>
      </c>
      <c r="D288" t="s">
        <v>811</v>
      </c>
      <c r="E288" t="s">
        <v>815</v>
      </c>
      <c r="F288" t="s">
        <v>40</v>
      </c>
      <c r="G288" t="s">
        <v>816</v>
      </c>
      <c r="H288" t="s">
        <v>68</v>
      </c>
      <c r="I288" t="s">
        <v>69</v>
      </c>
      <c r="J288">
        <v>1000</v>
      </c>
      <c r="K288" t="s">
        <v>13</v>
      </c>
      <c r="L288" t="s">
        <v>21</v>
      </c>
      <c r="M288" s="2">
        <v>1000</v>
      </c>
      <c r="N288" s="2">
        <v>1000000</v>
      </c>
      <c r="O288" t="s">
        <v>42</v>
      </c>
    </row>
    <row r="289" spans="1:15" hidden="1" x14ac:dyDescent="0.25">
      <c r="A289" t="s">
        <v>36</v>
      </c>
      <c r="B289">
        <v>1720</v>
      </c>
      <c r="C289" t="s">
        <v>814</v>
      </c>
      <c r="D289" t="s">
        <v>811</v>
      </c>
      <c r="E289" t="s">
        <v>815</v>
      </c>
      <c r="F289" t="s">
        <v>40</v>
      </c>
      <c r="G289" t="s">
        <v>816</v>
      </c>
      <c r="H289" t="s">
        <v>66</v>
      </c>
      <c r="I289" t="s">
        <v>67</v>
      </c>
      <c r="J289">
        <v>1261</v>
      </c>
      <c r="K289" t="s">
        <v>13</v>
      </c>
      <c r="L289" t="s">
        <v>21</v>
      </c>
      <c r="M289" s="2">
        <v>500</v>
      </c>
      <c r="N289" s="2">
        <v>630500</v>
      </c>
      <c r="O289" t="s">
        <v>42</v>
      </c>
    </row>
    <row r="290" spans="1:15" hidden="1" x14ac:dyDescent="0.25">
      <c r="A290" t="s">
        <v>36</v>
      </c>
      <c r="B290">
        <v>1720</v>
      </c>
      <c r="C290" t="s">
        <v>814</v>
      </c>
      <c r="D290" t="s">
        <v>811</v>
      </c>
      <c r="E290" t="s">
        <v>815</v>
      </c>
      <c r="F290" t="s">
        <v>40</v>
      </c>
      <c r="G290" t="s">
        <v>816</v>
      </c>
      <c r="H290" t="s">
        <v>70</v>
      </c>
      <c r="I290" t="s">
        <v>71</v>
      </c>
      <c r="J290">
        <v>3</v>
      </c>
      <c r="K290" t="s">
        <v>13</v>
      </c>
      <c r="L290" t="s">
        <v>21</v>
      </c>
      <c r="M290" s="2">
        <v>100</v>
      </c>
      <c r="N290" s="2">
        <v>300</v>
      </c>
      <c r="O290" t="s">
        <v>42</v>
      </c>
    </row>
    <row r="291" spans="1:15" hidden="1" x14ac:dyDescent="0.25">
      <c r="A291" t="s">
        <v>36</v>
      </c>
      <c r="B291">
        <v>1731</v>
      </c>
      <c r="C291" t="s">
        <v>817</v>
      </c>
      <c r="D291" t="s">
        <v>818</v>
      </c>
      <c r="E291" t="s">
        <v>819</v>
      </c>
      <c r="F291" t="s">
        <v>40</v>
      </c>
      <c r="G291" t="s">
        <v>820</v>
      </c>
      <c r="H291" t="s">
        <v>821</v>
      </c>
      <c r="I291" t="s">
        <v>822</v>
      </c>
      <c r="J291">
        <v>300</v>
      </c>
      <c r="K291" t="s">
        <v>13</v>
      </c>
      <c r="L291" t="s">
        <v>232</v>
      </c>
      <c r="M291" s="2">
        <v>5.9</v>
      </c>
      <c r="N291" s="2">
        <v>1770</v>
      </c>
      <c r="O291" t="s">
        <v>42</v>
      </c>
    </row>
    <row r="292" spans="1:15" hidden="1" x14ac:dyDescent="0.25">
      <c r="A292" t="s">
        <v>36</v>
      </c>
      <c r="B292">
        <v>1739</v>
      </c>
      <c r="C292" t="s">
        <v>823</v>
      </c>
      <c r="D292" t="s">
        <v>824</v>
      </c>
      <c r="E292" t="s">
        <v>825</v>
      </c>
      <c r="F292" t="s">
        <v>40</v>
      </c>
      <c r="G292" t="s">
        <v>826</v>
      </c>
      <c r="H292" t="s">
        <v>11</v>
      </c>
      <c r="I292" t="s">
        <v>12</v>
      </c>
      <c r="J292">
        <v>119</v>
      </c>
      <c r="K292" t="s">
        <v>13</v>
      </c>
      <c r="L292" t="s">
        <v>14</v>
      </c>
      <c r="M292" s="2">
        <v>46</v>
      </c>
      <c r="N292" s="2">
        <v>5474</v>
      </c>
      <c r="O292" t="s">
        <v>42</v>
      </c>
    </row>
    <row r="293" spans="1:15" hidden="1" x14ac:dyDescent="0.25">
      <c r="A293" t="s">
        <v>36</v>
      </c>
      <c r="B293">
        <v>1741</v>
      </c>
      <c r="C293" t="s">
        <v>827</v>
      </c>
      <c r="D293" t="s">
        <v>828</v>
      </c>
      <c r="E293" t="s">
        <v>829</v>
      </c>
      <c r="F293" t="s">
        <v>40</v>
      </c>
      <c r="G293" t="s">
        <v>830</v>
      </c>
      <c r="H293" t="s">
        <v>11</v>
      </c>
      <c r="I293" t="s">
        <v>12</v>
      </c>
      <c r="J293">
        <v>13</v>
      </c>
      <c r="K293" t="s">
        <v>13</v>
      </c>
      <c r="L293" t="s">
        <v>14</v>
      </c>
      <c r="M293" s="2">
        <v>46</v>
      </c>
      <c r="N293" s="2">
        <v>598</v>
      </c>
      <c r="O293" t="s">
        <v>42</v>
      </c>
    </row>
    <row r="294" spans="1:15" hidden="1" x14ac:dyDescent="0.25">
      <c r="A294" t="s">
        <v>36</v>
      </c>
      <c r="B294">
        <v>1746</v>
      </c>
      <c r="C294" t="s">
        <v>831</v>
      </c>
      <c r="D294" t="s">
        <v>832</v>
      </c>
      <c r="E294" t="s">
        <v>833</v>
      </c>
      <c r="F294" t="s">
        <v>40</v>
      </c>
      <c r="G294" t="s">
        <v>834</v>
      </c>
      <c r="H294" t="s">
        <v>11</v>
      </c>
      <c r="I294" t="s">
        <v>12</v>
      </c>
      <c r="J294">
        <v>17</v>
      </c>
      <c r="K294" t="s">
        <v>13</v>
      </c>
      <c r="L294" t="s">
        <v>14</v>
      </c>
      <c r="M294" s="2">
        <v>46</v>
      </c>
      <c r="N294" s="2">
        <v>782</v>
      </c>
      <c r="O294" t="s">
        <v>42</v>
      </c>
    </row>
    <row r="295" spans="1:15" hidden="1" x14ac:dyDescent="0.25">
      <c r="A295" t="s">
        <v>36</v>
      </c>
      <c r="B295">
        <v>1750</v>
      </c>
      <c r="C295" t="s">
        <v>835</v>
      </c>
      <c r="D295" t="s">
        <v>836</v>
      </c>
      <c r="E295" t="s">
        <v>837</v>
      </c>
      <c r="F295" t="s">
        <v>40</v>
      </c>
      <c r="G295" t="s">
        <v>838</v>
      </c>
      <c r="H295" t="s">
        <v>11</v>
      </c>
      <c r="I295" t="s">
        <v>12</v>
      </c>
      <c r="J295">
        <v>17</v>
      </c>
      <c r="K295" t="s">
        <v>13</v>
      </c>
      <c r="L295" t="s">
        <v>14</v>
      </c>
      <c r="M295" s="2">
        <v>46</v>
      </c>
      <c r="N295" s="2">
        <v>782</v>
      </c>
      <c r="O295" t="s">
        <v>42</v>
      </c>
    </row>
    <row r="296" spans="1:15" hidden="1" x14ac:dyDescent="0.25">
      <c r="A296" t="s">
        <v>36</v>
      </c>
      <c r="B296">
        <v>1757</v>
      </c>
      <c r="C296" t="s">
        <v>839</v>
      </c>
      <c r="D296" t="s">
        <v>840</v>
      </c>
      <c r="E296" t="s">
        <v>841</v>
      </c>
      <c r="F296" t="s">
        <v>40</v>
      </c>
      <c r="G296" t="s">
        <v>842</v>
      </c>
      <c r="H296" t="s">
        <v>11</v>
      </c>
      <c r="I296" t="s">
        <v>12</v>
      </c>
      <c r="J296">
        <v>18</v>
      </c>
      <c r="K296" t="s">
        <v>13</v>
      </c>
      <c r="L296" t="s">
        <v>14</v>
      </c>
      <c r="M296" s="2">
        <v>46</v>
      </c>
      <c r="N296" s="2">
        <v>828</v>
      </c>
      <c r="O296" t="s">
        <v>42</v>
      </c>
    </row>
    <row r="297" spans="1:15" hidden="1" x14ac:dyDescent="0.25">
      <c r="A297" t="s">
        <v>36</v>
      </c>
      <c r="B297">
        <v>1763</v>
      </c>
      <c r="C297" t="s">
        <v>843</v>
      </c>
      <c r="D297" t="s">
        <v>844</v>
      </c>
      <c r="E297" t="s">
        <v>845</v>
      </c>
      <c r="F297" t="s">
        <v>40</v>
      </c>
      <c r="G297" t="s">
        <v>846</v>
      </c>
      <c r="H297" t="s">
        <v>11</v>
      </c>
      <c r="I297" t="s">
        <v>12</v>
      </c>
      <c r="J297">
        <v>16</v>
      </c>
      <c r="K297" t="s">
        <v>13</v>
      </c>
      <c r="L297" t="s">
        <v>14</v>
      </c>
      <c r="M297" s="2">
        <v>46</v>
      </c>
      <c r="N297" s="2">
        <v>736</v>
      </c>
      <c r="O297" t="s">
        <v>42</v>
      </c>
    </row>
    <row r="298" spans="1:15" hidden="1" x14ac:dyDescent="0.25">
      <c r="A298" t="s">
        <v>36</v>
      </c>
      <c r="B298">
        <v>1764</v>
      </c>
      <c r="C298" t="s">
        <v>847</v>
      </c>
      <c r="D298" t="s">
        <v>848</v>
      </c>
      <c r="E298" t="s">
        <v>849</v>
      </c>
      <c r="F298" t="s">
        <v>40</v>
      </c>
      <c r="G298" t="s">
        <v>850</v>
      </c>
      <c r="H298" t="s">
        <v>851</v>
      </c>
      <c r="I298" t="s">
        <v>852</v>
      </c>
      <c r="J298">
        <v>2</v>
      </c>
      <c r="K298" t="s">
        <v>13</v>
      </c>
      <c r="L298" t="s">
        <v>853</v>
      </c>
      <c r="M298" s="2">
        <v>6500</v>
      </c>
      <c r="N298" s="2">
        <v>13000</v>
      </c>
      <c r="O298" t="s">
        <v>42</v>
      </c>
    </row>
    <row r="299" spans="1:15" hidden="1" x14ac:dyDescent="0.25">
      <c r="A299" t="s">
        <v>36</v>
      </c>
      <c r="B299">
        <v>1779</v>
      </c>
      <c r="C299" t="s">
        <v>854</v>
      </c>
      <c r="D299" t="s">
        <v>855</v>
      </c>
      <c r="E299" t="s">
        <v>856</v>
      </c>
      <c r="F299" t="s">
        <v>40</v>
      </c>
      <c r="G299" t="s">
        <v>857</v>
      </c>
      <c r="H299" t="s">
        <v>11</v>
      </c>
      <c r="I299" t="s">
        <v>12</v>
      </c>
      <c r="J299">
        <v>18</v>
      </c>
      <c r="K299" t="s">
        <v>13</v>
      </c>
      <c r="L299" t="s">
        <v>14</v>
      </c>
      <c r="M299" s="2">
        <v>46</v>
      </c>
      <c r="N299" s="2">
        <v>828</v>
      </c>
      <c r="O299" t="s">
        <v>42</v>
      </c>
    </row>
    <row r="300" spans="1:15" hidden="1" x14ac:dyDescent="0.25">
      <c r="A300" t="s">
        <v>36</v>
      </c>
      <c r="B300">
        <v>1780</v>
      </c>
      <c r="C300" t="s">
        <v>858</v>
      </c>
      <c r="D300" t="s">
        <v>859</v>
      </c>
      <c r="E300" t="s">
        <v>860</v>
      </c>
      <c r="F300" t="s">
        <v>40</v>
      </c>
      <c r="G300" t="s">
        <v>861</v>
      </c>
      <c r="H300" t="s">
        <v>862</v>
      </c>
      <c r="I300" t="s">
        <v>863</v>
      </c>
      <c r="J300">
        <v>1</v>
      </c>
      <c r="K300" t="s">
        <v>13</v>
      </c>
      <c r="L300" t="s">
        <v>864</v>
      </c>
      <c r="M300" s="2">
        <v>7147.3307999999997</v>
      </c>
      <c r="N300" s="2">
        <v>7147.3307999999997</v>
      </c>
      <c r="O300" t="s">
        <v>42</v>
      </c>
    </row>
    <row r="301" spans="1:15" hidden="1" x14ac:dyDescent="0.25">
      <c r="A301" t="s">
        <v>36</v>
      </c>
      <c r="B301">
        <v>1798</v>
      </c>
      <c r="C301" t="s">
        <v>865</v>
      </c>
      <c r="D301" t="s">
        <v>866</v>
      </c>
      <c r="E301" t="s">
        <v>867</v>
      </c>
      <c r="F301" t="s">
        <v>40</v>
      </c>
      <c r="G301" t="s">
        <v>868</v>
      </c>
      <c r="H301" t="s">
        <v>11</v>
      </c>
      <c r="I301" t="s">
        <v>12</v>
      </c>
      <c r="J301">
        <v>18</v>
      </c>
      <c r="K301" t="s">
        <v>13</v>
      </c>
      <c r="L301" t="s">
        <v>14</v>
      </c>
      <c r="M301" s="2">
        <v>46</v>
      </c>
      <c r="N301" s="2">
        <v>828</v>
      </c>
      <c r="O301" t="s">
        <v>42</v>
      </c>
    </row>
    <row r="302" spans="1:15" hidden="1" x14ac:dyDescent="0.25">
      <c r="A302" t="s">
        <v>36</v>
      </c>
      <c r="B302">
        <v>1836</v>
      </c>
      <c r="C302" t="s">
        <v>869</v>
      </c>
      <c r="D302" t="s">
        <v>870</v>
      </c>
      <c r="E302" t="s">
        <v>871</v>
      </c>
      <c r="F302" t="s">
        <v>40</v>
      </c>
      <c r="G302" t="s">
        <v>872</v>
      </c>
      <c r="H302" t="s">
        <v>11</v>
      </c>
      <c r="I302" t="s">
        <v>12</v>
      </c>
      <c r="J302">
        <v>16</v>
      </c>
      <c r="K302" t="s">
        <v>13</v>
      </c>
      <c r="L302" t="s">
        <v>14</v>
      </c>
      <c r="M302" s="2">
        <v>46</v>
      </c>
      <c r="N302" s="2">
        <v>736</v>
      </c>
      <c r="O302" t="s">
        <v>42</v>
      </c>
    </row>
    <row r="303" spans="1:15" hidden="1" x14ac:dyDescent="0.25">
      <c r="A303" t="s">
        <v>36</v>
      </c>
      <c r="B303">
        <v>1849</v>
      </c>
      <c r="C303" t="s">
        <v>873</v>
      </c>
      <c r="D303" t="s">
        <v>874</v>
      </c>
      <c r="E303" t="s">
        <v>875</v>
      </c>
      <c r="F303" t="s">
        <v>40</v>
      </c>
      <c r="G303" t="s">
        <v>876</v>
      </c>
      <c r="H303" t="s">
        <v>851</v>
      </c>
      <c r="I303" t="s">
        <v>852</v>
      </c>
      <c r="J303">
        <v>2</v>
      </c>
      <c r="K303" t="s">
        <v>13</v>
      </c>
      <c r="L303" t="s">
        <v>853</v>
      </c>
      <c r="M303" s="2">
        <v>6500</v>
      </c>
      <c r="N303" s="2">
        <v>13000</v>
      </c>
      <c r="O303" t="s">
        <v>42</v>
      </c>
    </row>
    <row r="304" spans="1:15" hidden="1" x14ac:dyDescent="0.25">
      <c r="A304" t="s">
        <v>36</v>
      </c>
      <c r="B304">
        <v>1858</v>
      </c>
      <c r="C304" t="s">
        <v>877</v>
      </c>
      <c r="D304" t="s">
        <v>878</v>
      </c>
      <c r="E304" t="s">
        <v>879</v>
      </c>
      <c r="F304" t="s">
        <v>40</v>
      </c>
      <c r="G304" t="s">
        <v>880</v>
      </c>
      <c r="H304" t="s">
        <v>11</v>
      </c>
      <c r="I304" t="s">
        <v>12</v>
      </c>
      <c r="J304">
        <v>18</v>
      </c>
      <c r="K304" t="s">
        <v>13</v>
      </c>
      <c r="L304" t="s">
        <v>14</v>
      </c>
      <c r="M304" s="2">
        <v>46</v>
      </c>
      <c r="N304" s="2">
        <v>828</v>
      </c>
      <c r="O304" t="s">
        <v>42</v>
      </c>
    </row>
    <row r="305" spans="1:15" hidden="1" x14ac:dyDescent="0.25">
      <c r="A305" t="s">
        <v>36</v>
      </c>
      <c r="B305">
        <v>1883</v>
      </c>
      <c r="C305" t="s">
        <v>881</v>
      </c>
      <c r="D305" t="s">
        <v>882</v>
      </c>
      <c r="E305" t="s">
        <v>883</v>
      </c>
      <c r="F305" t="s">
        <v>40</v>
      </c>
      <c r="G305" t="s">
        <v>884</v>
      </c>
      <c r="H305" t="s">
        <v>11</v>
      </c>
      <c r="I305" t="s">
        <v>12</v>
      </c>
      <c r="J305">
        <v>18</v>
      </c>
      <c r="K305" t="s">
        <v>13</v>
      </c>
      <c r="L305" t="s">
        <v>14</v>
      </c>
      <c r="M305" s="2">
        <v>46</v>
      </c>
      <c r="N305" s="2">
        <v>828</v>
      </c>
      <c r="O305" t="s">
        <v>42</v>
      </c>
    </row>
    <row r="306" spans="1:15" hidden="1" x14ac:dyDescent="0.25">
      <c r="A306" t="s">
        <v>36</v>
      </c>
      <c r="B306">
        <v>1903</v>
      </c>
      <c r="C306" t="s">
        <v>885</v>
      </c>
      <c r="D306" t="s">
        <v>886</v>
      </c>
      <c r="E306" t="s">
        <v>887</v>
      </c>
      <c r="F306" t="s">
        <v>135</v>
      </c>
      <c r="G306" t="s">
        <v>888</v>
      </c>
      <c r="H306" t="s">
        <v>388</v>
      </c>
      <c r="I306" t="s">
        <v>389</v>
      </c>
      <c r="J306">
        <v>25</v>
      </c>
      <c r="K306" t="s">
        <v>13</v>
      </c>
      <c r="L306" t="s">
        <v>232</v>
      </c>
      <c r="M306" s="2">
        <v>210.00460000000001</v>
      </c>
      <c r="N306" s="2">
        <v>5250.1149999999998</v>
      </c>
      <c r="O306" t="s">
        <v>42</v>
      </c>
    </row>
    <row r="307" spans="1:15" hidden="1" x14ac:dyDescent="0.25">
      <c r="A307" t="s">
        <v>36</v>
      </c>
      <c r="B307">
        <v>1903</v>
      </c>
      <c r="C307" t="s">
        <v>885</v>
      </c>
      <c r="D307" t="s">
        <v>886</v>
      </c>
      <c r="E307" t="s">
        <v>887</v>
      </c>
      <c r="F307" t="s">
        <v>135</v>
      </c>
      <c r="G307" t="s">
        <v>888</v>
      </c>
      <c r="H307" t="s">
        <v>410</v>
      </c>
      <c r="I307" t="s">
        <v>411</v>
      </c>
      <c r="J307">
        <v>20</v>
      </c>
      <c r="K307" t="s">
        <v>13</v>
      </c>
      <c r="L307" t="s">
        <v>232</v>
      </c>
      <c r="M307" s="2">
        <v>48.8048</v>
      </c>
      <c r="N307" s="2">
        <v>976.096</v>
      </c>
      <c r="O307" t="s">
        <v>42</v>
      </c>
    </row>
    <row r="308" spans="1:15" hidden="1" x14ac:dyDescent="0.25">
      <c r="A308" t="s">
        <v>36</v>
      </c>
      <c r="B308">
        <v>1903</v>
      </c>
      <c r="C308" t="s">
        <v>885</v>
      </c>
      <c r="D308" t="s">
        <v>886</v>
      </c>
      <c r="E308" t="s">
        <v>887</v>
      </c>
      <c r="F308" t="s">
        <v>135</v>
      </c>
      <c r="G308" t="s">
        <v>888</v>
      </c>
      <c r="H308" t="s">
        <v>889</v>
      </c>
      <c r="I308" t="s">
        <v>890</v>
      </c>
      <c r="J308">
        <v>2</v>
      </c>
      <c r="K308" t="s">
        <v>13</v>
      </c>
      <c r="L308" t="s">
        <v>232</v>
      </c>
      <c r="M308" s="2">
        <v>3476.9998000000001</v>
      </c>
      <c r="N308" s="2">
        <v>6953.9996000000001</v>
      </c>
      <c r="O308" t="s">
        <v>42</v>
      </c>
    </row>
    <row r="309" spans="1:15" hidden="1" x14ac:dyDescent="0.25">
      <c r="A309" t="s">
        <v>36</v>
      </c>
      <c r="B309">
        <v>1903</v>
      </c>
      <c r="C309" t="s">
        <v>885</v>
      </c>
      <c r="D309" t="s">
        <v>886</v>
      </c>
      <c r="E309" t="s">
        <v>887</v>
      </c>
      <c r="F309" t="s">
        <v>135</v>
      </c>
      <c r="G309" t="s">
        <v>888</v>
      </c>
      <c r="H309" t="s">
        <v>412</v>
      </c>
      <c r="I309" t="s">
        <v>413</v>
      </c>
      <c r="J309">
        <v>35</v>
      </c>
      <c r="K309" t="s">
        <v>13</v>
      </c>
      <c r="L309" t="s">
        <v>232</v>
      </c>
      <c r="M309" s="2">
        <v>103.69840000000001</v>
      </c>
      <c r="N309" s="2">
        <v>3629.444</v>
      </c>
      <c r="O309" t="s">
        <v>42</v>
      </c>
    </row>
    <row r="310" spans="1:15" hidden="1" x14ac:dyDescent="0.25">
      <c r="A310" t="s">
        <v>36</v>
      </c>
      <c r="B310">
        <v>1912</v>
      </c>
      <c r="C310" t="s">
        <v>891</v>
      </c>
      <c r="D310" t="s">
        <v>892</v>
      </c>
      <c r="E310" t="s">
        <v>893</v>
      </c>
      <c r="F310" t="s">
        <v>40</v>
      </c>
      <c r="G310" t="s">
        <v>894</v>
      </c>
      <c r="H310" t="s">
        <v>11</v>
      </c>
      <c r="I310" t="s">
        <v>12</v>
      </c>
      <c r="J310">
        <v>18</v>
      </c>
      <c r="K310" t="s">
        <v>13</v>
      </c>
      <c r="L310" t="s">
        <v>14</v>
      </c>
      <c r="M310" s="2">
        <v>46</v>
      </c>
      <c r="N310" s="2">
        <v>828</v>
      </c>
      <c r="O310" t="s">
        <v>42</v>
      </c>
    </row>
    <row r="311" spans="1:15" hidden="1" x14ac:dyDescent="0.25">
      <c r="A311" t="s">
        <v>36</v>
      </c>
      <c r="B311">
        <v>1916</v>
      </c>
      <c r="C311" t="s">
        <v>895</v>
      </c>
      <c r="D311" t="s">
        <v>896</v>
      </c>
      <c r="E311" t="s">
        <v>897</v>
      </c>
      <c r="F311" t="s">
        <v>40</v>
      </c>
      <c r="G311" t="s">
        <v>898</v>
      </c>
      <c r="H311" t="s">
        <v>899</v>
      </c>
      <c r="I311" t="s">
        <v>900</v>
      </c>
      <c r="J311">
        <v>1</v>
      </c>
      <c r="K311" t="s">
        <v>13</v>
      </c>
      <c r="L311" t="s">
        <v>901</v>
      </c>
      <c r="M311" s="2">
        <v>737.5</v>
      </c>
      <c r="N311" s="2">
        <v>737.5</v>
      </c>
      <c r="O311" t="s">
        <v>42</v>
      </c>
    </row>
    <row r="312" spans="1:15" hidden="1" x14ac:dyDescent="0.25">
      <c r="A312" t="s">
        <v>36</v>
      </c>
      <c r="B312">
        <v>1916</v>
      </c>
      <c r="C312" t="s">
        <v>895</v>
      </c>
      <c r="D312" t="s">
        <v>896</v>
      </c>
      <c r="E312" t="s">
        <v>897</v>
      </c>
      <c r="F312" t="s">
        <v>40</v>
      </c>
      <c r="G312" t="s">
        <v>898</v>
      </c>
      <c r="H312" t="s">
        <v>902</v>
      </c>
      <c r="I312" t="s">
        <v>903</v>
      </c>
      <c r="J312">
        <v>1</v>
      </c>
      <c r="K312" t="s">
        <v>13</v>
      </c>
      <c r="L312" t="s">
        <v>901</v>
      </c>
      <c r="M312" s="2">
        <v>2124</v>
      </c>
      <c r="N312" s="2">
        <v>2124</v>
      </c>
      <c r="O312" t="s">
        <v>42</v>
      </c>
    </row>
    <row r="313" spans="1:15" hidden="1" x14ac:dyDescent="0.25">
      <c r="A313" t="s">
        <v>36</v>
      </c>
      <c r="B313">
        <v>1916</v>
      </c>
      <c r="C313" t="s">
        <v>895</v>
      </c>
      <c r="D313" t="s">
        <v>896</v>
      </c>
      <c r="E313" t="s">
        <v>904</v>
      </c>
      <c r="F313" t="s">
        <v>40</v>
      </c>
      <c r="G313" t="s">
        <v>898</v>
      </c>
      <c r="H313" t="s">
        <v>905</v>
      </c>
      <c r="I313" t="s">
        <v>906</v>
      </c>
      <c r="J313">
        <v>1</v>
      </c>
      <c r="K313" t="s">
        <v>13</v>
      </c>
      <c r="L313" t="s">
        <v>901</v>
      </c>
      <c r="M313" s="2">
        <v>5416.2</v>
      </c>
      <c r="N313" s="2">
        <v>5416.2</v>
      </c>
      <c r="O313" t="s">
        <v>42</v>
      </c>
    </row>
    <row r="314" spans="1:15" hidden="1" x14ac:dyDescent="0.25">
      <c r="A314" t="s">
        <v>36</v>
      </c>
      <c r="B314">
        <v>1916</v>
      </c>
      <c r="C314" t="s">
        <v>895</v>
      </c>
      <c r="D314" t="s">
        <v>896</v>
      </c>
      <c r="E314" t="s">
        <v>904</v>
      </c>
      <c r="F314" t="s">
        <v>40</v>
      </c>
      <c r="G314" t="s">
        <v>898</v>
      </c>
      <c r="H314" t="s">
        <v>907</v>
      </c>
      <c r="I314" t="s">
        <v>908</v>
      </c>
      <c r="J314">
        <v>4</v>
      </c>
      <c r="K314" t="s">
        <v>13</v>
      </c>
      <c r="L314" t="s">
        <v>901</v>
      </c>
      <c r="M314" s="2">
        <v>578.20000000000005</v>
      </c>
      <c r="N314" s="2">
        <v>2312.8000000000002</v>
      </c>
      <c r="O314" t="s">
        <v>42</v>
      </c>
    </row>
    <row r="315" spans="1:15" hidden="1" x14ac:dyDescent="0.25">
      <c r="A315" t="s">
        <v>36</v>
      </c>
      <c r="B315">
        <v>1923</v>
      </c>
      <c r="C315" t="s">
        <v>909</v>
      </c>
      <c r="D315" t="s">
        <v>896</v>
      </c>
      <c r="E315" t="s">
        <v>910</v>
      </c>
      <c r="F315" t="s">
        <v>40</v>
      </c>
      <c r="G315" t="s">
        <v>911</v>
      </c>
      <c r="H315" t="s">
        <v>323</v>
      </c>
      <c r="I315" t="s">
        <v>324</v>
      </c>
      <c r="J315">
        <v>100</v>
      </c>
      <c r="K315" t="s">
        <v>13</v>
      </c>
      <c r="L315" t="s">
        <v>232</v>
      </c>
      <c r="M315" s="2">
        <v>187.54920000000001</v>
      </c>
      <c r="N315" s="2">
        <v>18754.919999999998</v>
      </c>
      <c r="O315" t="s">
        <v>42</v>
      </c>
    </row>
    <row r="316" spans="1:15" hidden="1" x14ac:dyDescent="0.25">
      <c r="A316" t="s">
        <v>36</v>
      </c>
      <c r="B316">
        <v>1923</v>
      </c>
      <c r="C316" t="s">
        <v>909</v>
      </c>
      <c r="D316" t="s">
        <v>896</v>
      </c>
      <c r="E316" t="s">
        <v>910</v>
      </c>
      <c r="F316" t="s">
        <v>40</v>
      </c>
      <c r="G316" t="s">
        <v>911</v>
      </c>
      <c r="H316" t="s">
        <v>414</v>
      </c>
      <c r="I316" t="s">
        <v>415</v>
      </c>
      <c r="J316">
        <v>5</v>
      </c>
      <c r="K316" t="s">
        <v>13</v>
      </c>
      <c r="L316" t="s">
        <v>232</v>
      </c>
      <c r="M316" s="2">
        <v>488.00080000000003</v>
      </c>
      <c r="N316" s="2">
        <v>2440.0039999999999</v>
      </c>
      <c r="O316" t="s">
        <v>42</v>
      </c>
    </row>
    <row r="317" spans="1:15" hidden="1" x14ac:dyDescent="0.25">
      <c r="A317" t="s">
        <v>36</v>
      </c>
      <c r="B317">
        <v>1923</v>
      </c>
      <c r="C317" t="s">
        <v>909</v>
      </c>
      <c r="D317" t="s">
        <v>896</v>
      </c>
      <c r="E317" t="s">
        <v>910</v>
      </c>
      <c r="F317" t="s">
        <v>40</v>
      </c>
      <c r="G317" t="s">
        <v>911</v>
      </c>
      <c r="H317" t="s">
        <v>416</v>
      </c>
      <c r="I317" t="s">
        <v>417</v>
      </c>
      <c r="J317">
        <v>20</v>
      </c>
      <c r="K317" t="s">
        <v>13</v>
      </c>
      <c r="L317" t="s">
        <v>232</v>
      </c>
      <c r="M317" s="2">
        <v>942.00580000000002</v>
      </c>
      <c r="N317" s="2">
        <v>18840.116000000002</v>
      </c>
      <c r="O317" t="s">
        <v>42</v>
      </c>
    </row>
    <row r="318" spans="1:15" hidden="1" x14ac:dyDescent="0.25">
      <c r="A318" t="s">
        <v>36</v>
      </c>
      <c r="B318">
        <v>1923</v>
      </c>
      <c r="C318" t="s">
        <v>909</v>
      </c>
      <c r="D318" t="s">
        <v>896</v>
      </c>
      <c r="E318" t="s">
        <v>910</v>
      </c>
      <c r="F318" t="s">
        <v>40</v>
      </c>
      <c r="G318" t="s">
        <v>911</v>
      </c>
      <c r="H318" t="s">
        <v>319</v>
      </c>
      <c r="I318" t="s">
        <v>320</v>
      </c>
      <c r="J318">
        <v>5</v>
      </c>
      <c r="K318" t="s">
        <v>13</v>
      </c>
      <c r="L318" t="s">
        <v>232</v>
      </c>
      <c r="M318" s="2">
        <v>158.60380000000001</v>
      </c>
      <c r="N318" s="2">
        <v>793.01900000000001</v>
      </c>
      <c r="O318" t="s">
        <v>42</v>
      </c>
    </row>
    <row r="319" spans="1:15" hidden="1" x14ac:dyDescent="0.25">
      <c r="A319" t="s">
        <v>36</v>
      </c>
      <c r="B319">
        <v>1923</v>
      </c>
      <c r="C319" t="s">
        <v>909</v>
      </c>
      <c r="D319" t="s">
        <v>896</v>
      </c>
      <c r="E319" t="s">
        <v>910</v>
      </c>
      <c r="F319" t="s">
        <v>40</v>
      </c>
      <c r="G319" t="s">
        <v>911</v>
      </c>
      <c r="H319" t="s">
        <v>912</v>
      </c>
      <c r="I319" t="s">
        <v>913</v>
      </c>
      <c r="J319">
        <v>2</v>
      </c>
      <c r="K319" t="s">
        <v>13</v>
      </c>
      <c r="L319" t="s">
        <v>232</v>
      </c>
      <c r="M319" s="2">
        <v>215.999</v>
      </c>
      <c r="N319" s="2">
        <v>431.99799999999999</v>
      </c>
      <c r="O319" t="s">
        <v>42</v>
      </c>
    </row>
    <row r="320" spans="1:15" hidden="1" x14ac:dyDescent="0.25">
      <c r="A320" t="s">
        <v>36</v>
      </c>
      <c r="B320">
        <v>1923</v>
      </c>
      <c r="C320" t="s">
        <v>909</v>
      </c>
      <c r="D320" t="s">
        <v>896</v>
      </c>
      <c r="E320" t="s">
        <v>910</v>
      </c>
      <c r="F320" t="s">
        <v>40</v>
      </c>
      <c r="G320" t="s">
        <v>911</v>
      </c>
      <c r="H320" t="s">
        <v>331</v>
      </c>
      <c r="I320" t="s">
        <v>332</v>
      </c>
      <c r="J320">
        <v>10</v>
      </c>
      <c r="K320" t="s">
        <v>13</v>
      </c>
      <c r="L320" t="s">
        <v>232</v>
      </c>
      <c r="M320" s="2">
        <v>195.19560000000001</v>
      </c>
      <c r="N320" s="2">
        <v>1951.9559999999999</v>
      </c>
      <c r="O320" t="s">
        <v>42</v>
      </c>
    </row>
    <row r="321" spans="1:15" hidden="1" x14ac:dyDescent="0.25">
      <c r="A321" t="s">
        <v>36</v>
      </c>
      <c r="B321">
        <v>1923</v>
      </c>
      <c r="C321" t="s">
        <v>909</v>
      </c>
      <c r="D321" t="s">
        <v>896</v>
      </c>
      <c r="E321" t="s">
        <v>910</v>
      </c>
      <c r="F321" t="s">
        <v>40</v>
      </c>
      <c r="G321" t="s">
        <v>911</v>
      </c>
      <c r="H321" t="s">
        <v>327</v>
      </c>
      <c r="I321" t="s">
        <v>328</v>
      </c>
      <c r="J321">
        <v>14</v>
      </c>
      <c r="K321" t="s">
        <v>13</v>
      </c>
      <c r="L321" t="s">
        <v>232</v>
      </c>
      <c r="M321" s="2">
        <v>20.001000000000001</v>
      </c>
      <c r="N321" s="2">
        <v>280.01400000000001</v>
      </c>
      <c r="O321" t="s">
        <v>42</v>
      </c>
    </row>
    <row r="322" spans="1:15" hidden="1" x14ac:dyDescent="0.25">
      <c r="A322" t="s">
        <v>36</v>
      </c>
      <c r="B322">
        <v>1923</v>
      </c>
      <c r="C322" t="s">
        <v>909</v>
      </c>
      <c r="D322" t="s">
        <v>896</v>
      </c>
      <c r="E322" t="s">
        <v>910</v>
      </c>
      <c r="F322" t="s">
        <v>40</v>
      </c>
      <c r="G322" t="s">
        <v>911</v>
      </c>
      <c r="H322" t="s">
        <v>394</v>
      </c>
      <c r="I322" t="s">
        <v>395</v>
      </c>
      <c r="J322">
        <v>16</v>
      </c>
      <c r="K322" t="s">
        <v>13</v>
      </c>
      <c r="L322" t="s">
        <v>232</v>
      </c>
      <c r="M322" s="2">
        <v>87.497</v>
      </c>
      <c r="N322" s="2">
        <v>1399.952</v>
      </c>
      <c r="O322" t="s">
        <v>42</v>
      </c>
    </row>
    <row r="323" spans="1:15" hidden="1" x14ac:dyDescent="0.25">
      <c r="A323" t="s">
        <v>36</v>
      </c>
      <c r="B323">
        <v>1923</v>
      </c>
      <c r="C323" t="s">
        <v>909</v>
      </c>
      <c r="D323" t="s">
        <v>896</v>
      </c>
      <c r="E323" t="s">
        <v>910</v>
      </c>
      <c r="F323" t="s">
        <v>40</v>
      </c>
      <c r="G323" t="s">
        <v>911</v>
      </c>
      <c r="H323" t="s">
        <v>914</v>
      </c>
      <c r="I323" t="s">
        <v>915</v>
      </c>
      <c r="J323">
        <v>9</v>
      </c>
      <c r="K323" t="s">
        <v>13</v>
      </c>
      <c r="L323" t="s">
        <v>232</v>
      </c>
      <c r="M323" s="2">
        <v>103.69840000000001</v>
      </c>
      <c r="N323" s="2">
        <v>933.28560000000004</v>
      </c>
      <c r="O323" t="s">
        <v>42</v>
      </c>
    </row>
    <row r="324" spans="1:15" hidden="1" x14ac:dyDescent="0.25">
      <c r="A324" t="s">
        <v>36</v>
      </c>
      <c r="B324">
        <v>1923</v>
      </c>
      <c r="C324" t="s">
        <v>909</v>
      </c>
      <c r="D324" t="s">
        <v>896</v>
      </c>
      <c r="E324" t="s">
        <v>910</v>
      </c>
      <c r="F324" t="s">
        <v>40</v>
      </c>
      <c r="G324" t="s">
        <v>911</v>
      </c>
      <c r="H324" t="s">
        <v>392</v>
      </c>
      <c r="I324" t="s">
        <v>393</v>
      </c>
      <c r="J324">
        <v>75</v>
      </c>
      <c r="K324" t="s">
        <v>13</v>
      </c>
      <c r="L324" t="s">
        <v>232</v>
      </c>
      <c r="M324" s="2">
        <v>79.296000000000006</v>
      </c>
      <c r="N324" s="2">
        <v>5947.2</v>
      </c>
      <c r="O324" t="s">
        <v>42</v>
      </c>
    </row>
    <row r="325" spans="1:15" hidden="1" x14ac:dyDescent="0.25">
      <c r="A325" t="s">
        <v>36</v>
      </c>
      <c r="B325">
        <v>1923</v>
      </c>
      <c r="C325" t="s">
        <v>909</v>
      </c>
      <c r="D325" t="s">
        <v>896</v>
      </c>
      <c r="E325" t="s">
        <v>910</v>
      </c>
      <c r="F325" t="s">
        <v>40</v>
      </c>
      <c r="G325" t="s">
        <v>911</v>
      </c>
      <c r="H325" t="s">
        <v>333</v>
      </c>
      <c r="I325" t="s">
        <v>334</v>
      </c>
      <c r="J325">
        <v>5</v>
      </c>
      <c r="K325" t="s">
        <v>13</v>
      </c>
      <c r="L325" t="s">
        <v>232</v>
      </c>
      <c r="M325" s="2">
        <v>146.40260000000001</v>
      </c>
      <c r="N325" s="2">
        <v>732.01300000000003</v>
      </c>
      <c r="O325" t="s">
        <v>42</v>
      </c>
    </row>
    <row r="326" spans="1:15" hidden="1" x14ac:dyDescent="0.25">
      <c r="A326" t="s">
        <v>36</v>
      </c>
      <c r="B326">
        <v>1923</v>
      </c>
      <c r="C326" t="s">
        <v>909</v>
      </c>
      <c r="D326" t="s">
        <v>896</v>
      </c>
      <c r="E326" t="s">
        <v>910</v>
      </c>
      <c r="F326" t="s">
        <v>40</v>
      </c>
      <c r="G326" t="s">
        <v>911</v>
      </c>
      <c r="H326" t="s">
        <v>390</v>
      </c>
      <c r="I326" t="s">
        <v>391</v>
      </c>
      <c r="J326">
        <v>5</v>
      </c>
      <c r="K326" t="s">
        <v>13</v>
      </c>
      <c r="L326" t="s">
        <v>232</v>
      </c>
      <c r="M326" s="2">
        <v>488.00080000000003</v>
      </c>
      <c r="N326" s="2">
        <v>2440.0039999999999</v>
      </c>
      <c r="O326" t="s">
        <v>42</v>
      </c>
    </row>
    <row r="327" spans="1:15" hidden="1" x14ac:dyDescent="0.25">
      <c r="A327" t="s">
        <v>36</v>
      </c>
      <c r="B327">
        <v>1923</v>
      </c>
      <c r="C327" t="s">
        <v>909</v>
      </c>
      <c r="D327" t="s">
        <v>896</v>
      </c>
      <c r="E327" t="s">
        <v>910</v>
      </c>
      <c r="F327" t="s">
        <v>40</v>
      </c>
      <c r="G327" t="s">
        <v>911</v>
      </c>
      <c r="H327" t="s">
        <v>335</v>
      </c>
      <c r="I327" t="s">
        <v>336</v>
      </c>
      <c r="J327">
        <v>15</v>
      </c>
      <c r="K327" t="s">
        <v>13</v>
      </c>
      <c r="L327" t="s">
        <v>232</v>
      </c>
      <c r="M327" s="2">
        <v>215.999</v>
      </c>
      <c r="N327" s="2">
        <v>3239.9850000000001</v>
      </c>
      <c r="O327" t="s">
        <v>42</v>
      </c>
    </row>
    <row r="328" spans="1:15" hidden="1" x14ac:dyDescent="0.25">
      <c r="A328" t="s">
        <v>36</v>
      </c>
      <c r="B328">
        <v>1938</v>
      </c>
      <c r="C328" t="s">
        <v>916</v>
      </c>
      <c r="D328" t="s">
        <v>917</v>
      </c>
      <c r="E328" t="s">
        <v>918</v>
      </c>
      <c r="F328" t="s">
        <v>40</v>
      </c>
      <c r="G328" t="s">
        <v>919</v>
      </c>
      <c r="H328" t="s">
        <v>11</v>
      </c>
      <c r="I328" t="s">
        <v>12</v>
      </c>
      <c r="J328">
        <v>16</v>
      </c>
      <c r="K328" t="s">
        <v>13</v>
      </c>
      <c r="L328" t="s">
        <v>14</v>
      </c>
      <c r="M328" s="2">
        <v>46</v>
      </c>
      <c r="N328" s="2">
        <v>736</v>
      </c>
      <c r="O328" t="s">
        <v>42</v>
      </c>
    </row>
    <row r="329" spans="1:15" hidden="1" x14ac:dyDescent="0.25">
      <c r="A329" t="s">
        <v>36</v>
      </c>
      <c r="B329">
        <v>1940</v>
      </c>
      <c r="C329" t="s">
        <v>920</v>
      </c>
      <c r="D329" t="s">
        <v>917</v>
      </c>
      <c r="E329" t="s">
        <v>921</v>
      </c>
      <c r="F329" t="s">
        <v>40</v>
      </c>
      <c r="G329" t="s">
        <v>922</v>
      </c>
      <c r="H329" t="s">
        <v>350</v>
      </c>
      <c r="I329" t="s">
        <v>351</v>
      </c>
      <c r="J329">
        <v>200</v>
      </c>
      <c r="K329" t="s">
        <v>13</v>
      </c>
      <c r="L329" t="s">
        <v>152</v>
      </c>
      <c r="M329" s="2">
        <v>221.18879999999999</v>
      </c>
      <c r="N329" s="2">
        <v>44237.760000000002</v>
      </c>
      <c r="O329" t="s">
        <v>42</v>
      </c>
    </row>
    <row r="330" spans="1:15" hidden="1" x14ac:dyDescent="0.25">
      <c r="A330" t="s">
        <v>36</v>
      </c>
      <c r="B330">
        <v>1941</v>
      </c>
      <c r="C330" t="s">
        <v>923</v>
      </c>
      <c r="D330" t="s">
        <v>917</v>
      </c>
      <c r="E330" t="s">
        <v>924</v>
      </c>
      <c r="F330" t="s">
        <v>135</v>
      </c>
      <c r="G330" t="s">
        <v>925</v>
      </c>
      <c r="H330" t="s">
        <v>363</v>
      </c>
      <c r="I330" t="s">
        <v>364</v>
      </c>
      <c r="J330">
        <v>20</v>
      </c>
      <c r="K330" t="s">
        <v>13</v>
      </c>
      <c r="L330" t="s">
        <v>152</v>
      </c>
      <c r="M330" s="2">
        <v>96.995999999999995</v>
      </c>
      <c r="N330" s="2">
        <v>1939.92</v>
      </c>
      <c r="O330" t="s">
        <v>42</v>
      </c>
    </row>
    <row r="331" spans="1:15" hidden="1" x14ac:dyDescent="0.25">
      <c r="A331" t="s">
        <v>36</v>
      </c>
      <c r="B331">
        <v>1941</v>
      </c>
      <c r="C331" t="s">
        <v>923</v>
      </c>
      <c r="D331" t="s">
        <v>917</v>
      </c>
      <c r="E331" t="s">
        <v>924</v>
      </c>
      <c r="F331" t="s">
        <v>135</v>
      </c>
      <c r="G331" t="s">
        <v>925</v>
      </c>
      <c r="H331" t="s">
        <v>361</v>
      </c>
      <c r="I331" t="s">
        <v>362</v>
      </c>
      <c r="J331">
        <v>70</v>
      </c>
      <c r="K331" t="s">
        <v>13</v>
      </c>
      <c r="L331" t="s">
        <v>152</v>
      </c>
      <c r="M331" s="2">
        <v>109.9996</v>
      </c>
      <c r="N331" s="2">
        <v>7699.9719999999998</v>
      </c>
      <c r="O331" t="s">
        <v>42</v>
      </c>
    </row>
    <row r="332" spans="1:15" hidden="1" x14ac:dyDescent="0.25">
      <c r="A332" t="s">
        <v>36</v>
      </c>
      <c r="B332">
        <v>1941</v>
      </c>
      <c r="C332" t="s">
        <v>923</v>
      </c>
      <c r="D332" t="s">
        <v>917</v>
      </c>
      <c r="E332" t="s">
        <v>924</v>
      </c>
      <c r="F332" t="s">
        <v>135</v>
      </c>
      <c r="G332" t="s">
        <v>925</v>
      </c>
      <c r="H332" t="s">
        <v>359</v>
      </c>
      <c r="I332" t="s">
        <v>360</v>
      </c>
      <c r="J332">
        <v>300</v>
      </c>
      <c r="K332" t="s">
        <v>13</v>
      </c>
      <c r="L332" t="s">
        <v>152</v>
      </c>
      <c r="M332" s="2">
        <v>33.004600000000003</v>
      </c>
      <c r="N332" s="2">
        <v>9901.3799999999992</v>
      </c>
      <c r="O332" t="s">
        <v>42</v>
      </c>
    </row>
    <row r="333" spans="1:15" hidden="1" x14ac:dyDescent="0.25">
      <c r="A333" t="s">
        <v>36</v>
      </c>
      <c r="B333">
        <v>1941</v>
      </c>
      <c r="C333" t="s">
        <v>923</v>
      </c>
      <c r="D333" t="s">
        <v>917</v>
      </c>
      <c r="E333" t="s">
        <v>924</v>
      </c>
      <c r="F333" t="s">
        <v>135</v>
      </c>
      <c r="G333" t="s">
        <v>925</v>
      </c>
      <c r="H333" t="s">
        <v>926</v>
      </c>
      <c r="I333" t="s">
        <v>927</v>
      </c>
      <c r="J333">
        <v>36</v>
      </c>
      <c r="K333" t="s">
        <v>13</v>
      </c>
      <c r="L333" t="s">
        <v>152</v>
      </c>
      <c r="M333" s="2">
        <v>150.0016</v>
      </c>
      <c r="N333" s="2">
        <v>5400.0576000000001</v>
      </c>
      <c r="O333" t="s">
        <v>42</v>
      </c>
    </row>
    <row r="334" spans="1:15" hidden="1" x14ac:dyDescent="0.25">
      <c r="A334" t="s">
        <v>36</v>
      </c>
      <c r="B334">
        <v>1941</v>
      </c>
      <c r="C334" t="s">
        <v>923</v>
      </c>
      <c r="D334" t="s">
        <v>917</v>
      </c>
      <c r="E334" t="s">
        <v>924</v>
      </c>
      <c r="F334" t="s">
        <v>135</v>
      </c>
      <c r="G334" t="s">
        <v>925</v>
      </c>
      <c r="H334" t="s">
        <v>373</v>
      </c>
      <c r="I334" t="s">
        <v>374</v>
      </c>
      <c r="J334">
        <v>70</v>
      </c>
      <c r="K334" t="s">
        <v>13</v>
      </c>
      <c r="L334" t="s">
        <v>152</v>
      </c>
      <c r="M334" s="2">
        <v>40.497599999999998</v>
      </c>
      <c r="N334" s="2">
        <v>2834.8319999999999</v>
      </c>
      <c r="O334" t="s">
        <v>42</v>
      </c>
    </row>
    <row r="335" spans="1:15" hidden="1" x14ac:dyDescent="0.25">
      <c r="A335" t="s">
        <v>36</v>
      </c>
      <c r="B335">
        <v>1941</v>
      </c>
      <c r="C335" t="s">
        <v>923</v>
      </c>
      <c r="D335" t="s">
        <v>917</v>
      </c>
      <c r="E335" t="s">
        <v>924</v>
      </c>
      <c r="F335" t="s">
        <v>135</v>
      </c>
      <c r="G335" t="s">
        <v>925</v>
      </c>
      <c r="H335" t="s">
        <v>369</v>
      </c>
      <c r="I335" t="s">
        <v>370</v>
      </c>
      <c r="J335">
        <v>25</v>
      </c>
      <c r="K335" t="s">
        <v>13</v>
      </c>
      <c r="L335" t="s">
        <v>152</v>
      </c>
      <c r="M335" s="2">
        <v>38.999000000000002</v>
      </c>
      <c r="N335" s="2">
        <v>974.97500000000002</v>
      </c>
      <c r="O335" t="s">
        <v>42</v>
      </c>
    </row>
    <row r="336" spans="1:15" hidden="1" x14ac:dyDescent="0.25">
      <c r="A336" t="s">
        <v>36</v>
      </c>
      <c r="B336">
        <v>1941</v>
      </c>
      <c r="C336" t="s">
        <v>923</v>
      </c>
      <c r="D336" t="s">
        <v>917</v>
      </c>
      <c r="E336" t="s">
        <v>924</v>
      </c>
      <c r="F336" t="s">
        <v>135</v>
      </c>
      <c r="G336" t="s">
        <v>925</v>
      </c>
      <c r="H336" t="s">
        <v>365</v>
      </c>
      <c r="I336" t="s">
        <v>366</v>
      </c>
      <c r="J336">
        <v>40</v>
      </c>
      <c r="K336" t="s">
        <v>13</v>
      </c>
      <c r="L336" t="s">
        <v>152</v>
      </c>
      <c r="M336" s="2">
        <v>37.500399999999999</v>
      </c>
      <c r="N336" s="2">
        <v>1500.0160000000001</v>
      </c>
      <c r="O336" t="s">
        <v>42</v>
      </c>
    </row>
    <row r="337" spans="1:15" hidden="1" x14ac:dyDescent="0.25">
      <c r="A337" t="s">
        <v>36</v>
      </c>
      <c r="B337">
        <v>1946</v>
      </c>
      <c r="C337" t="s">
        <v>928</v>
      </c>
      <c r="D337" t="s">
        <v>929</v>
      </c>
      <c r="E337" t="s">
        <v>930</v>
      </c>
      <c r="F337" t="s">
        <v>135</v>
      </c>
      <c r="G337" t="s">
        <v>931</v>
      </c>
      <c r="H337" t="s">
        <v>932</v>
      </c>
      <c r="I337" t="s">
        <v>933</v>
      </c>
      <c r="J337">
        <v>5</v>
      </c>
      <c r="K337" t="s">
        <v>13</v>
      </c>
      <c r="L337" t="s">
        <v>934</v>
      </c>
      <c r="M337" s="2">
        <v>938.1</v>
      </c>
      <c r="N337" s="2">
        <v>4690.5</v>
      </c>
      <c r="O337" t="s">
        <v>42</v>
      </c>
    </row>
    <row r="338" spans="1:15" hidden="1" x14ac:dyDescent="0.25">
      <c r="A338" t="s">
        <v>36</v>
      </c>
      <c r="B338">
        <v>1946</v>
      </c>
      <c r="C338" t="s">
        <v>928</v>
      </c>
      <c r="D338" t="s">
        <v>929</v>
      </c>
      <c r="E338" t="s">
        <v>930</v>
      </c>
      <c r="F338" t="s">
        <v>135</v>
      </c>
      <c r="G338" t="s">
        <v>931</v>
      </c>
      <c r="H338" t="s">
        <v>935</v>
      </c>
      <c r="I338" t="s">
        <v>936</v>
      </c>
      <c r="J338">
        <v>2</v>
      </c>
      <c r="K338" t="s">
        <v>13</v>
      </c>
      <c r="L338" t="s">
        <v>934</v>
      </c>
      <c r="M338" s="2">
        <v>9381</v>
      </c>
      <c r="N338" s="2">
        <v>18762</v>
      </c>
      <c r="O338" t="s">
        <v>42</v>
      </c>
    </row>
    <row r="339" spans="1:15" hidden="1" x14ac:dyDescent="0.25">
      <c r="A339" t="s">
        <v>36</v>
      </c>
      <c r="B339">
        <v>1946</v>
      </c>
      <c r="C339" t="s">
        <v>928</v>
      </c>
      <c r="D339" t="s">
        <v>929</v>
      </c>
      <c r="E339" t="s">
        <v>930</v>
      </c>
      <c r="F339" t="s">
        <v>135</v>
      </c>
      <c r="G339" t="s">
        <v>931</v>
      </c>
      <c r="H339" t="s">
        <v>937</v>
      </c>
      <c r="I339" t="s">
        <v>938</v>
      </c>
      <c r="J339">
        <v>10</v>
      </c>
      <c r="K339" t="s">
        <v>13</v>
      </c>
      <c r="L339" t="s">
        <v>934</v>
      </c>
      <c r="M339" s="2">
        <v>1174.0999999999999</v>
      </c>
      <c r="N339" s="2">
        <v>11741</v>
      </c>
      <c r="O339" t="s">
        <v>42</v>
      </c>
    </row>
    <row r="340" spans="1:15" hidden="1" x14ac:dyDescent="0.25">
      <c r="A340" t="s">
        <v>36</v>
      </c>
      <c r="B340">
        <v>1946</v>
      </c>
      <c r="C340" t="s">
        <v>928</v>
      </c>
      <c r="D340" t="s">
        <v>929</v>
      </c>
      <c r="E340" t="s">
        <v>930</v>
      </c>
      <c r="F340" t="s">
        <v>135</v>
      </c>
      <c r="G340" t="s">
        <v>931</v>
      </c>
      <c r="H340" t="s">
        <v>939</v>
      </c>
      <c r="I340" t="s">
        <v>940</v>
      </c>
      <c r="J340">
        <v>6</v>
      </c>
      <c r="K340" t="s">
        <v>13</v>
      </c>
      <c r="L340" t="s">
        <v>934</v>
      </c>
      <c r="M340" s="2">
        <v>643.1</v>
      </c>
      <c r="N340" s="2">
        <v>3858.6</v>
      </c>
      <c r="O340" t="s">
        <v>42</v>
      </c>
    </row>
    <row r="341" spans="1:15" hidden="1" x14ac:dyDescent="0.25">
      <c r="A341" t="s">
        <v>36</v>
      </c>
      <c r="B341">
        <v>1946</v>
      </c>
      <c r="C341" t="s">
        <v>928</v>
      </c>
      <c r="D341" t="s">
        <v>929</v>
      </c>
      <c r="E341" t="s">
        <v>930</v>
      </c>
      <c r="F341" t="s">
        <v>135</v>
      </c>
      <c r="G341" t="s">
        <v>931</v>
      </c>
      <c r="H341" t="s">
        <v>941</v>
      </c>
      <c r="I341" t="s">
        <v>942</v>
      </c>
      <c r="J341">
        <v>20</v>
      </c>
      <c r="K341" t="s">
        <v>13</v>
      </c>
      <c r="L341" t="s">
        <v>934</v>
      </c>
      <c r="M341" s="2">
        <v>106.2</v>
      </c>
      <c r="N341" s="2">
        <v>2124</v>
      </c>
      <c r="O341" t="s">
        <v>42</v>
      </c>
    </row>
    <row r="342" spans="1:15" hidden="1" x14ac:dyDescent="0.25">
      <c r="A342" t="s">
        <v>36</v>
      </c>
      <c r="B342">
        <v>1946</v>
      </c>
      <c r="C342" t="s">
        <v>928</v>
      </c>
      <c r="D342" t="s">
        <v>929</v>
      </c>
      <c r="E342" t="s">
        <v>930</v>
      </c>
      <c r="F342" t="s">
        <v>135</v>
      </c>
      <c r="G342" t="s">
        <v>931</v>
      </c>
      <c r="H342" t="s">
        <v>943</v>
      </c>
      <c r="I342" t="s">
        <v>944</v>
      </c>
      <c r="J342">
        <v>20</v>
      </c>
      <c r="K342" t="s">
        <v>13</v>
      </c>
      <c r="L342" t="s">
        <v>934</v>
      </c>
      <c r="M342" s="2">
        <v>147.5</v>
      </c>
      <c r="N342" s="2">
        <v>2950</v>
      </c>
      <c r="O342" t="s">
        <v>42</v>
      </c>
    </row>
    <row r="343" spans="1:15" hidden="1" x14ac:dyDescent="0.25">
      <c r="A343" t="s">
        <v>36</v>
      </c>
      <c r="B343">
        <v>1946</v>
      </c>
      <c r="C343" t="s">
        <v>928</v>
      </c>
      <c r="D343" t="s">
        <v>929</v>
      </c>
      <c r="E343" t="s">
        <v>930</v>
      </c>
      <c r="F343" t="s">
        <v>135</v>
      </c>
      <c r="G343" t="s">
        <v>931</v>
      </c>
      <c r="H343" t="s">
        <v>945</v>
      </c>
      <c r="I343" t="s">
        <v>946</v>
      </c>
      <c r="J343">
        <v>5</v>
      </c>
      <c r="K343" t="s">
        <v>13</v>
      </c>
      <c r="L343" t="s">
        <v>934</v>
      </c>
      <c r="M343" s="2">
        <v>702.1</v>
      </c>
      <c r="N343" s="2">
        <v>3510.5</v>
      </c>
      <c r="O343" t="s">
        <v>42</v>
      </c>
    </row>
    <row r="344" spans="1:15" hidden="1" x14ac:dyDescent="0.25">
      <c r="A344" t="s">
        <v>36</v>
      </c>
      <c r="B344">
        <v>1946</v>
      </c>
      <c r="C344" t="s">
        <v>928</v>
      </c>
      <c r="D344" t="s">
        <v>929</v>
      </c>
      <c r="E344" t="s">
        <v>930</v>
      </c>
      <c r="F344" t="s">
        <v>135</v>
      </c>
      <c r="G344" t="s">
        <v>931</v>
      </c>
      <c r="H344" t="s">
        <v>947</v>
      </c>
      <c r="I344" t="s">
        <v>948</v>
      </c>
      <c r="J344">
        <v>7</v>
      </c>
      <c r="K344" t="s">
        <v>13</v>
      </c>
      <c r="L344" t="s">
        <v>934</v>
      </c>
      <c r="M344" s="2">
        <v>8201</v>
      </c>
      <c r="N344" s="2">
        <v>57407</v>
      </c>
      <c r="O344" t="s">
        <v>42</v>
      </c>
    </row>
    <row r="345" spans="1:15" hidden="1" x14ac:dyDescent="0.25">
      <c r="A345" t="s">
        <v>36</v>
      </c>
      <c r="B345">
        <v>1946</v>
      </c>
      <c r="C345" t="s">
        <v>928</v>
      </c>
      <c r="D345" t="s">
        <v>929</v>
      </c>
      <c r="E345" t="s">
        <v>930</v>
      </c>
      <c r="F345" t="s">
        <v>135</v>
      </c>
      <c r="G345" t="s">
        <v>931</v>
      </c>
      <c r="H345" t="s">
        <v>949</v>
      </c>
      <c r="I345" t="s">
        <v>950</v>
      </c>
      <c r="J345">
        <v>1</v>
      </c>
      <c r="K345" t="s">
        <v>13</v>
      </c>
      <c r="L345" t="s">
        <v>934</v>
      </c>
      <c r="M345" s="2">
        <v>9381</v>
      </c>
      <c r="N345" s="2">
        <v>9381</v>
      </c>
      <c r="O345" t="s">
        <v>42</v>
      </c>
    </row>
    <row r="346" spans="1:15" hidden="1" x14ac:dyDescent="0.25">
      <c r="A346" t="s">
        <v>36</v>
      </c>
      <c r="B346">
        <v>1946</v>
      </c>
      <c r="C346" t="s">
        <v>928</v>
      </c>
      <c r="D346" t="s">
        <v>929</v>
      </c>
      <c r="E346" t="s">
        <v>930</v>
      </c>
      <c r="F346" t="s">
        <v>135</v>
      </c>
      <c r="G346" t="s">
        <v>931</v>
      </c>
      <c r="H346" t="s">
        <v>951</v>
      </c>
      <c r="I346" t="s">
        <v>952</v>
      </c>
      <c r="J346">
        <v>4</v>
      </c>
      <c r="K346" t="s">
        <v>13</v>
      </c>
      <c r="L346" t="s">
        <v>934</v>
      </c>
      <c r="M346" s="2">
        <v>14101</v>
      </c>
      <c r="N346" s="2">
        <v>56404</v>
      </c>
      <c r="O346" t="s">
        <v>42</v>
      </c>
    </row>
    <row r="347" spans="1:15" hidden="1" x14ac:dyDescent="0.25">
      <c r="A347" t="s">
        <v>36</v>
      </c>
      <c r="B347">
        <v>1950</v>
      </c>
      <c r="C347" t="s">
        <v>953</v>
      </c>
      <c r="D347" t="s">
        <v>954</v>
      </c>
      <c r="E347" t="s">
        <v>955</v>
      </c>
      <c r="F347" t="s">
        <v>40</v>
      </c>
      <c r="G347" t="s">
        <v>956</v>
      </c>
      <c r="H347" t="s">
        <v>365</v>
      </c>
      <c r="I347" t="s">
        <v>366</v>
      </c>
      <c r="J347">
        <v>10</v>
      </c>
      <c r="K347" t="s">
        <v>13</v>
      </c>
      <c r="L347" t="s">
        <v>152</v>
      </c>
      <c r="M347" s="2">
        <v>37.500399999999999</v>
      </c>
      <c r="N347" s="2">
        <v>375.00400000000002</v>
      </c>
      <c r="O347" t="s">
        <v>42</v>
      </c>
    </row>
    <row r="348" spans="1:15" hidden="1" x14ac:dyDescent="0.25">
      <c r="A348" t="s">
        <v>36</v>
      </c>
      <c r="B348">
        <v>1950</v>
      </c>
      <c r="C348" t="s">
        <v>953</v>
      </c>
      <c r="D348" t="s">
        <v>954</v>
      </c>
      <c r="E348" t="s">
        <v>955</v>
      </c>
      <c r="F348" t="s">
        <v>40</v>
      </c>
      <c r="G348" t="s">
        <v>956</v>
      </c>
      <c r="H348" t="s">
        <v>926</v>
      </c>
      <c r="I348" t="s">
        <v>927</v>
      </c>
      <c r="J348">
        <v>64</v>
      </c>
      <c r="K348" t="s">
        <v>13</v>
      </c>
      <c r="L348" t="s">
        <v>152</v>
      </c>
      <c r="M348" s="2">
        <v>150.0016</v>
      </c>
      <c r="N348" s="2">
        <v>9600.1023999999998</v>
      </c>
      <c r="O348" t="s">
        <v>42</v>
      </c>
    </row>
    <row r="349" spans="1:15" hidden="1" x14ac:dyDescent="0.25">
      <c r="A349" t="s">
        <v>36</v>
      </c>
      <c r="B349">
        <v>1951</v>
      </c>
      <c r="C349" t="s">
        <v>957</v>
      </c>
      <c r="D349" t="s">
        <v>954</v>
      </c>
      <c r="E349" t="s">
        <v>958</v>
      </c>
      <c r="F349" t="s">
        <v>40</v>
      </c>
      <c r="G349" t="s">
        <v>959</v>
      </c>
      <c r="H349" t="s">
        <v>11</v>
      </c>
      <c r="I349" t="s">
        <v>12</v>
      </c>
      <c r="J349">
        <v>18</v>
      </c>
      <c r="K349" t="s">
        <v>13</v>
      </c>
      <c r="L349" t="s">
        <v>14</v>
      </c>
      <c r="M349" s="2">
        <v>46</v>
      </c>
      <c r="N349" s="2">
        <v>828</v>
      </c>
      <c r="O349" t="s">
        <v>42</v>
      </c>
    </row>
    <row r="350" spans="1:15" hidden="1" x14ac:dyDescent="0.25">
      <c r="A350" t="s">
        <v>36</v>
      </c>
      <c r="B350">
        <v>1952</v>
      </c>
      <c r="C350" t="s">
        <v>960</v>
      </c>
      <c r="D350" t="s">
        <v>954</v>
      </c>
      <c r="E350" t="s">
        <v>961</v>
      </c>
      <c r="F350" t="s">
        <v>135</v>
      </c>
      <c r="G350" t="s">
        <v>962</v>
      </c>
      <c r="H350" t="s">
        <v>963</v>
      </c>
      <c r="I350" t="s">
        <v>964</v>
      </c>
      <c r="J350">
        <v>75</v>
      </c>
      <c r="K350" t="s">
        <v>13</v>
      </c>
      <c r="L350" t="s">
        <v>965</v>
      </c>
      <c r="M350" s="2">
        <v>389.4</v>
      </c>
      <c r="N350" s="2">
        <v>29205</v>
      </c>
      <c r="O350" t="s">
        <v>42</v>
      </c>
    </row>
    <row r="351" spans="1:15" hidden="1" x14ac:dyDescent="0.25">
      <c r="A351" t="s">
        <v>36</v>
      </c>
      <c r="B351">
        <v>1952</v>
      </c>
      <c r="C351" t="s">
        <v>960</v>
      </c>
      <c r="D351" t="s">
        <v>954</v>
      </c>
      <c r="E351" t="s">
        <v>961</v>
      </c>
      <c r="F351" t="s">
        <v>135</v>
      </c>
      <c r="G351" t="s">
        <v>962</v>
      </c>
      <c r="H351" t="s">
        <v>966</v>
      </c>
      <c r="I351" t="s">
        <v>967</v>
      </c>
      <c r="J351">
        <v>75</v>
      </c>
      <c r="K351" t="s">
        <v>13</v>
      </c>
      <c r="L351" t="s">
        <v>965</v>
      </c>
      <c r="M351" s="2">
        <v>139.19999999999999</v>
      </c>
      <c r="N351" s="2">
        <v>10440</v>
      </c>
      <c r="O351" t="s">
        <v>42</v>
      </c>
    </row>
    <row r="352" spans="1:15" hidden="1" x14ac:dyDescent="0.25">
      <c r="A352" t="s">
        <v>36</v>
      </c>
      <c r="B352">
        <v>1953</v>
      </c>
      <c r="C352" t="s">
        <v>968</v>
      </c>
      <c r="D352" t="s">
        <v>954</v>
      </c>
      <c r="E352" t="s">
        <v>969</v>
      </c>
      <c r="F352" t="s">
        <v>135</v>
      </c>
      <c r="G352" t="s">
        <v>970</v>
      </c>
      <c r="H352" t="s">
        <v>951</v>
      </c>
      <c r="I352" t="s">
        <v>952</v>
      </c>
      <c r="J352">
        <v>4</v>
      </c>
      <c r="K352" t="s">
        <v>13</v>
      </c>
      <c r="L352" t="s">
        <v>934</v>
      </c>
      <c r="M352" s="2">
        <v>14101</v>
      </c>
      <c r="N352" s="2">
        <v>56404</v>
      </c>
      <c r="O352" t="s">
        <v>42</v>
      </c>
    </row>
    <row r="353" spans="1:15" hidden="1" x14ac:dyDescent="0.25">
      <c r="A353" t="s">
        <v>36</v>
      </c>
      <c r="B353">
        <v>1953</v>
      </c>
      <c r="C353" t="s">
        <v>968</v>
      </c>
      <c r="D353" t="s">
        <v>954</v>
      </c>
      <c r="E353" t="s">
        <v>969</v>
      </c>
      <c r="F353" t="s">
        <v>135</v>
      </c>
      <c r="G353" t="s">
        <v>970</v>
      </c>
      <c r="H353" t="s">
        <v>971</v>
      </c>
      <c r="I353" t="s">
        <v>972</v>
      </c>
      <c r="J353">
        <v>50</v>
      </c>
      <c r="K353" t="s">
        <v>13</v>
      </c>
      <c r="L353" t="s">
        <v>934</v>
      </c>
      <c r="M353" s="2">
        <v>383.5</v>
      </c>
      <c r="N353" s="2">
        <v>19175</v>
      </c>
      <c r="O353" t="s">
        <v>42</v>
      </c>
    </row>
    <row r="354" spans="1:15" hidden="1" x14ac:dyDescent="0.25">
      <c r="A354" t="s">
        <v>36</v>
      </c>
      <c r="B354">
        <v>1956</v>
      </c>
      <c r="C354" t="s">
        <v>973</v>
      </c>
      <c r="D354" t="s">
        <v>974</v>
      </c>
      <c r="E354" t="s">
        <v>975</v>
      </c>
      <c r="F354" t="s">
        <v>135</v>
      </c>
      <c r="G354" t="s">
        <v>976</v>
      </c>
      <c r="H354" t="s">
        <v>947</v>
      </c>
      <c r="I354" t="s">
        <v>948</v>
      </c>
      <c r="J354">
        <v>1</v>
      </c>
      <c r="K354" t="s">
        <v>13</v>
      </c>
      <c r="L354" t="s">
        <v>934</v>
      </c>
      <c r="M354" s="2">
        <v>8201</v>
      </c>
      <c r="N354" s="2">
        <v>8201</v>
      </c>
      <c r="O354" t="s">
        <v>42</v>
      </c>
    </row>
    <row r="355" spans="1:15" hidden="1" x14ac:dyDescent="0.25">
      <c r="A355" t="s">
        <v>36</v>
      </c>
      <c r="B355">
        <v>1958</v>
      </c>
      <c r="C355" t="s">
        <v>977</v>
      </c>
      <c r="D355" t="s">
        <v>978</v>
      </c>
      <c r="E355" t="s">
        <v>979</v>
      </c>
      <c r="F355" t="s">
        <v>40</v>
      </c>
      <c r="G355" t="s">
        <v>980</v>
      </c>
      <c r="H355" t="s">
        <v>137</v>
      </c>
      <c r="I355" t="s">
        <v>138</v>
      </c>
      <c r="J355">
        <v>1400</v>
      </c>
      <c r="K355" t="s">
        <v>13</v>
      </c>
      <c r="L355" t="s">
        <v>139</v>
      </c>
      <c r="M355" s="2">
        <v>139.24</v>
      </c>
      <c r="N355" s="2">
        <v>194936</v>
      </c>
      <c r="O355" t="s">
        <v>42</v>
      </c>
    </row>
    <row r="356" spans="1:15" hidden="1" x14ac:dyDescent="0.25">
      <c r="A356" t="s">
        <v>36</v>
      </c>
      <c r="B356">
        <v>1959</v>
      </c>
      <c r="C356" t="s">
        <v>981</v>
      </c>
      <c r="D356" t="s">
        <v>978</v>
      </c>
      <c r="E356" t="s">
        <v>982</v>
      </c>
      <c r="F356" t="s">
        <v>135</v>
      </c>
      <c r="G356" t="s">
        <v>983</v>
      </c>
      <c r="H356" t="s">
        <v>984</v>
      </c>
      <c r="I356" t="s">
        <v>985</v>
      </c>
      <c r="J356">
        <v>5</v>
      </c>
      <c r="K356" t="s">
        <v>13</v>
      </c>
      <c r="L356" t="s">
        <v>986</v>
      </c>
      <c r="M356" s="2">
        <v>2950</v>
      </c>
      <c r="N356" s="2">
        <v>14750</v>
      </c>
      <c r="O356" t="s">
        <v>42</v>
      </c>
    </row>
    <row r="357" spans="1:15" hidden="1" x14ac:dyDescent="0.25">
      <c r="A357" t="s">
        <v>36</v>
      </c>
      <c r="B357">
        <v>1963</v>
      </c>
      <c r="C357" t="s">
        <v>987</v>
      </c>
      <c r="D357" t="s">
        <v>988</v>
      </c>
      <c r="E357" t="s">
        <v>989</v>
      </c>
      <c r="F357" t="s">
        <v>40</v>
      </c>
      <c r="G357" t="s">
        <v>990</v>
      </c>
      <c r="H357" t="s">
        <v>991</v>
      </c>
      <c r="I357" t="s">
        <v>992</v>
      </c>
      <c r="J357">
        <v>6</v>
      </c>
      <c r="K357" t="s">
        <v>13</v>
      </c>
      <c r="L357" t="s">
        <v>986</v>
      </c>
      <c r="M357" s="2">
        <v>13317.48</v>
      </c>
      <c r="N357" s="2">
        <v>79904.88</v>
      </c>
      <c r="O357" t="s">
        <v>42</v>
      </c>
    </row>
    <row r="358" spans="1:15" hidden="1" x14ac:dyDescent="0.25">
      <c r="A358" t="s">
        <v>36</v>
      </c>
      <c r="B358">
        <v>1963</v>
      </c>
      <c r="C358" t="s">
        <v>987</v>
      </c>
      <c r="D358" t="s">
        <v>988</v>
      </c>
      <c r="E358" t="s">
        <v>989</v>
      </c>
      <c r="F358" t="s">
        <v>40</v>
      </c>
      <c r="G358" t="s">
        <v>990</v>
      </c>
      <c r="H358" t="s">
        <v>993</v>
      </c>
      <c r="I358" t="s">
        <v>994</v>
      </c>
      <c r="J358">
        <v>1</v>
      </c>
      <c r="K358" t="s">
        <v>13</v>
      </c>
      <c r="L358" t="s">
        <v>986</v>
      </c>
      <c r="M358" s="2">
        <v>577.02</v>
      </c>
      <c r="N358" s="2">
        <v>577.02</v>
      </c>
      <c r="O358" t="s">
        <v>42</v>
      </c>
    </row>
    <row r="359" spans="1:15" hidden="1" x14ac:dyDescent="0.25">
      <c r="A359" t="s">
        <v>36</v>
      </c>
      <c r="B359">
        <v>1963</v>
      </c>
      <c r="C359" t="s">
        <v>987</v>
      </c>
      <c r="D359" t="s">
        <v>988</v>
      </c>
      <c r="E359" t="s">
        <v>989</v>
      </c>
      <c r="F359" t="s">
        <v>40</v>
      </c>
      <c r="G359" t="s">
        <v>990</v>
      </c>
      <c r="H359" t="s">
        <v>995</v>
      </c>
      <c r="I359" t="s">
        <v>996</v>
      </c>
      <c r="J359">
        <v>1</v>
      </c>
      <c r="K359" t="s">
        <v>13</v>
      </c>
      <c r="L359" t="s">
        <v>986</v>
      </c>
      <c r="M359" s="2">
        <v>619.5</v>
      </c>
      <c r="N359" s="2">
        <v>619.5</v>
      </c>
      <c r="O359" t="s">
        <v>42</v>
      </c>
    </row>
    <row r="360" spans="1:15" hidden="1" x14ac:dyDescent="0.25">
      <c r="A360" t="s">
        <v>36</v>
      </c>
      <c r="B360">
        <v>1978</v>
      </c>
      <c r="C360" t="s">
        <v>997</v>
      </c>
      <c r="D360" t="s">
        <v>998</v>
      </c>
      <c r="E360" t="s">
        <v>999</v>
      </c>
      <c r="F360" t="s">
        <v>40</v>
      </c>
      <c r="G360" t="s">
        <v>1000</v>
      </c>
      <c r="H360" t="s">
        <v>157</v>
      </c>
      <c r="I360" t="s">
        <v>158</v>
      </c>
      <c r="J360">
        <v>50</v>
      </c>
      <c r="K360" t="s">
        <v>13</v>
      </c>
      <c r="L360" t="s">
        <v>1001</v>
      </c>
      <c r="M360" s="2">
        <v>19.47</v>
      </c>
      <c r="N360" s="2">
        <v>973.5</v>
      </c>
      <c r="O360" t="s">
        <v>42</v>
      </c>
    </row>
    <row r="361" spans="1:15" hidden="1" x14ac:dyDescent="0.25">
      <c r="A361" t="s">
        <v>36</v>
      </c>
      <c r="B361">
        <v>1978</v>
      </c>
      <c r="C361" t="s">
        <v>997</v>
      </c>
      <c r="D361" t="s">
        <v>998</v>
      </c>
      <c r="E361" t="s">
        <v>999</v>
      </c>
      <c r="F361" t="s">
        <v>40</v>
      </c>
      <c r="G361" t="s">
        <v>1000</v>
      </c>
      <c r="H361" t="s">
        <v>1002</v>
      </c>
      <c r="I361" t="s">
        <v>1003</v>
      </c>
      <c r="J361">
        <v>100</v>
      </c>
      <c r="K361" t="s">
        <v>13</v>
      </c>
      <c r="L361" t="s">
        <v>1001</v>
      </c>
      <c r="M361" s="2">
        <v>2.714</v>
      </c>
      <c r="N361" s="2">
        <v>271.39999999999998</v>
      </c>
      <c r="O361" t="s">
        <v>42</v>
      </c>
    </row>
    <row r="362" spans="1:15" hidden="1" x14ac:dyDescent="0.25">
      <c r="A362" t="s">
        <v>36</v>
      </c>
      <c r="B362">
        <v>1978</v>
      </c>
      <c r="C362" t="s">
        <v>997</v>
      </c>
      <c r="D362" t="s">
        <v>998</v>
      </c>
      <c r="E362" t="s">
        <v>999</v>
      </c>
      <c r="F362" t="s">
        <v>40</v>
      </c>
      <c r="G362" t="s">
        <v>1000</v>
      </c>
      <c r="H362" t="s">
        <v>188</v>
      </c>
      <c r="I362" t="s">
        <v>189</v>
      </c>
      <c r="J362">
        <v>200</v>
      </c>
      <c r="K362" t="s">
        <v>13</v>
      </c>
      <c r="L362" t="s">
        <v>1001</v>
      </c>
      <c r="M362" s="2">
        <v>21</v>
      </c>
      <c r="N362" s="2">
        <v>4200</v>
      </c>
      <c r="O362" t="s">
        <v>42</v>
      </c>
    </row>
    <row r="363" spans="1:15" hidden="1" x14ac:dyDescent="0.25">
      <c r="A363" t="s">
        <v>36</v>
      </c>
      <c r="B363">
        <v>1978</v>
      </c>
      <c r="C363" t="s">
        <v>997</v>
      </c>
      <c r="D363" t="s">
        <v>998</v>
      </c>
      <c r="E363" t="s">
        <v>999</v>
      </c>
      <c r="F363" t="s">
        <v>40</v>
      </c>
      <c r="G363" t="s">
        <v>1000</v>
      </c>
      <c r="H363" t="s">
        <v>1004</v>
      </c>
      <c r="I363" t="s">
        <v>1005</v>
      </c>
      <c r="J363">
        <v>500</v>
      </c>
      <c r="K363" t="s">
        <v>13</v>
      </c>
      <c r="L363" t="s">
        <v>1001</v>
      </c>
      <c r="M363" s="2">
        <v>4.6020000000000003</v>
      </c>
      <c r="N363" s="2">
        <v>2301</v>
      </c>
      <c r="O363" t="s">
        <v>42</v>
      </c>
    </row>
    <row r="364" spans="1:15" hidden="1" x14ac:dyDescent="0.25">
      <c r="A364" t="s">
        <v>36</v>
      </c>
      <c r="B364">
        <v>1978</v>
      </c>
      <c r="C364" t="s">
        <v>997</v>
      </c>
      <c r="D364" t="s">
        <v>998</v>
      </c>
      <c r="E364" t="s">
        <v>999</v>
      </c>
      <c r="F364" t="s">
        <v>40</v>
      </c>
      <c r="G364" t="s">
        <v>1000</v>
      </c>
      <c r="H364" t="s">
        <v>502</v>
      </c>
      <c r="I364" t="s">
        <v>503</v>
      </c>
      <c r="J364">
        <v>50</v>
      </c>
      <c r="K364" t="s">
        <v>13</v>
      </c>
      <c r="L364" t="s">
        <v>1001</v>
      </c>
      <c r="M364" s="2">
        <v>21.735600000000002</v>
      </c>
      <c r="N364" s="2">
        <v>1086.78</v>
      </c>
      <c r="O364" t="s">
        <v>42</v>
      </c>
    </row>
    <row r="365" spans="1:15" hidden="1" x14ac:dyDescent="0.25">
      <c r="A365" t="s">
        <v>36</v>
      </c>
      <c r="B365">
        <v>1978</v>
      </c>
      <c r="C365" t="s">
        <v>997</v>
      </c>
      <c r="D365" t="s">
        <v>998</v>
      </c>
      <c r="E365" t="s">
        <v>999</v>
      </c>
      <c r="F365" t="s">
        <v>40</v>
      </c>
      <c r="G365" t="s">
        <v>1000</v>
      </c>
      <c r="H365" t="s">
        <v>161</v>
      </c>
      <c r="I365" t="s">
        <v>162</v>
      </c>
      <c r="J365">
        <v>100</v>
      </c>
      <c r="K365" t="s">
        <v>13</v>
      </c>
      <c r="L365" t="s">
        <v>1001</v>
      </c>
      <c r="M365" s="2">
        <v>28.32</v>
      </c>
      <c r="N365" s="2">
        <v>2832</v>
      </c>
      <c r="O365" t="s">
        <v>42</v>
      </c>
    </row>
    <row r="366" spans="1:15" hidden="1" x14ac:dyDescent="0.25">
      <c r="A366" t="s">
        <v>36</v>
      </c>
      <c r="B366">
        <v>1978</v>
      </c>
      <c r="C366" t="s">
        <v>997</v>
      </c>
      <c r="D366" t="s">
        <v>998</v>
      </c>
      <c r="E366" t="s">
        <v>999</v>
      </c>
      <c r="F366" t="s">
        <v>40</v>
      </c>
      <c r="G366" t="s">
        <v>1000</v>
      </c>
      <c r="H366" t="s">
        <v>1006</v>
      </c>
      <c r="I366" t="s">
        <v>1007</v>
      </c>
      <c r="J366">
        <v>30</v>
      </c>
      <c r="K366" t="s">
        <v>13</v>
      </c>
      <c r="L366" t="s">
        <v>1001</v>
      </c>
      <c r="M366" s="2">
        <v>114.46</v>
      </c>
      <c r="N366" s="2">
        <v>3433.8</v>
      </c>
      <c r="O366" t="s">
        <v>42</v>
      </c>
    </row>
    <row r="367" spans="1:15" hidden="1" x14ac:dyDescent="0.25">
      <c r="A367" t="s">
        <v>36</v>
      </c>
      <c r="B367">
        <v>1978</v>
      </c>
      <c r="C367" t="s">
        <v>997</v>
      </c>
      <c r="D367" t="s">
        <v>998</v>
      </c>
      <c r="E367" t="s">
        <v>999</v>
      </c>
      <c r="F367" t="s">
        <v>40</v>
      </c>
      <c r="G367" t="s">
        <v>1000</v>
      </c>
      <c r="H367" t="s">
        <v>308</v>
      </c>
      <c r="I367" t="s">
        <v>309</v>
      </c>
      <c r="J367">
        <v>500</v>
      </c>
      <c r="K367" t="s">
        <v>13</v>
      </c>
      <c r="L367" t="s">
        <v>1001</v>
      </c>
      <c r="M367" s="2">
        <v>2.09</v>
      </c>
      <c r="N367" s="2">
        <v>1045</v>
      </c>
      <c r="O367" t="s">
        <v>42</v>
      </c>
    </row>
    <row r="368" spans="1:15" hidden="1" x14ac:dyDescent="0.25">
      <c r="A368" t="s">
        <v>36</v>
      </c>
      <c r="B368">
        <v>1978</v>
      </c>
      <c r="C368" t="s">
        <v>997</v>
      </c>
      <c r="D368" t="s">
        <v>998</v>
      </c>
      <c r="E368" t="s">
        <v>999</v>
      </c>
      <c r="F368" t="s">
        <v>40</v>
      </c>
      <c r="G368" t="s">
        <v>1000</v>
      </c>
      <c r="H368" t="s">
        <v>477</v>
      </c>
      <c r="I368" t="s">
        <v>478</v>
      </c>
      <c r="J368">
        <v>35</v>
      </c>
      <c r="K368" t="s">
        <v>13</v>
      </c>
      <c r="L368" t="s">
        <v>1001</v>
      </c>
      <c r="M368" s="2">
        <v>18.821000000000002</v>
      </c>
      <c r="N368" s="2">
        <v>658.73500000000001</v>
      </c>
      <c r="O368" t="s">
        <v>42</v>
      </c>
    </row>
    <row r="369" spans="1:15" hidden="1" x14ac:dyDescent="0.25">
      <c r="A369" t="s">
        <v>36</v>
      </c>
      <c r="B369">
        <v>1978</v>
      </c>
      <c r="C369" t="s">
        <v>997</v>
      </c>
      <c r="D369" t="s">
        <v>998</v>
      </c>
      <c r="E369" t="s">
        <v>999</v>
      </c>
      <c r="F369" t="s">
        <v>40</v>
      </c>
      <c r="G369" t="s">
        <v>1000</v>
      </c>
      <c r="H369" t="s">
        <v>192</v>
      </c>
      <c r="I369" t="s">
        <v>193</v>
      </c>
      <c r="J369">
        <v>50</v>
      </c>
      <c r="K369" t="s">
        <v>13</v>
      </c>
      <c r="L369" t="s">
        <v>1001</v>
      </c>
      <c r="M369" s="2">
        <v>26.667999999999999</v>
      </c>
      <c r="N369" s="2">
        <v>1333.4</v>
      </c>
      <c r="O369" t="s">
        <v>42</v>
      </c>
    </row>
    <row r="370" spans="1:15" hidden="1" x14ac:dyDescent="0.25">
      <c r="A370" t="s">
        <v>36</v>
      </c>
      <c r="B370">
        <v>1978</v>
      </c>
      <c r="C370" t="s">
        <v>997</v>
      </c>
      <c r="D370" t="s">
        <v>998</v>
      </c>
      <c r="E370" t="s">
        <v>999</v>
      </c>
      <c r="F370" t="s">
        <v>40</v>
      </c>
      <c r="G370" t="s">
        <v>1000</v>
      </c>
      <c r="H370" t="s">
        <v>209</v>
      </c>
      <c r="I370" t="s">
        <v>210</v>
      </c>
      <c r="J370">
        <v>200</v>
      </c>
      <c r="K370" t="s">
        <v>13</v>
      </c>
      <c r="L370" t="s">
        <v>1001</v>
      </c>
      <c r="M370" s="2">
        <v>3.15</v>
      </c>
      <c r="N370" s="2">
        <v>630</v>
      </c>
      <c r="O370" t="s">
        <v>42</v>
      </c>
    </row>
    <row r="371" spans="1:15" hidden="1" x14ac:dyDescent="0.25">
      <c r="A371" t="s">
        <v>36</v>
      </c>
      <c r="B371">
        <v>1978</v>
      </c>
      <c r="C371" t="s">
        <v>997</v>
      </c>
      <c r="D371" t="s">
        <v>998</v>
      </c>
      <c r="E371" t="s">
        <v>999</v>
      </c>
      <c r="F371" t="s">
        <v>40</v>
      </c>
      <c r="G371" t="s">
        <v>1000</v>
      </c>
      <c r="H371" t="s">
        <v>487</v>
      </c>
      <c r="I371" t="s">
        <v>488</v>
      </c>
      <c r="J371">
        <v>10</v>
      </c>
      <c r="K371" t="s">
        <v>13</v>
      </c>
      <c r="L371" t="s">
        <v>1001</v>
      </c>
      <c r="M371" s="2">
        <v>149.86000000000001</v>
      </c>
      <c r="N371" s="2">
        <v>1498.6</v>
      </c>
      <c r="O371" t="s">
        <v>42</v>
      </c>
    </row>
    <row r="372" spans="1:15" hidden="1" x14ac:dyDescent="0.25">
      <c r="A372" t="s">
        <v>36</v>
      </c>
      <c r="B372">
        <v>1978</v>
      </c>
      <c r="C372" t="s">
        <v>997</v>
      </c>
      <c r="D372" t="s">
        <v>998</v>
      </c>
      <c r="E372" t="s">
        <v>999</v>
      </c>
      <c r="F372" t="s">
        <v>40</v>
      </c>
      <c r="G372" t="s">
        <v>1000</v>
      </c>
      <c r="H372" t="s">
        <v>483</v>
      </c>
      <c r="I372" t="s">
        <v>484</v>
      </c>
      <c r="J372">
        <v>25</v>
      </c>
      <c r="K372" t="s">
        <v>13</v>
      </c>
      <c r="L372" t="s">
        <v>1001</v>
      </c>
      <c r="M372" s="2">
        <v>66.08</v>
      </c>
      <c r="N372" s="2">
        <v>1652</v>
      </c>
      <c r="O372" t="s">
        <v>42</v>
      </c>
    </row>
    <row r="373" spans="1:15" hidden="1" x14ac:dyDescent="0.25">
      <c r="A373" t="s">
        <v>36</v>
      </c>
      <c r="B373">
        <v>1978</v>
      </c>
      <c r="C373" t="s">
        <v>997</v>
      </c>
      <c r="D373" t="s">
        <v>998</v>
      </c>
      <c r="E373" t="s">
        <v>999</v>
      </c>
      <c r="F373" t="s">
        <v>40</v>
      </c>
      <c r="G373" t="s">
        <v>1000</v>
      </c>
      <c r="H373" t="s">
        <v>520</v>
      </c>
      <c r="I373" t="s">
        <v>521</v>
      </c>
      <c r="J373">
        <v>32</v>
      </c>
      <c r="K373" t="s">
        <v>13</v>
      </c>
      <c r="L373" t="s">
        <v>1001</v>
      </c>
      <c r="M373" s="2">
        <v>11.8</v>
      </c>
      <c r="N373" s="2">
        <v>377.6</v>
      </c>
      <c r="O373" t="s">
        <v>42</v>
      </c>
    </row>
    <row r="374" spans="1:15" hidden="1" x14ac:dyDescent="0.25">
      <c r="A374" t="s">
        <v>36</v>
      </c>
      <c r="B374">
        <v>1978</v>
      </c>
      <c r="C374" t="s">
        <v>997</v>
      </c>
      <c r="D374" t="s">
        <v>998</v>
      </c>
      <c r="E374" t="s">
        <v>999</v>
      </c>
      <c r="F374" t="s">
        <v>40</v>
      </c>
      <c r="G374" t="s">
        <v>1000</v>
      </c>
      <c r="H374" t="s">
        <v>196</v>
      </c>
      <c r="I374" t="s">
        <v>197</v>
      </c>
      <c r="J374">
        <v>5</v>
      </c>
      <c r="K374" t="s">
        <v>13</v>
      </c>
      <c r="L374" t="s">
        <v>1001</v>
      </c>
      <c r="M374" s="2">
        <v>14.75</v>
      </c>
      <c r="N374" s="2">
        <v>73.75</v>
      </c>
      <c r="O374" t="s">
        <v>42</v>
      </c>
    </row>
    <row r="375" spans="1:15" hidden="1" x14ac:dyDescent="0.25">
      <c r="A375" t="s">
        <v>36</v>
      </c>
      <c r="B375">
        <v>1989</v>
      </c>
      <c r="C375" t="s">
        <v>1008</v>
      </c>
      <c r="D375" t="s">
        <v>1009</v>
      </c>
      <c r="E375" t="s">
        <v>1010</v>
      </c>
      <c r="F375" t="s">
        <v>135</v>
      </c>
      <c r="G375" t="s">
        <v>1011</v>
      </c>
      <c r="H375" t="s">
        <v>1012</v>
      </c>
      <c r="I375" t="s">
        <v>1013</v>
      </c>
      <c r="J375">
        <v>10</v>
      </c>
      <c r="K375" t="s">
        <v>13</v>
      </c>
      <c r="L375" t="s">
        <v>102</v>
      </c>
      <c r="M375" s="2">
        <v>277.3</v>
      </c>
      <c r="N375" s="2">
        <v>2773</v>
      </c>
      <c r="O375" t="s">
        <v>42</v>
      </c>
    </row>
    <row r="376" spans="1:15" hidden="1" x14ac:dyDescent="0.25">
      <c r="A376" t="s">
        <v>36</v>
      </c>
      <c r="B376">
        <v>1989</v>
      </c>
      <c r="C376" t="s">
        <v>1008</v>
      </c>
      <c r="D376" t="s">
        <v>1009</v>
      </c>
      <c r="E376" t="s">
        <v>1010</v>
      </c>
      <c r="F376" t="s">
        <v>135</v>
      </c>
      <c r="G376" t="s">
        <v>1011</v>
      </c>
      <c r="H376" t="s">
        <v>518</v>
      </c>
      <c r="I376" t="s">
        <v>519</v>
      </c>
      <c r="J376">
        <v>3</v>
      </c>
      <c r="K376" t="s">
        <v>13</v>
      </c>
      <c r="L376" t="s">
        <v>102</v>
      </c>
      <c r="M376" s="2">
        <v>26.9984</v>
      </c>
      <c r="N376" s="2">
        <v>80.995199999999997</v>
      </c>
      <c r="O376" t="s">
        <v>42</v>
      </c>
    </row>
    <row r="377" spans="1:15" hidden="1" x14ac:dyDescent="0.25">
      <c r="A377" t="s">
        <v>36</v>
      </c>
      <c r="B377">
        <v>1989</v>
      </c>
      <c r="C377" t="s">
        <v>1008</v>
      </c>
      <c r="D377" t="s">
        <v>1009</v>
      </c>
      <c r="E377" t="s">
        <v>1010</v>
      </c>
      <c r="F377" t="s">
        <v>135</v>
      </c>
      <c r="G377" t="s">
        <v>1011</v>
      </c>
      <c r="H377" t="s">
        <v>314</v>
      </c>
      <c r="I377" t="s">
        <v>315</v>
      </c>
      <c r="J377">
        <v>5</v>
      </c>
      <c r="K377" t="s">
        <v>13</v>
      </c>
      <c r="L377" t="s">
        <v>102</v>
      </c>
      <c r="M377" s="2">
        <v>1640.2</v>
      </c>
      <c r="N377" s="2">
        <v>8201</v>
      </c>
      <c r="O377" t="s">
        <v>42</v>
      </c>
    </row>
    <row r="378" spans="1:15" hidden="1" x14ac:dyDescent="0.25">
      <c r="A378" t="s">
        <v>36</v>
      </c>
      <c r="B378">
        <v>1989</v>
      </c>
      <c r="C378" t="s">
        <v>1008</v>
      </c>
      <c r="D378" t="s">
        <v>1009</v>
      </c>
      <c r="E378" t="s">
        <v>1010</v>
      </c>
      <c r="F378" t="s">
        <v>135</v>
      </c>
      <c r="G378" t="s">
        <v>1011</v>
      </c>
      <c r="H378" t="s">
        <v>1014</v>
      </c>
      <c r="I378" t="s">
        <v>1015</v>
      </c>
      <c r="J378">
        <v>25</v>
      </c>
      <c r="K378" t="s">
        <v>13</v>
      </c>
      <c r="L378" t="s">
        <v>102</v>
      </c>
      <c r="M378" s="2">
        <v>21.995200000000001</v>
      </c>
      <c r="N378" s="2">
        <v>549.88</v>
      </c>
      <c r="O378" t="s">
        <v>42</v>
      </c>
    </row>
    <row r="379" spans="1:15" hidden="1" x14ac:dyDescent="0.25">
      <c r="A379" t="s">
        <v>36</v>
      </c>
      <c r="B379">
        <v>1989</v>
      </c>
      <c r="C379" t="s">
        <v>1008</v>
      </c>
      <c r="D379" t="s">
        <v>1009</v>
      </c>
      <c r="E379" t="s">
        <v>1010</v>
      </c>
      <c r="F379" t="s">
        <v>135</v>
      </c>
      <c r="G379" t="s">
        <v>1011</v>
      </c>
      <c r="H379" t="s">
        <v>1016</v>
      </c>
      <c r="I379" t="s">
        <v>1017</v>
      </c>
      <c r="J379">
        <v>3</v>
      </c>
      <c r="K379" t="s">
        <v>13</v>
      </c>
      <c r="L379" t="s">
        <v>102</v>
      </c>
      <c r="M379" s="2">
        <v>1640.2</v>
      </c>
      <c r="N379" s="2">
        <v>4920.6000000000004</v>
      </c>
      <c r="O379" t="s">
        <v>42</v>
      </c>
    </row>
    <row r="380" spans="1:15" hidden="1" x14ac:dyDescent="0.25">
      <c r="A380" t="s">
        <v>36</v>
      </c>
      <c r="B380">
        <v>1989</v>
      </c>
      <c r="C380" t="s">
        <v>1008</v>
      </c>
      <c r="D380" t="s">
        <v>1009</v>
      </c>
      <c r="E380" t="s">
        <v>1010</v>
      </c>
      <c r="F380" t="s">
        <v>135</v>
      </c>
      <c r="G380" t="s">
        <v>1011</v>
      </c>
      <c r="H380" t="s">
        <v>1018</v>
      </c>
      <c r="I380" t="s">
        <v>1019</v>
      </c>
      <c r="J380">
        <v>1</v>
      </c>
      <c r="K380" t="s">
        <v>13</v>
      </c>
      <c r="L380" t="s">
        <v>102</v>
      </c>
      <c r="M380" s="2">
        <v>941.64</v>
      </c>
      <c r="N380" s="2">
        <v>941.64</v>
      </c>
      <c r="O380" t="s">
        <v>42</v>
      </c>
    </row>
    <row r="381" spans="1:15" hidden="1" x14ac:dyDescent="0.25">
      <c r="A381" t="s">
        <v>36</v>
      </c>
      <c r="B381">
        <v>1989</v>
      </c>
      <c r="C381" t="s">
        <v>1008</v>
      </c>
      <c r="D381" t="s">
        <v>1009</v>
      </c>
      <c r="E381" t="s">
        <v>1010</v>
      </c>
      <c r="F381" t="s">
        <v>135</v>
      </c>
      <c r="G381" t="s">
        <v>1011</v>
      </c>
      <c r="H381" t="s">
        <v>1020</v>
      </c>
      <c r="I381" t="s">
        <v>1021</v>
      </c>
      <c r="J381">
        <v>2</v>
      </c>
      <c r="K381" t="s">
        <v>13</v>
      </c>
      <c r="L381" t="s">
        <v>102</v>
      </c>
      <c r="M381" s="2">
        <v>489.7</v>
      </c>
      <c r="N381" s="2">
        <v>979.4</v>
      </c>
      <c r="O381" t="s">
        <v>42</v>
      </c>
    </row>
    <row r="382" spans="1:15" hidden="1" x14ac:dyDescent="0.25">
      <c r="A382" t="s">
        <v>36</v>
      </c>
      <c r="B382">
        <v>1989</v>
      </c>
      <c r="C382" t="s">
        <v>1008</v>
      </c>
      <c r="D382" t="s">
        <v>1009</v>
      </c>
      <c r="E382" t="s">
        <v>1010</v>
      </c>
      <c r="F382" t="s">
        <v>135</v>
      </c>
      <c r="G382" t="s">
        <v>1011</v>
      </c>
      <c r="H382" t="s">
        <v>485</v>
      </c>
      <c r="I382" t="s">
        <v>486</v>
      </c>
      <c r="J382">
        <v>34</v>
      </c>
      <c r="K382" t="s">
        <v>13</v>
      </c>
      <c r="L382" t="s">
        <v>102</v>
      </c>
      <c r="M382" s="2">
        <v>28.992599999999999</v>
      </c>
      <c r="N382" s="2">
        <v>985.74839999999995</v>
      </c>
      <c r="O382" t="s">
        <v>42</v>
      </c>
    </row>
    <row r="383" spans="1:15" hidden="1" x14ac:dyDescent="0.25">
      <c r="A383" t="s">
        <v>36</v>
      </c>
      <c r="B383">
        <v>1989</v>
      </c>
      <c r="C383" t="s">
        <v>1008</v>
      </c>
      <c r="D383" t="s">
        <v>1009</v>
      </c>
      <c r="E383" t="s">
        <v>1010</v>
      </c>
      <c r="F383" t="s">
        <v>135</v>
      </c>
      <c r="G383" t="s">
        <v>1011</v>
      </c>
      <c r="H383" t="s">
        <v>194</v>
      </c>
      <c r="I383" t="s">
        <v>195</v>
      </c>
      <c r="J383">
        <v>25</v>
      </c>
      <c r="K383" t="s">
        <v>13</v>
      </c>
      <c r="L383" t="s">
        <v>102</v>
      </c>
      <c r="M383" s="2">
        <v>12.944599999999999</v>
      </c>
      <c r="N383" s="2">
        <v>323.61500000000001</v>
      </c>
      <c r="O383" t="s">
        <v>42</v>
      </c>
    </row>
    <row r="384" spans="1:15" hidden="1" x14ac:dyDescent="0.25">
      <c r="A384" t="s">
        <v>36</v>
      </c>
      <c r="B384">
        <v>1989</v>
      </c>
      <c r="C384" t="s">
        <v>1008</v>
      </c>
      <c r="D384" t="s">
        <v>1009</v>
      </c>
      <c r="E384" t="s">
        <v>1010</v>
      </c>
      <c r="F384" t="s">
        <v>135</v>
      </c>
      <c r="G384" t="s">
        <v>1011</v>
      </c>
      <c r="H384" t="s">
        <v>144</v>
      </c>
      <c r="I384" t="s">
        <v>145</v>
      </c>
      <c r="J384">
        <v>50</v>
      </c>
      <c r="K384" t="s">
        <v>13</v>
      </c>
      <c r="L384" t="s">
        <v>102</v>
      </c>
      <c r="M384" s="2">
        <v>23.9422</v>
      </c>
      <c r="N384" s="2">
        <v>1197.1099999999999</v>
      </c>
      <c r="O384" t="s">
        <v>42</v>
      </c>
    </row>
    <row r="385" spans="1:15" hidden="1" x14ac:dyDescent="0.25">
      <c r="A385" t="s">
        <v>36</v>
      </c>
      <c r="B385">
        <v>1989</v>
      </c>
      <c r="C385" t="s">
        <v>1008</v>
      </c>
      <c r="D385" t="s">
        <v>1009</v>
      </c>
      <c r="E385" t="s">
        <v>1010</v>
      </c>
      <c r="F385" t="s">
        <v>135</v>
      </c>
      <c r="G385" t="s">
        <v>1011</v>
      </c>
      <c r="H385" t="s">
        <v>1022</v>
      </c>
      <c r="I385" t="s">
        <v>1023</v>
      </c>
      <c r="J385">
        <v>10</v>
      </c>
      <c r="K385" t="s">
        <v>13</v>
      </c>
      <c r="L385" t="s">
        <v>102</v>
      </c>
      <c r="M385" s="2">
        <v>135.995</v>
      </c>
      <c r="N385" s="2">
        <v>1359.95</v>
      </c>
      <c r="O385" t="s">
        <v>42</v>
      </c>
    </row>
    <row r="386" spans="1:15" hidden="1" x14ac:dyDescent="0.25">
      <c r="A386" t="s">
        <v>36</v>
      </c>
      <c r="B386">
        <v>1989</v>
      </c>
      <c r="C386" t="s">
        <v>1008</v>
      </c>
      <c r="D386" t="s">
        <v>1009</v>
      </c>
      <c r="E386" t="s">
        <v>1010</v>
      </c>
      <c r="F386" t="s">
        <v>135</v>
      </c>
      <c r="G386" t="s">
        <v>1011</v>
      </c>
      <c r="H386" t="s">
        <v>142</v>
      </c>
      <c r="I386" t="s">
        <v>143</v>
      </c>
      <c r="J386">
        <v>10000</v>
      </c>
      <c r="K386" t="s">
        <v>13</v>
      </c>
      <c r="L386" t="s">
        <v>102</v>
      </c>
      <c r="M386" s="2">
        <v>1.7582</v>
      </c>
      <c r="N386" s="2">
        <v>17582</v>
      </c>
      <c r="O386" t="s">
        <v>42</v>
      </c>
    </row>
    <row r="387" spans="1:15" hidden="1" x14ac:dyDescent="0.25">
      <c r="A387" t="s">
        <v>36</v>
      </c>
      <c r="B387">
        <v>1989</v>
      </c>
      <c r="C387" t="s">
        <v>1008</v>
      </c>
      <c r="D387" t="s">
        <v>1009</v>
      </c>
      <c r="E387" t="s">
        <v>1010</v>
      </c>
      <c r="F387" t="s">
        <v>135</v>
      </c>
      <c r="G387" t="s">
        <v>1011</v>
      </c>
      <c r="H387" t="s">
        <v>1024</v>
      </c>
      <c r="I387" t="s">
        <v>1025</v>
      </c>
      <c r="J387">
        <v>50</v>
      </c>
      <c r="K387" t="s">
        <v>13</v>
      </c>
      <c r="L387" t="s">
        <v>102</v>
      </c>
      <c r="M387" s="2">
        <v>55.991</v>
      </c>
      <c r="N387" s="2">
        <v>2799.55</v>
      </c>
      <c r="O387" t="s">
        <v>42</v>
      </c>
    </row>
    <row r="388" spans="1:15" hidden="1" x14ac:dyDescent="0.25">
      <c r="A388" t="s">
        <v>36</v>
      </c>
      <c r="B388">
        <v>1989</v>
      </c>
      <c r="C388" t="s">
        <v>1008</v>
      </c>
      <c r="D388" t="s">
        <v>1009</v>
      </c>
      <c r="E388" t="s">
        <v>1010</v>
      </c>
      <c r="F388" t="s">
        <v>135</v>
      </c>
      <c r="G388" t="s">
        <v>1011</v>
      </c>
      <c r="H388" t="s">
        <v>1026</v>
      </c>
      <c r="I388" t="s">
        <v>1027</v>
      </c>
      <c r="J388">
        <v>100</v>
      </c>
      <c r="K388" t="s">
        <v>13</v>
      </c>
      <c r="L388" t="s">
        <v>102</v>
      </c>
      <c r="M388" s="2">
        <v>16.2486</v>
      </c>
      <c r="N388" s="2">
        <v>1624.86</v>
      </c>
      <c r="O388" t="s">
        <v>42</v>
      </c>
    </row>
    <row r="389" spans="1:15" hidden="1" x14ac:dyDescent="0.25">
      <c r="A389" t="s">
        <v>36</v>
      </c>
      <c r="B389">
        <v>1989</v>
      </c>
      <c r="C389" t="s">
        <v>1008</v>
      </c>
      <c r="D389" t="s">
        <v>1009</v>
      </c>
      <c r="E389" t="s">
        <v>1010</v>
      </c>
      <c r="F389" t="s">
        <v>135</v>
      </c>
      <c r="G389" t="s">
        <v>1011</v>
      </c>
      <c r="H389" t="s">
        <v>153</v>
      </c>
      <c r="I389" t="s">
        <v>154</v>
      </c>
      <c r="J389">
        <v>100</v>
      </c>
      <c r="K389" t="s">
        <v>13</v>
      </c>
      <c r="L389" t="s">
        <v>102</v>
      </c>
      <c r="M389" s="2">
        <v>17.640999999999998</v>
      </c>
      <c r="N389" s="2">
        <v>1764.1</v>
      </c>
      <c r="O389" t="s">
        <v>42</v>
      </c>
    </row>
    <row r="390" spans="1:15" hidden="1" x14ac:dyDescent="0.25">
      <c r="A390" t="s">
        <v>36</v>
      </c>
      <c r="B390">
        <v>1989</v>
      </c>
      <c r="C390" t="s">
        <v>1008</v>
      </c>
      <c r="D390" t="s">
        <v>1009</v>
      </c>
      <c r="E390" t="s">
        <v>1010</v>
      </c>
      <c r="F390" t="s">
        <v>135</v>
      </c>
      <c r="G390" t="s">
        <v>1011</v>
      </c>
      <c r="H390" t="s">
        <v>212</v>
      </c>
      <c r="I390" t="s">
        <v>213</v>
      </c>
      <c r="J390">
        <v>20</v>
      </c>
      <c r="K390" t="s">
        <v>13</v>
      </c>
      <c r="L390" t="s">
        <v>102</v>
      </c>
      <c r="M390" s="2">
        <v>133.989</v>
      </c>
      <c r="N390" s="2">
        <v>2679.78</v>
      </c>
      <c r="O390" t="s">
        <v>42</v>
      </c>
    </row>
    <row r="391" spans="1:15" hidden="1" x14ac:dyDescent="0.25">
      <c r="A391" t="s">
        <v>36</v>
      </c>
      <c r="B391">
        <v>1989</v>
      </c>
      <c r="C391" t="s">
        <v>1008</v>
      </c>
      <c r="D391" t="s">
        <v>1009</v>
      </c>
      <c r="E391" t="s">
        <v>1010</v>
      </c>
      <c r="F391" t="s">
        <v>135</v>
      </c>
      <c r="G391" t="s">
        <v>1011</v>
      </c>
      <c r="H391" t="s">
        <v>155</v>
      </c>
      <c r="I391" t="s">
        <v>156</v>
      </c>
      <c r="J391">
        <v>100</v>
      </c>
      <c r="K391" t="s">
        <v>13</v>
      </c>
      <c r="L391" t="s">
        <v>102</v>
      </c>
      <c r="M391" s="2">
        <v>7.8941999999999997</v>
      </c>
      <c r="N391" s="2">
        <v>789.42</v>
      </c>
      <c r="O391" t="s">
        <v>42</v>
      </c>
    </row>
    <row r="392" spans="1:15" hidden="1" x14ac:dyDescent="0.25">
      <c r="A392" t="s">
        <v>36</v>
      </c>
      <c r="B392">
        <v>1989</v>
      </c>
      <c r="C392" t="s">
        <v>1008</v>
      </c>
      <c r="D392" t="s">
        <v>1009</v>
      </c>
      <c r="E392" t="s">
        <v>1010</v>
      </c>
      <c r="F392" t="s">
        <v>135</v>
      </c>
      <c r="G392" t="s">
        <v>1011</v>
      </c>
      <c r="H392" t="s">
        <v>1028</v>
      </c>
      <c r="I392" t="s">
        <v>1029</v>
      </c>
      <c r="J392">
        <v>1750</v>
      </c>
      <c r="K392" t="s">
        <v>13</v>
      </c>
      <c r="L392" t="s">
        <v>102</v>
      </c>
      <c r="M392" s="2">
        <v>6.5961999999999996</v>
      </c>
      <c r="N392" s="2">
        <v>11543.35</v>
      </c>
      <c r="O392" t="s">
        <v>42</v>
      </c>
    </row>
    <row r="393" spans="1:15" hidden="1" x14ac:dyDescent="0.25">
      <c r="A393" t="s">
        <v>36</v>
      </c>
      <c r="B393">
        <v>1989</v>
      </c>
      <c r="C393" t="s">
        <v>1008</v>
      </c>
      <c r="D393" t="s">
        <v>1009</v>
      </c>
      <c r="E393" t="s">
        <v>1010</v>
      </c>
      <c r="F393" t="s">
        <v>135</v>
      </c>
      <c r="G393" t="s">
        <v>1011</v>
      </c>
      <c r="H393" t="s">
        <v>1030</v>
      </c>
      <c r="I393" t="s">
        <v>1031</v>
      </c>
      <c r="J393">
        <v>100</v>
      </c>
      <c r="K393" t="s">
        <v>13</v>
      </c>
      <c r="L393" t="s">
        <v>102</v>
      </c>
      <c r="M393" s="2">
        <v>18.998000000000001</v>
      </c>
      <c r="N393" s="2">
        <v>1899.8</v>
      </c>
      <c r="O393" t="s">
        <v>42</v>
      </c>
    </row>
    <row r="394" spans="1:15" hidden="1" x14ac:dyDescent="0.25">
      <c r="A394" t="s">
        <v>36</v>
      </c>
      <c r="B394">
        <v>1989</v>
      </c>
      <c r="C394" t="s">
        <v>1008</v>
      </c>
      <c r="D394" t="s">
        <v>1009</v>
      </c>
      <c r="E394" t="s">
        <v>1010</v>
      </c>
      <c r="F394" t="s">
        <v>135</v>
      </c>
      <c r="G394" t="s">
        <v>1011</v>
      </c>
      <c r="H394" t="s">
        <v>1032</v>
      </c>
      <c r="I394" t="s">
        <v>1033</v>
      </c>
      <c r="J394">
        <v>5</v>
      </c>
      <c r="K394" t="s">
        <v>13</v>
      </c>
      <c r="L394" t="s">
        <v>102</v>
      </c>
      <c r="M394" s="2">
        <v>336.99619999999999</v>
      </c>
      <c r="N394" s="2">
        <v>1684.981</v>
      </c>
      <c r="O394" t="s">
        <v>42</v>
      </c>
    </row>
    <row r="395" spans="1:15" hidden="1" x14ac:dyDescent="0.25">
      <c r="A395" t="s">
        <v>36</v>
      </c>
      <c r="B395">
        <v>1989</v>
      </c>
      <c r="C395" t="s">
        <v>1008</v>
      </c>
      <c r="D395" t="s">
        <v>1009</v>
      </c>
      <c r="E395" t="s">
        <v>1010</v>
      </c>
      <c r="F395" t="s">
        <v>135</v>
      </c>
      <c r="G395" t="s">
        <v>1011</v>
      </c>
      <c r="H395" t="s">
        <v>1034</v>
      </c>
      <c r="I395" t="s">
        <v>1035</v>
      </c>
      <c r="J395">
        <v>1</v>
      </c>
      <c r="K395" t="s">
        <v>13</v>
      </c>
      <c r="L395" t="s">
        <v>102</v>
      </c>
      <c r="M395" s="2">
        <v>1067.9000000000001</v>
      </c>
      <c r="N395" s="2">
        <v>1067.9000000000001</v>
      </c>
      <c r="O395" t="s">
        <v>42</v>
      </c>
    </row>
    <row r="396" spans="1:15" hidden="1" x14ac:dyDescent="0.25">
      <c r="A396" t="s">
        <v>36</v>
      </c>
      <c r="B396">
        <v>1989</v>
      </c>
      <c r="C396" t="s">
        <v>1008</v>
      </c>
      <c r="D396" t="s">
        <v>1009</v>
      </c>
      <c r="E396" t="s">
        <v>1010</v>
      </c>
      <c r="F396" t="s">
        <v>135</v>
      </c>
      <c r="G396" t="s">
        <v>1011</v>
      </c>
      <c r="H396" t="s">
        <v>1036</v>
      </c>
      <c r="I396" t="s">
        <v>1037</v>
      </c>
      <c r="J396">
        <v>10</v>
      </c>
      <c r="K396" t="s">
        <v>13</v>
      </c>
      <c r="L396" t="s">
        <v>102</v>
      </c>
      <c r="M396" s="2">
        <v>243.08</v>
      </c>
      <c r="N396" s="2">
        <v>2430.8000000000002</v>
      </c>
      <c r="O396" t="s">
        <v>42</v>
      </c>
    </row>
    <row r="397" spans="1:15" hidden="1" x14ac:dyDescent="0.25">
      <c r="A397" t="s">
        <v>36</v>
      </c>
      <c r="B397">
        <v>1989</v>
      </c>
      <c r="C397" t="s">
        <v>1008</v>
      </c>
      <c r="D397" t="s">
        <v>1009</v>
      </c>
      <c r="E397" t="s">
        <v>1010</v>
      </c>
      <c r="F397" t="s">
        <v>135</v>
      </c>
      <c r="G397" t="s">
        <v>1011</v>
      </c>
      <c r="H397" t="s">
        <v>490</v>
      </c>
      <c r="I397" t="s">
        <v>491</v>
      </c>
      <c r="J397">
        <v>100</v>
      </c>
      <c r="K397" t="s">
        <v>13</v>
      </c>
      <c r="L397" t="s">
        <v>102</v>
      </c>
      <c r="M397" s="2">
        <v>22.4908</v>
      </c>
      <c r="N397" s="2">
        <v>2249.08</v>
      </c>
      <c r="O397" t="s">
        <v>42</v>
      </c>
    </row>
    <row r="398" spans="1:15" hidden="1" x14ac:dyDescent="0.25">
      <c r="A398" t="s">
        <v>36</v>
      </c>
      <c r="B398">
        <v>1989</v>
      </c>
      <c r="C398" t="s">
        <v>1008</v>
      </c>
      <c r="D398" t="s">
        <v>1009</v>
      </c>
      <c r="E398" t="s">
        <v>1010</v>
      </c>
      <c r="F398" t="s">
        <v>135</v>
      </c>
      <c r="G398" t="s">
        <v>1011</v>
      </c>
      <c r="H398" t="s">
        <v>220</v>
      </c>
      <c r="I398" t="s">
        <v>221</v>
      </c>
      <c r="J398">
        <v>50</v>
      </c>
      <c r="K398" t="s">
        <v>13</v>
      </c>
      <c r="L398" t="s">
        <v>102</v>
      </c>
      <c r="M398" s="2">
        <v>312.7</v>
      </c>
      <c r="N398" s="2">
        <v>15635</v>
      </c>
      <c r="O398" t="s">
        <v>42</v>
      </c>
    </row>
    <row r="399" spans="1:15" hidden="1" x14ac:dyDescent="0.25">
      <c r="A399" t="s">
        <v>36</v>
      </c>
      <c r="B399">
        <v>1989</v>
      </c>
      <c r="C399" t="s">
        <v>1008</v>
      </c>
      <c r="D399" t="s">
        <v>1009</v>
      </c>
      <c r="E399" t="s">
        <v>1010</v>
      </c>
      <c r="F399" t="s">
        <v>135</v>
      </c>
      <c r="G399" t="s">
        <v>1011</v>
      </c>
      <c r="H399" t="s">
        <v>1038</v>
      </c>
      <c r="I399" t="s">
        <v>1039</v>
      </c>
      <c r="J399">
        <v>36</v>
      </c>
      <c r="K399" t="s">
        <v>13</v>
      </c>
      <c r="L399" t="s">
        <v>102</v>
      </c>
      <c r="M399" s="2">
        <v>129.80000000000001</v>
      </c>
      <c r="N399" s="2">
        <v>4672.8</v>
      </c>
      <c r="O399" t="s">
        <v>42</v>
      </c>
    </row>
    <row r="400" spans="1:15" hidden="1" x14ac:dyDescent="0.25">
      <c r="A400" t="s">
        <v>36</v>
      </c>
      <c r="B400">
        <v>1989</v>
      </c>
      <c r="C400" t="s">
        <v>1008</v>
      </c>
      <c r="D400" t="s">
        <v>1009</v>
      </c>
      <c r="E400" t="s">
        <v>1010</v>
      </c>
      <c r="F400" t="s">
        <v>135</v>
      </c>
      <c r="G400" t="s">
        <v>1011</v>
      </c>
      <c r="H400" t="s">
        <v>179</v>
      </c>
      <c r="I400" t="s">
        <v>180</v>
      </c>
      <c r="J400">
        <v>42</v>
      </c>
      <c r="K400" t="s">
        <v>13</v>
      </c>
      <c r="L400" t="s">
        <v>102</v>
      </c>
      <c r="M400" s="2">
        <v>336.01679999999999</v>
      </c>
      <c r="N400" s="2">
        <v>14112.705599999999</v>
      </c>
      <c r="O400" t="s">
        <v>42</v>
      </c>
    </row>
    <row r="401" spans="1:15" hidden="1" x14ac:dyDescent="0.25">
      <c r="A401" t="s">
        <v>36</v>
      </c>
      <c r="B401">
        <v>1989</v>
      </c>
      <c r="C401" t="s">
        <v>1008</v>
      </c>
      <c r="D401" t="s">
        <v>1009</v>
      </c>
      <c r="E401" t="s">
        <v>1010</v>
      </c>
      <c r="F401" t="s">
        <v>135</v>
      </c>
      <c r="G401" t="s">
        <v>1011</v>
      </c>
      <c r="H401" t="s">
        <v>1040</v>
      </c>
      <c r="I401" t="s">
        <v>1041</v>
      </c>
      <c r="J401">
        <v>20</v>
      </c>
      <c r="K401" t="s">
        <v>13</v>
      </c>
      <c r="L401" t="s">
        <v>102</v>
      </c>
      <c r="M401" s="2">
        <v>11.505000000000001</v>
      </c>
      <c r="N401" s="2">
        <v>230.1</v>
      </c>
      <c r="O401" t="s">
        <v>42</v>
      </c>
    </row>
    <row r="402" spans="1:15" hidden="1" x14ac:dyDescent="0.25">
      <c r="A402" t="s">
        <v>36</v>
      </c>
      <c r="B402">
        <v>1989</v>
      </c>
      <c r="C402" t="s">
        <v>1008</v>
      </c>
      <c r="D402" t="s">
        <v>1009</v>
      </c>
      <c r="E402" t="s">
        <v>1010</v>
      </c>
      <c r="F402" t="s">
        <v>135</v>
      </c>
      <c r="G402" t="s">
        <v>1011</v>
      </c>
      <c r="H402" t="s">
        <v>1042</v>
      </c>
      <c r="I402" t="s">
        <v>1043</v>
      </c>
      <c r="J402">
        <v>10</v>
      </c>
      <c r="K402" t="s">
        <v>13</v>
      </c>
      <c r="L402" t="s">
        <v>102</v>
      </c>
      <c r="M402" s="2">
        <v>379.99540000000002</v>
      </c>
      <c r="N402" s="2">
        <v>3799.9540000000002</v>
      </c>
      <c r="O402" t="s">
        <v>42</v>
      </c>
    </row>
    <row r="403" spans="1:15" hidden="1" x14ac:dyDescent="0.25">
      <c r="A403" t="s">
        <v>36</v>
      </c>
      <c r="B403">
        <v>1989</v>
      </c>
      <c r="C403" t="s">
        <v>1008</v>
      </c>
      <c r="D403" t="s">
        <v>1009</v>
      </c>
      <c r="E403" t="s">
        <v>1010</v>
      </c>
      <c r="F403" t="s">
        <v>135</v>
      </c>
      <c r="G403" t="s">
        <v>1011</v>
      </c>
      <c r="H403" t="s">
        <v>492</v>
      </c>
      <c r="I403" t="s">
        <v>493</v>
      </c>
      <c r="J403">
        <v>30</v>
      </c>
      <c r="K403" t="s">
        <v>13</v>
      </c>
      <c r="L403" t="s">
        <v>102</v>
      </c>
      <c r="M403" s="2">
        <v>12.9918</v>
      </c>
      <c r="N403" s="2">
        <v>389.75400000000002</v>
      </c>
      <c r="O403" t="s">
        <v>42</v>
      </c>
    </row>
    <row r="404" spans="1:15" hidden="1" x14ac:dyDescent="0.25">
      <c r="A404" t="s">
        <v>36</v>
      </c>
      <c r="B404">
        <v>1989</v>
      </c>
      <c r="C404" t="s">
        <v>1008</v>
      </c>
      <c r="D404" t="s">
        <v>1009</v>
      </c>
      <c r="E404" t="s">
        <v>1010</v>
      </c>
      <c r="F404" t="s">
        <v>135</v>
      </c>
      <c r="G404" t="s">
        <v>1011</v>
      </c>
      <c r="H404" t="s">
        <v>295</v>
      </c>
      <c r="I404" t="s">
        <v>296</v>
      </c>
      <c r="J404">
        <v>5</v>
      </c>
      <c r="K404" t="s">
        <v>13</v>
      </c>
      <c r="L404" t="s">
        <v>102</v>
      </c>
      <c r="M404" s="2">
        <v>60.003</v>
      </c>
      <c r="N404" s="2">
        <v>300.01499999999999</v>
      </c>
      <c r="O404" t="s">
        <v>42</v>
      </c>
    </row>
    <row r="405" spans="1:15" hidden="1" x14ac:dyDescent="0.25">
      <c r="A405" t="s">
        <v>36</v>
      </c>
      <c r="B405">
        <v>1989</v>
      </c>
      <c r="C405" t="s">
        <v>1008</v>
      </c>
      <c r="D405" t="s">
        <v>1009</v>
      </c>
      <c r="E405" t="s">
        <v>1010</v>
      </c>
      <c r="F405" t="s">
        <v>135</v>
      </c>
      <c r="G405" t="s">
        <v>1011</v>
      </c>
      <c r="H405" t="s">
        <v>498</v>
      </c>
      <c r="I405" t="s">
        <v>499</v>
      </c>
      <c r="J405">
        <v>10</v>
      </c>
      <c r="K405" t="s">
        <v>13</v>
      </c>
      <c r="L405" t="s">
        <v>102</v>
      </c>
      <c r="M405" s="2">
        <v>725.00379999999996</v>
      </c>
      <c r="N405" s="2">
        <v>7250.0379999999996</v>
      </c>
      <c r="O405" t="s">
        <v>42</v>
      </c>
    </row>
    <row r="406" spans="1:15" hidden="1" x14ac:dyDescent="0.25">
      <c r="A406" t="s">
        <v>36</v>
      </c>
      <c r="B406">
        <v>1989</v>
      </c>
      <c r="C406" t="s">
        <v>1008</v>
      </c>
      <c r="D406" t="s">
        <v>1009</v>
      </c>
      <c r="E406" t="s">
        <v>1010</v>
      </c>
      <c r="F406" t="s">
        <v>135</v>
      </c>
      <c r="G406" t="s">
        <v>1011</v>
      </c>
      <c r="H406" t="s">
        <v>496</v>
      </c>
      <c r="I406" t="s">
        <v>497</v>
      </c>
      <c r="J406">
        <v>50</v>
      </c>
      <c r="K406" t="s">
        <v>13</v>
      </c>
      <c r="L406" t="s">
        <v>102</v>
      </c>
      <c r="M406" s="2">
        <v>159.30000000000001</v>
      </c>
      <c r="N406" s="2">
        <v>7965</v>
      </c>
      <c r="O406" t="s">
        <v>42</v>
      </c>
    </row>
    <row r="407" spans="1:15" hidden="1" x14ac:dyDescent="0.25">
      <c r="A407" t="s">
        <v>36</v>
      </c>
      <c r="B407">
        <v>1989</v>
      </c>
      <c r="C407" t="s">
        <v>1008</v>
      </c>
      <c r="D407" t="s">
        <v>1009</v>
      </c>
      <c r="E407" t="s">
        <v>1010</v>
      </c>
      <c r="F407" t="s">
        <v>135</v>
      </c>
      <c r="G407" t="s">
        <v>1011</v>
      </c>
      <c r="H407" t="s">
        <v>500</v>
      </c>
      <c r="I407" t="s">
        <v>501</v>
      </c>
      <c r="J407">
        <v>50</v>
      </c>
      <c r="K407" t="s">
        <v>13</v>
      </c>
      <c r="L407" t="s">
        <v>102</v>
      </c>
      <c r="M407" s="2">
        <v>135.00380000000001</v>
      </c>
      <c r="N407" s="2">
        <v>6750.19</v>
      </c>
      <c r="O407" t="s">
        <v>42</v>
      </c>
    </row>
    <row r="408" spans="1:15" hidden="1" x14ac:dyDescent="0.25">
      <c r="A408" t="s">
        <v>36</v>
      </c>
      <c r="B408">
        <v>1989</v>
      </c>
      <c r="C408" t="s">
        <v>1008</v>
      </c>
      <c r="D408" t="s">
        <v>1009</v>
      </c>
      <c r="E408" t="s">
        <v>1010</v>
      </c>
      <c r="F408" t="s">
        <v>135</v>
      </c>
      <c r="G408" t="s">
        <v>1011</v>
      </c>
      <c r="H408" t="s">
        <v>1002</v>
      </c>
      <c r="I408" t="s">
        <v>1003</v>
      </c>
      <c r="J408">
        <v>200</v>
      </c>
      <c r="K408" t="s">
        <v>13</v>
      </c>
      <c r="L408" t="s">
        <v>102</v>
      </c>
      <c r="M408" s="2">
        <v>2.242</v>
      </c>
      <c r="N408" s="2">
        <v>448.4</v>
      </c>
      <c r="O408" t="s">
        <v>42</v>
      </c>
    </row>
    <row r="409" spans="1:15" hidden="1" x14ac:dyDescent="0.25">
      <c r="A409" t="s">
        <v>36</v>
      </c>
      <c r="B409">
        <v>1989</v>
      </c>
      <c r="C409" t="s">
        <v>1008</v>
      </c>
      <c r="D409" t="s">
        <v>1009</v>
      </c>
      <c r="E409" t="s">
        <v>1010</v>
      </c>
      <c r="F409" t="s">
        <v>135</v>
      </c>
      <c r="G409" t="s">
        <v>1011</v>
      </c>
      <c r="H409" t="s">
        <v>1044</v>
      </c>
      <c r="I409" t="s">
        <v>1045</v>
      </c>
      <c r="J409">
        <v>400</v>
      </c>
      <c r="K409" t="s">
        <v>13</v>
      </c>
      <c r="L409" t="s">
        <v>102</v>
      </c>
      <c r="M409" s="2">
        <v>2.5960000000000001</v>
      </c>
      <c r="N409" s="2">
        <v>1038.4000000000001</v>
      </c>
      <c r="O409" t="s">
        <v>42</v>
      </c>
    </row>
    <row r="410" spans="1:15" hidden="1" x14ac:dyDescent="0.25">
      <c r="A410" t="s">
        <v>36</v>
      </c>
      <c r="B410">
        <v>1989</v>
      </c>
      <c r="C410" t="s">
        <v>1008</v>
      </c>
      <c r="D410" t="s">
        <v>1009</v>
      </c>
      <c r="E410" t="s">
        <v>1010</v>
      </c>
      <c r="F410" t="s">
        <v>135</v>
      </c>
      <c r="G410" t="s">
        <v>1011</v>
      </c>
      <c r="H410" t="s">
        <v>821</v>
      </c>
      <c r="I410" t="s">
        <v>822</v>
      </c>
      <c r="J410">
        <v>100</v>
      </c>
      <c r="K410" t="s">
        <v>13</v>
      </c>
      <c r="L410" t="s">
        <v>102</v>
      </c>
      <c r="M410" s="2">
        <v>2.95</v>
      </c>
      <c r="N410" s="2">
        <v>295</v>
      </c>
      <c r="O410" t="s">
        <v>42</v>
      </c>
    </row>
    <row r="411" spans="1:15" hidden="1" x14ac:dyDescent="0.25">
      <c r="A411" t="s">
        <v>36</v>
      </c>
      <c r="B411">
        <v>1989</v>
      </c>
      <c r="C411" t="s">
        <v>1008</v>
      </c>
      <c r="D411" t="s">
        <v>1009</v>
      </c>
      <c r="E411" t="s">
        <v>1010</v>
      </c>
      <c r="F411" t="s">
        <v>135</v>
      </c>
      <c r="G411" t="s">
        <v>1011</v>
      </c>
      <c r="H411" t="s">
        <v>514</v>
      </c>
      <c r="I411" t="s">
        <v>515</v>
      </c>
      <c r="J411">
        <v>100</v>
      </c>
      <c r="K411" t="s">
        <v>13</v>
      </c>
      <c r="L411" t="s">
        <v>102</v>
      </c>
      <c r="M411" s="2">
        <v>11.505000000000001</v>
      </c>
      <c r="N411" s="2">
        <v>1150.5</v>
      </c>
      <c r="O411" t="s">
        <v>42</v>
      </c>
    </row>
    <row r="412" spans="1:15" hidden="1" x14ac:dyDescent="0.25">
      <c r="A412" t="s">
        <v>36</v>
      </c>
      <c r="B412">
        <v>1989</v>
      </c>
      <c r="C412" t="s">
        <v>1008</v>
      </c>
      <c r="D412" t="s">
        <v>1009</v>
      </c>
      <c r="E412" t="s">
        <v>1010</v>
      </c>
      <c r="F412" t="s">
        <v>135</v>
      </c>
      <c r="G412" t="s">
        <v>1011</v>
      </c>
      <c r="H412" t="s">
        <v>302</v>
      </c>
      <c r="I412" t="s">
        <v>303</v>
      </c>
      <c r="J412">
        <v>200</v>
      </c>
      <c r="K412" t="s">
        <v>13</v>
      </c>
      <c r="L412" t="s">
        <v>102</v>
      </c>
      <c r="M412" s="2">
        <v>7.9885999999999999</v>
      </c>
      <c r="N412" s="2">
        <v>1597.72</v>
      </c>
      <c r="O412" t="s">
        <v>42</v>
      </c>
    </row>
    <row r="413" spans="1:15" hidden="1" x14ac:dyDescent="0.25">
      <c r="A413" t="s">
        <v>36</v>
      </c>
      <c r="B413">
        <v>1989</v>
      </c>
      <c r="C413" t="s">
        <v>1008</v>
      </c>
      <c r="D413" t="s">
        <v>1009</v>
      </c>
      <c r="E413" t="s">
        <v>1010</v>
      </c>
      <c r="F413" t="s">
        <v>135</v>
      </c>
      <c r="G413" t="s">
        <v>1011</v>
      </c>
      <c r="H413" t="s">
        <v>510</v>
      </c>
      <c r="I413" t="s">
        <v>511</v>
      </c>
      <c r="J413">
        <v>500</v>
      </c>
      <c r="K413" t="s">
        <v>13</v>
      </c>
      <c r="L413" t="s">
        <v>102</v>
      </c>
      <c r="M413" s="2">
        <v>11.2454</v>
      </c>
      <c r="N413" s="2">
        <v>5622.7</v>
      </c>
      <c r="O413" t="s">
        <v>42</v>
      </c>
    </row>
    <row r="414" spans="1:15" hidden="1" x14ac:dyDescent="0.25">
      <c r="A414" t="s">
        <v>36</v>
      </c>
      <c r="B414">
        <v>1989</v>
      </c>
      <c r="C414" t="s">
        <v>1008</v>
      </c>
      <c r="D414" t="s">
        <v>1009</v>
      </c>
      <c r="E414" t="s">
        <v>1010</v>
      </c>
      <c r="F414" t="s">
        <v>135</v>
      </c>
      <c r="G414" t="s">
        <v>1011</v>
      </c>
      <c r="H414" t="s">
        <v>516</v>
      </c>
      <c r="I414" t="s">
        <v>517</v>
      </c>
      <c r="J414">
        <v>5</v>
      </c>
      <c r="K414" t="s">
        <v>13</v>
      </c>
      <c r="L414" t="s">
        <v>102</v>
      </c>
      <c r="M414" s="2">
        <v>4249.9942000000001</v>
      </c>
      <c r="N414" s="2">
        <v>21249.971000000001</v>
      </c>
      <c r="O414" t="s">
        <v>42</v>
      </c>
    </row>
    <row r="415" spans="1:15" hidden="1" x14ac:dyDescent="0.25">
      <c r="A415" t="s">
        <v>36</v>
      </c>
      <c r="B415">
        <v>1992</v>
      </c>
      <c r="C415" t="s">
        <v>1046</v>
      </c>
      <c r="D415" t="s">
        <v>1047</v>
      </c>
      <c r="E415" t="s">
        <v>1048</v>
      </c>
      <c r="F415" t="s">
        <v>40</v>
      </c>
      <c r="G415" t="s">
        <v>1049</v>
      </c>
      <c r="H415" t="s">
        <v>11</v>
      </c>
      <c r="I415" t="s">
        <v>12</v>
      </c>
      <c r="J415">
        <v>18</v>
      </c>
      <c r="K415" t="s">
        <v>13</v>
      </c>
      <c r="L415" t="s">
        <v>14</v>
      </c>
      <c r="M415" s="2">
        <v>46</v>
      </c>
      <c r="N415" s="2">
        <v>828</v>
      </c>
      <c r="O415" t="s">
        <v>42</v>
      </c>
    </row>
    <row r="416" spans="1:15" hidden="1" x14ac:dyDescent="0.25">
      <c r="A416" t="s">
        <v>36</v>
      </c>
      <c r="B416">
        <v>1996</v>
      </c>
      <c r="C416" t="s">
        <v>1050</v>
      </c>
      <c r="D416" t="s">
        <v>1047</v>
      </c>
      <c r="E416" t="s">
        <v>1051</v>
      </c>
      <c r="F416" t="s">
        <v>40</v>
      </c>
      <c r="G416" t="s">
        <v>1052</v>
      </c>
      <c r="H416" t="s">
        <v>263</v>
      </c>
      <c r="I416" t="s">
        <v>264</v>
      </c>
      <c r="J416">
        <v>472</v>
      </c>
      <c r="K416" t="s">
        <v>13</v>
      </c>
      <c r="L416" t="s">
        <v>21</v>
      </c>
      <c r="M416" s="2">
        <v>1000</v>
      </c>
      <c r="N416" s="2">
        <v>472000</v>
      </c>
      <c r="O416" t="s">
        <v>42</v>
      </c>
    </row>
    <row r="417" spans="1:15" hidden="1" x14ac:dyDescent="0.25">
      <c r="A417" t="s">
        <v>36</v>
      </c>
      <c r="B417">
        <v>1996</v>
      </c>
      <c r="C417" t="s">
        <v>1050</v>
      </c>
      <c r="D417" t="s">
        <v>1047</v>
      </c>
      <c r="E417" t="s">
        <v>1051</v>
      </c>
      <c r="F417" t="s">
        <v>40</v>
      </c>
      <c r="G417" t="s">
        <v>1052</v>
      </c>
      <c r="H417" t="s">
        <v>261</v>
      </c>
      <c r="I417" t="s">
        <v>262</v>
      </c>
      <c r="J417">
        <v>400</v>
      </c>
      <c r="K417" t="s">
        <v>13</v>
      </c>
      <c r="L417" t="s">
        <v>21</v>
      </c>
      <c r="M417" s="2">
        <v>500</v>
      </c>
      <c r="N417" s="2">
        <v>200000</v>
      </c>
      <c r="O417" t="s">
        <v>42</v>
      </c>
    </row>
    <row r="418" spans="1:15" hidden="1" x14ac:dyDescent="0.25">
      <c r="A418" t="s">
        <v>36</v>
      </c>
      <c r="B418">
        <v>2011</v>
      </c>
      <c r="C418" t="s">
        <v>1053</v>
      </c>
      <c r="D418" t="s">
        <v>1054</v>
      </c>
      <c r="E418" t="s">
        <v>1055</v>
      </c>
      <c r="F418" t="s">
        <v>135</v>
      </c>
      <c r="G418" t="s">
        <v>1056</v>
      </c>
      <c r="H418" t="s">
        <v>508</v>
      </c>
      <c r="I418" t="s">
        <v>509</v>
      </c>
      <c r="J418">
        <v>500</v>
      </c>
      <c r="K418" t="s">
        <v>13</v>
      </c>
      <c r="L418" t="s">
        <v>102</v>
      </c>
      <c r="M418" s="2">
        <v>77.998000000000005</v>
      </c>
      <c r="N418" s="2">
        <v>38999</v>
      </c>
      <c r="O418" t="s">
        <v>42</v>
      </c>
    </row>
    <row r="419" spans="1:15" hidden="1" x14ac:dyDescent="0.25">
      <c r="A419" t="s">
        <v>36</v>
      </c>
      <c r="B419">
        <v>2014</v>
      </c>
      <c r="C419" t="s">
        <v>1057</v>
      </c>
      <c r="D419" t="s">
        <v>1058</v>
      </c>
      <c r="E419" t="s">
        <v>1059</v>
      </c>
      <c r="F419" t="s">
        <v>40</v>
      </c>
      <c r="G419" t="s">
        <v>1060</v>
      </c>
      <c r="H419" t="s">
        <v>11</v>
      </c>
      <c r="I419" t="s">
        <v>12</v>
      </c>
      <c r="J419">
        <v>15</v>
      </c>
      <c r="K419" t="s">
        <v>13</v>
      </c>
      <c r="L419" t="s">
        <v>14</v>
      </c>
      <c r="M419" s="2">
        <v>46</v>
      </c>
      <c r="N419" s="2">
        <v>690</v>
      </c>
      <c r="O419" t="s">
        <v>42</v>
      </c>
    </row>
    <row r="420" spans="1:15" hidden="1" x14ac:dyDescent="0.25">
      <c r="A420" t="s">
        <v>36</v>
      </c>
      <c r="B420">
        <v>2024</v>
      </c>
      <c r="C420" t="s">
        <v>1061</v>
      </c>
      <c r="D420" t="s">
        <v>1062</v>
      </c>
      <c r="E420" t="s">
        <v>1063</v>
      </c>
      <c r="F420" t="s">
        <v>40</v>
      </c>
      <c r="G420" t="s">
        <v>1064</v>
      </c>
      <c r="H420" t="s">
        <v>300</v>
      </c>
      <c r="I420" t="s">
        <v>301</v>
      </c>
      <c r="J420">
        <v>2400</v>
      </c>
      <c r="K420" t="s">
        <v>13</v>
      </c>
      <c r="L420" t="s">
        <v>102</v>
      </c>
      <c r="M420" s="2">
        <v>10.502000000000001</v>
      </c>
      <c r="N420" s="2">
        <v>25204.799999999999</v>
      </c>
      <c r="O420" t="s">
        <v>42</v>
      </c>
    </row>
    <row r="421" spans="1:15" hidden="1" x14ac:dyDescent="0.25">
      <c r="A421" t="s">
        <v>36</v>
      </c>
      <c r="B421">
        <v>2024</v>
      </c>
      <c r="C421" t="s">
        <v>1061</v>
      </c>
      <c r="D421" t="s">
        <v>1062</v>
      </c>
      <c r="E421" t="s">
        <v>1063</v>
      </c>
      <c r="F421" t="s">
        <v>40</v>
      </c>
      <c r="G421" t="s">
        <v>1064</v>
      </c>
      <c r="H421" t="s">
        <v>1034</v>
      </c>
      <c r="I421" t="s">
        <v>1035</v>
      </c>
      <c r="J421">
        <v>1</v>
      </c>
      <c r="K421" t="s">
        <v>13</v>
      </c>
      <c r="L421" t="s">
        <v>102</v>
      </c>
      <c r="M421" s="2">
        <v>1067.9000000000001</v>
      </c>
      <c r="N421" s="2">
        <v>1067.9000000000001</v>
      </c>
      <c r="O421" t="s">
        <v>42</v>
      </c>
    </row>
    <row r="422" spans="1:15" hidden="1" x14ac:dyDescent="0.25">
      <c r="A422" t="s">
        <v>36</v>
      </c>
      <c r="B422">
        <v>2028</v>
      </c>
      <c r="C422" t="s">
        <v>1065</v>
      </c>
      <c r="D422" t="s">
        <v>1066</v>
      </c>
      <c r="E422" t="s">
        <v>1067</v>
      </c>
      <c r="F422" t="s">
        <v>40</v>
      </c>
      <c r="G422" t="s">
        <v>1068</v>
      </c>
      <c r="H422" t="s">
        <v>11</v>
      </c>
      <c r="I422" t="s">
        <v>12</v>
      </c>
      <c r="J422">
        <v>18</v>
      </c>
      <c r="K422" t="s">
        <v>13</v>
      </c>
      <c r="L422" t="s">
        <v>14</v>
      </c>
      <c r="M422" s="2">
        <v>46</v>
      </c>
      <c r="N422" s="2">
        <v>828</v>
      </c>
      <c r="O422" t="s">
        <v>42</v>
      </c>
    </row>
    <row r="423" spans="1:15" hidden="1" x14ac:dyDescent="0.25">
      <c r="A423" t="s">
        <v>36</v>
      </c>
      <c r="B423">
        <v>2050</v>
      </c>
      <c r="C423" t="s">
        <v>1069</v>
      </c>
      <c r="D423" t="s">
        <v>1070</v>
      </c>
      <c r="E423" t="s">
        <v>1071</v>
      </c>
      <c r="F423" t="s">
        <v>40</v>
      </c>
      <c r="G423" t="s">
        <v>1072</v>
      </c>
      <c r="H423" t="s">
        <v>1073</v>
      </c>
      <c r="I423" t="s">
        <v>1074</v>
      </c>
      <c r="J423">
        <v>23</v>
      </c>
      <c r="K423" t="s">
        <v>13</v>
      </c>
      <c r="L423" t="s">
        <v>1075</v>
      </c>
      <c r="M423" s="2">
        <v>377.6</v>
      </c>
      <c r="N423" s="2">
        <v>8684.7999999999993</v>
      </c>
      <c r="O423" t="s">
        <v>42</v>
      </c>
    </row>
    <row r="424" spans="1:15" hidden="1" x14ac:dyDescent="0.25">
      <c r="A424" t="s">
        <v>36</v>
      </c>
      <c r="B424">
        <v>2050</v>
      </c>
      <c r="C424" t="s">
        <v>1069</v>
      </c>
      <c r="D424" t="s">
        <v>1070</v>
      </c>
      <c r="E424" t="s">
        <v>1071</v>
      </c>
      <c r="F424" t="s">
        <v>40</v>
      </c>
      <c r="G424" t="s">
        <v>1072</v>
      </c>
      <c r="H424" t="s">
        <v>1076</v>
      </c>
      <c r="I424" t="s">
        <v>1077</v>
      </c>
      <c r="J424">
        <v>15</v>
      </c>
      <c r="K424" t="s">
        <v>13</v>
      </c>
      <c r="L424" t="s">
        <v>1075</v>
      </c>
      <c r="M424" s="2">
        <v>371.7</v>
      </c>
      <c r="N424" s="2">
        <v>5575.5</v>
      </c>
      <c r="O424" t="s">
        <v>42</v>
      </c>
    </row>
    <row r="425" spans="1:15" hidden="1" x14ac:dyDescent="0.25">
      <c r="A425" t="s">
        <v>36</v>
      </c>
      <c r="B425">
        <v>2054</v>
      </c>
      <c r="C425" t="s">
        <v>1078</v>
      </c>
      <c r="D425" t="s">
        <v>1079</v>
      </c>
      <c r="E425" t="s">
        <v>1080</v>
      </c>
      <c r="F425" t="s">
        <v>40</v>
      </c>
      <c r="G425" t="s">
        <v>1081</v>
      </c>
      <c r="H425" t="s">
        <v>11</v>
      </c>
      <c r="I425" t="s">
        <v>12</v>
      </c>
      <c r="J425">
        <v>18</v>
      </c>
      <c r="K425" t="s">
        <v>13</v>
      </c>
      <c r="L425" t="s">
        <v>14</v>
      </c>
      <c r="M425" s="2">
        <v>46</v>
      </c>
      <c r="N425" s="2">
        <v>828</v>
      </c>
      <c r="O425" t="s">
        <v>42</v>
      </c>
    </row>
    <row r="426" spans="1:15" hidden="1" x14ac:dyDescent="0.25">
      <c r="A426" t="s">
        <v>36</v>
      </c>
      <c r="B426">
        <v>2070</v>
      </c>
      <c r="C426" t="s">
        <v>1082</v>
      </c>
      <c r="D426" t="s">
        <v>1083</v>
      </c>
      <c r="E426" t="s">
        <v>1084</v>
      </c>
      <c r="F426" t="s">
        <v>40</v>
      </c>
      <c r="G426" t="s">
        <v>1085</v>
      </c>
      <c r="H426" t="s">
        <v>11</v>
      </c>
      <c r="I426" t="s">
        <v>12</v>
      </c>
      <c r="J426">
        <v>15</v>
      </c>
      <c r="K426" t="s">
        <v>13</v>
      </c>
      <c r="L426" t="s">
        <v>14</v>
      </c>
      <c r="M426" s="2">
        <v>46</v>
      </c>
      <c r="N426" s="2">
        <v>690</v>
      </c>
      <c r="O426" t="s">
        <v>42</v>
      </c>
    </row>
    <row r="427" spans="1:15" hidden="1" x14ac:dyDescent="0.25">
      <c r="A427" t="s">
        <v>36</v>
      </c>
      <c r="B427">
        <v>2080</v>
      </c>
      <c r="C427" t="s">
        <v>1086</v>
      </c>
      <c r="D427" t="s">
        <v>1087</v>
      </c>
      <c r="E427" t="s">
        <v>1088</v>
      </c>
      <c r="F427" t="s">
        <v>135</v>
      </c>
      <c r="G427" t="s">
        <v>1089</v>
      </c>
      <c r="H427" t="s">
        <v>28</v>
      </c>
      <c r="I427" t="s">
        <v>29</v>
      </c>
      <c r="J427">
        <v>100</v>
      </c>
      <c r="K427" t="s">
        <v>13</v>
      </c>
      <c r="L427" t="s">
        <v>1090</v>
      </c>
      <c r="M427" s="2">
        <v>125</v>
      </c>
      <c r="N427" s="2">
        <v>12500</v>
      </c>
      <c r="O427" t="s">
        <v>42</v>
      </c>
    </row>
    <row r="428" spans="1:15" hidden="1" x14ac:dyDescent="0.25">
      <c r="A428" t="s">
        <v>36</v>
      </c>
      <c r="B428">
        <v>2087</v>
      </c>
      <c r="C428" t="s">
        <v>1091</v>
      </c>
      <c r="D428" t="s">
        <v>1092</v>
      </c>
      <c r="E428" t="s">
        <v>1093</v>
      </c>
      <c r="F428" t="s">
        <v>40</v>
      </c>
      <c r="G428" t="s">
        <v>1094</v>
      </c>
      <c r="H428" t="s">
        <v>11</v>
      </c>
      <c r="I428" t="s">
        <v>12</v>
      </c>
      <c r="J428">
        <v>18</v>
      </c>
      <c r="K428" t="s">
        <v>13</v>
      </c>
      <c r="L428" t="s">
        <v>14</v>
      </c>
      <c r="M428" s="2">
        <v>46</v>
      </c>
      <c r="N428" s="2">
        <v>828</v>
      </c>
      <c r="O428" t="s">
        <v>42</v>
      </c>
    </row>
    <row r="429" spans="1:15" hidden="1" x14ac:dyDescent="0.25">
      <c r="A429" t="s">
        <v>36</v>
      </c>
      <c r="B429">
        <v>2109</v>
      </c>
      <c r="C429" t="s">
        <v>1095</v>
      </c>
      <c r="D429" t="s">
        <v>1096</v>
      </c>
      <c r="E429" t="s">
        <v>1097</v>
      </c>
      <c r="F429" t="s">
        <v>40</v>
      </c>
      <c r="G429" t="s">
        <v>1098</v>
      </c>
      <c r="H429" t="s">
        <v>1099</v>
      </c>
      <c r="I429" t="s">
        <v>1100</v>
      </c>
      <c r="J429">
        <v>4</v>
      </c>
      <c r="K429" t="s">
        <v>13</v>
      </c>
      <c r="L429" t="s">
        <v>1101</v>
      </c>
      <c r="M429" s="2">
        <v>2584.1999999999998</v>
      </c>
      <c r="N429" s="2">
        <v>10336.799999999999</v>
      </c>
      <c r="O429" t="s">
        <v>42</v>
      </c>
    </row>
    <row r="430" spans="1:15" hidden="1" x14ac:dyDescent="0.25">
      <c r="A430" t="s">
        <v>36</v>
      </c>
      <c r="B430">
        <v>2109</v>
      </c>
      <c r="C430" t="s">
        <v>1095</v>
      </c>
      <c r="D430" t="s">
        <v>1096</v>
      </c>
      <c r="E430" t="s">
        <v>1097</v>
      </c>
      <c r="F430" t="s">
        <v>40</v>
      </c>
      <c r="G430" t="s">
        <v>1098</v>
      </c>
      <c r="H430" t="s">
        <v>1102</v>
      </c>
      <c r="I430" t="s">
        <v>1103</v>
      </c>
      <c r="J430">
        <v>4</v>
      </c>
      <c r="K430" t="s">
        <v>13</v>
      </c>
      <c r="L430" t="s">
        <v>1101</v>
      </c>
      <c r="M430" s="2">
        <v>2584.1999999999998</v>
      </c>
      <c r="N430" s="2">
        <v>10336.799999999999</v>
      </c>
      <c r="O430" t="s">
        <v>42</v>
      </c>
    </row>
    <row r="431" spans="1:15" hidden="1" x14ac:dyDescent="0.25">
      <c r="A431" t="s">
        <v>36</v>
      </c>
      <c r="B431">
        <v>2109</v>
      </c>
      <c r="C431" t="s">
        <v>1095</v>
      </c>
      <c r="D431" t="s">
        <v>1096</v>
      </c>
      <c r="E431" t="s">
        <v>1104</v>
      </c>
      <c r="F431" t="s">
        <v>40</v>
      </c>
      <c r="G431" t="s">
        <v>1098</v>
      </c>
      <c r="H431" t="s">
        <v>1105</v>
      </c>
      <c r="I431" t="s">
        <v>1106</v>
      </c>
      <c r="J431">
        <v>4</v>
      </c>
      <c r="K431" t="s">
        <v>13</v>
      </c>
      <c r="L431" t="s">
        <v>1101</v>
      </c>
      <c r="M431" s="2">
        <v>2584.1999999999998</v>
      </c>
      <c r="N431" s="2">
        <v>10336.799999999999</v>
      </c>
      <c r="O431" t="s">
        <v>42</v>
      </c>
    </row>
    <row r="432" spans="1:15" hidden="1" x14ac:dyDescent="0.25">
      <c r="A432" t="s">
        <v>36</v>
      </c>
      <c r="B432">
        <v>2109</v>
      </c>
      <c r="C432" t="s">
        <v>1095</v>
      </c>
      <c r="D432" t="s">
        <v>1096</v>
      </c>
      <c r="E432" t="s">
        <v>1104</v>
      </c>
      <c r="F432" t="s">
        <v>40</v>
      </c>
      <c r="G432" t="s">
        <v>1098</v>
      </c>
      <c r="H432" t="s">
        <v>454</v>
      </c>
      <c r="I432" t="s">
        <v>455</v>
      </c>
      <c r="J432">
        <v>90</v>
      </c>
      <c r="K432" t="s">
        <v>13</v>
      </c>
      <c r="L432" t="s">
        <v>1101</v>
      </c>
      <c r="M432" s="2">
        <v>3410.2</v>
      </c>
      <c r="N432" s="2">
        <v>306918</v>
      </c>
      <c r="O432" t="s">
        <v>42</v>
      </c>
    </row>
    <row r="433" spans="1:15" hidden="1" x14ac:dyDescent="0.25">
      <c r="A433" t="s">
        <v>36</v>
      </c>
      <c r="B433">
        <v>2109</v>
      </c>
      <c r="C433" t="s">
        <v>1095</v>
      </c>
      <c r="D433" t="s">
        <v>1096</v>
      </c>
      <c r="E433" t="s">
        <v>1104</v>
      </c>
      <c r="F433" t="s">
        <v>40</v>
      </c>
      <c r="G433" t="s">
        <v>1098</v>
      </c>
      <c r="H433" t="s">
        <v>715</v>
      </c>
      <c r="I433" t="s">
        <v>716</v>
      </c>
      <c r="J433">
        <v>10</v>
      </c>
      <c r="K433" t="s">
        <v>13</v>
      </c>
      <c r="L433" t="s">
        <v>1101</v>
      </c>
      <c r="M433" s="2">
        <v>973.5</v>
      </c>
      <c r="N433" s="2">
        <v>9735</v>
      </c>
      <c r="O433" t="s">
        <v>42</v>
      </c>
    </row>
    <row r="434" spans="1:15" hidden="1" x14ac:dyDescent="0.25">
      <c r="A434" t="s">
        <v>36</v>
      </c>
      <c r="B434">
        <v>2109</v>
      </c>
      <c r="C434" t="s">
        <v>1095</v>
      </c>
      <c r="D434" t="s">
        <v>1096</v>
      </c>
      <c r="E434" t="s">
        <v>1104</v>
      </c>
      <c r="F434" t="s">
        <v>40</v>
      </c>
      <c r="G434" t="s">
        <v>1098</v>
      </c>
      <c r="H434" t="s">
        <v>456</v>
      </c>
      <c r="I434" t="s">
        <v>457</v>
      </c>
      <c r="J434">
        <v>50</v>
      </c>
      <c r="K434" t="s">
        <v>13</v>
      </c>
      <c r="L434" t="s">
        <v>1101</v>
      </c>
      <c r="M434" s="2">
        <v>3292.2</v>
      </c>
      <c r="N434" s="2">
        <v>164610</v>
      </c>
      <c r="O434" t="s">
        <v>42</v>
      </c>
    </row>
    <row r="435" spans="1:15" hidden="1" x14ac:dyDescent="0.25">
      <c r="A435" t="s">
        <v>36</v>
      </c>
      <c r="B435">
        <v>2109</v>
      </c>
      <c r="C435" t="s">
        <v>1095</v>
      </c>
      <c r="D435" t="s">
        <v>1096</v>
      </c>
      <c r="E435" t="s">
        <v>1104</v>
      </c>
      <c r="F435" t="s">
        <v>40</v>
      </c>
      <c r="G435" t="s">
        <v>1098</v>
      </c>
      <c r="H435" t="s">
        <v>713</v>
      </c>
      <c r="I435" t="s">
        <v>714</v>
      </c>
      <c r="J435">
        <v>10</v>
      </c>
      <c r="K435" t="s">
        <v>13</v>
      </c>
      <c r="L435" t="s">
        <v>1101</v>
      </c>
      <c r="M435" s="2">
        <v>885</v>
      </c>
      <c r="N435" s="2">
        <v>8850</v>
      </c>
      <c r="O435" t="s">
        <v>42</v>
      </c>
    </row>
    <row r="436" spans="1:15" hidden="1" x14ac:dyDescent="0.25">
      <c r="A436" t="s">
        <v>36</v>
      </c>
      <c r="B436">
        <v>2109</v>
      </c>
      <c r="C436" t="s">
        <v>1095</v>
      </c>
      <c r="D436" t="s">
        <v>1096</v>
      </c>
      <c r="E436" t="s">
        <v>1104</v>
      </c>
      <c r="F436" t="s">
        <v>40</v>
      </c>
      <c r="G436" t="s">
        <v>1098</v>
      </c>
      <c r="H436" t="s">
        <v>448</v>
      </c>
      <c r="I436" t="s">
        <v>449</v>
      </c>
      <c r="J436">
        <v>40</v>
      </c>
      <c r="K436" t="s">
        <v>13</v>
      </c>
      <c r="L436" t="s">
        <v>1101</v>
      </c>
      <c r="M436" s="2">
        <v>1168.2</v>
      </c>
      <c r="N436" s="2">
        <v>46728</v>
      </c>
      <c r="O436" t="s">
        <v>42</v>
      </c>
    </row>
    <row r="437" spans="1:15" hidden="1" x14ac:dyDescent="0.25">
      <c r="A437" t="s">
        <v>36</v>
      </c>
      <c r="B437">
        <v>2109</v>
      </c>
      <c r="C437" t="s">
        <v>1095</v>
      </c>
      <c r="D437" t="s">
        <v>1096</v>
      </c>
      <c r="E437" t="s">
        <v>1104</v>
      </c>
      <c r="F437" t="s">
        <v>40</v>
      </c>
      <c r="G437" t="s">
        <v>1098</v>
      </c>
      <c r="H437" t="s">
        <v>1107</v>
      </c>
      <c r="I437" t="s">
        <v>1108</v>
      </c>
      <c r="J437">
        <v>13</v>
      </c>
      <c r="K437" t="s">
        <v>13</v>
      </c>
      <c r="L437" t="s">
        <v>1101</v>
      </c>
      <c r="M437" s="2">
        <v>2112.1999999999998</v>
      </c>
      <c r="N437" s="2">
        <v>27458.6</v>
      </c>
      <c r="O437" t="s">
        <v>42</v>
      </c>
    </row>
    <row r="438" spans="1:15" hidden="1" x14ac:dyDescent="0.25">
      <c r="A438" t="s">
        <v>36</v>
      </c>
      <c r="B438">
        <v>2109</v>
      </c>
      <c r="C438" t="s">
        <v>1095</v>
      </c>
      <c r="D438" t="s">
        <v>1096</v>
      </c>
      <c r="E438" t="s">
        <v>1104</v>
      </c>
      <c r="F438" t="s">
        <v>40</v>
      </c>
      <c r="G438" t="s">
        <v>1098</v>
      </c>
      <c r="H438" t="s">
        <v>1109</v>
      </c>
      <c r="I438" t="s">
        <v>1110</v>
      </c>
      <c r="J438">
        <v>50</v>
      </c>
      <c r="K438" t="s">
        <v>13</v>
      </c>
      <c r="L438" t="s">
        <v>1101</v>
      </c>
      <c r="M438" s="2">
        <v>1298</v>
      </c>
      <c r="N438" s="2">
        <v>64900</v>
      </c>
      <c r="O438" t="s">
        <v>42</v>
      </c>
    </row>
    <row r="439" spans="1:15" hidden="1" x14ac:dyDescent="0.25">
      <c r="A439" t="s">
        <v>36</v>
      </c>
      <c r="B439">
        <v>2109</v>
      </c>
      <c r="C439" t="s">
        <v>1095</v>
      </c>
      <c r="D439" t="s">
        <v>1096</v>
      </c>
      <c r="E439" t="s">
        <v>1104</v>
      </c>
      <c r="F439" t="s">
        <v>40</v>
      </c>
      <c r="G439" t="s">
        <v>1098</v>
      </c>
      <c r="H439" t="s">
        <v>1111</v>
      </c>
      <c r="I439" t="s">
        <v>1112</v>
      </c>
      <c r="J439">
        <v>4</v>
      </c>
      <c r="K439" t="s">
        <v>13</v>
      </c>
      <c r="L439" t="s">
        <v>1101</v>
      </c>
      <c r="M439" s="2">
        <v>2584.1999999999998</v>
      </c>
      <c r="N439" s="2">
        <v>10336.799999999999</v>
      </c>
      <c r="O439" t="s">
        <v>42</v>
      </c>
    </row>
    <row r="440" spans="1:15" hidden="1" x14ac:dyDescent="0.25">
      <c r="A440" t="s">
        <v>36</v>
      </c>
      <c r="B440">
        <v>2109</v>
      </c>
      <c r="C440" t="s">
        <v>1095</v>
      </c>
      <c r="D440" t="s">
        <v>1096</v>
      </c>
      <c r="E440" t="s">
        <v>1104</v>
      </c>
      <c r="F440" t="s">
        <v>40</v>
      </c>
      <c r="G440" t="s">
        <v>1098</v>
      </c>
      <c r="H440" t="s">
        <v>717</v>
      </c>
      <c r="I440" t="s">
        <v>718</v>
      </c>
      <c r="J440">
        <v>15</v>
      </c>
      <c r="K440" t="s">
        <v>13</v>
      </c>
      <c r="L440" t="s">
        <v>1101</v>
      </c>
      <c r="M440" s="2">
        <v>2112.1999999999998</v>
      </c>
      <c r="N440" s="2">
        <v>31683</v>
      </c>
      <c r="O440" t="s">
        <v>42</v>
      </c>
    </row>
    <row r="441" spans="1:15" hidden="1" x14ac:dyDescent="0.25">
      <c r="A441" t="s">
        <v>36</v>
      </c>
      <c r="B441">
        <v>2131</v>
      </c>
      <c r="C441" t="s">
        <v>1113</v>
      </c>
      <c r="D441" t="s">
        <v>1114</v>
      </c>
      <c r="E441" t="s">
        <v>1115</v>
      </c>
      <c r="F441" t="s">
        <v>40</v>
      </c>
      <c r="G441" t="s">
        <v>1116</v>
      </c>
      <c r="H441" t="s">
        <v>1117</v>
      </c>
      <c r="I441" t="s">
        <v>1118</v>
      </c>
      <c r="J441">
        <v>16</v>
      </c>
      <c r="K441" t="s">
        <v>13</v>
      </c>
      <c r="L441" t="s">
        <v>113</v>
      </c>
      <c r="M441" s="2">
        <v>2832</v>
      </c>
      <c r="N441" s="2">
        <v>45312</v>
      </c>
      <c r="O441" t="s">
        <v>42</v>
      </c>
    </row>
    <row r="442" spans="1:15" hidden="1" x14ac:dyDescent="0.25">
      <c r="A442" t="s">
        <v>36</v>
      </c>
      <c r="B442">
        <v>2131</v>
      </c>
      <c r="C442" t="s">
        <v>1113</v>
      </c>
      <c r="D442" t="s">
        <v>1114</v>
      </c>
      <c r="E442" t="s">
        <v>1115</v>
      </c>
      <c r="F442" t="s">
        <v>40</v>
      </c>
      <c r="G442" t="s">
        <v>1116</v>
      </c>
      <c r="H442" t="s">
        <v>1119</v>
      </c>
      <c r="I442" t="s">
        <v>1120</v>
      </c>
      <c r="J442">
        <v>1</v>
      </c>
      <c r="K442" t="s">
        <v>13</v>
      </c>
      <c r="L442" t="s">
        <v>113</v>
      </c>
      <c r="M442" s="2">
        <v>1534</v>
      </c>
      <c r="N442" s="2">
        <v>1534</v>
      </c>
      <c r="O442" t="s">
        <v>42</v>
      </c>
    </row>
    <row r="443" spans="1:15" hidden="1" x14ac:dyDescent="0.25">
      <c r="A443" t="s">
        <v>36</v>
      </c>
      <c r="B443">
        <v>2131</v>
      </c>
      <c r="C443" t="s">
        <v>1113</v>
      </c>
      <c r="D443" t="s">
        <v>1114</v>
      </c>
      <c r="E443" t="s">
        <v>1115</v>
      </c>
      <c r="F443" t="s">
        <v>40</v>
      </c>
      <c r="G443" t="s">
        <v>1116</v>
      </c>
      <c r="H443" t="s">
        <v>540</v>
      </c>
      <c r="I443" t="s">
        <v>541</v>
      </c>
      <c r="J443">
        <v>20</v>
      </c>
      <c r="K443" t="s">
        <v>13</v>
      </c>
      <c r="L443" t="s">
        <v>113</v>
      </c>
      <c r="M443" s="2">
        <v>2360</v>
      </c>
      <c r="N443" s="2">
        <v>47200</v>
      </c>
      <c r="O443" t="s">
        <v>42</v>
      </c>
    </row>
    <row r="444" spans="1:15" hidden="1" x14ac:dyDescent="0.25">
      <c r="A444" t="s">
        <v>36</v>
      </c>
      <c r="B444">
        <v>2131</v>
      </c>
      <c r="C444" t="s">
        <v>1113</v>
      </c>
      <c r="D444" t="s">
        <v>1114</v>
      </c>
      <c r="E444" t="s">
        <v>1115</v>
      </c>
      <c r="F444" t="s">
        <v>40</v>
      </c>
      <c r="G444" t="s">
        <v>1116</v>
      </c>
      <c r="H444" t="s">
        <v>1121</v>
      </c>
      <c r="I444" t="s">
        <v>1122</v>
      </c>
      <c r="J444">
        <v>1</v>
      </c>
      <c r="K444" t="s">
        <v>13</v>
      </c>
      <c r="L444" t="s">
        <v>113</v>
      </c>
      <c r="M444" s="2">
        <v>1534</v>
      </c>
      <c r="N444" s="2">
        <v>1534</v>
      </c>
      <c r="O444" t="s">
        <v>42</v>
      </c>
    </row>
    <row r="445" spans="1:15" hidden="1" x14ac:dyDescent="0.25">
      <c r="A445" t="s">
        <v>36</v>
      </c>
      <c r="B445">
        <v>2131</v>
      </c>
      <c r="C445" t="s">
        <v>1113</v>
      </c>
      <c r="D445" t="s">
        <v>1114</v>
      </c>
      <c r="E445" t="s">
        <v>1115</v>
      </c>
      <c r="F445" t="s">
        <v>40</v>
      </c>
      <c r="G445" t="s">
        <v>1116</v>
      </c>
      <c r="H445" t="s">
        <v>1123</v>
      </c>
      <c r="I445" t="s">
        <v>1124</v>
      </c>
      <c r="J445">
        <v>21</v>
      </c>
      <c r="K445" t="s">
        <v>13</v>
      </c>
      <c r="L445" t="s">
        <v>113</v>
      </c>
      <c r="M445" s="2">
        <v>1534</v>
      </c>
      <c r="N445" s="2">
        <v>32214</v>
      </c>
      <c r="O445" t="s">
        <v>42</v>
      </c>
    </row>
    <row r="446" spans="1:15" hidden="1" x14ac:dyDescent="0.25">
      <c r="A446" t="s">
        <v>36</v>
      </c>
      <c r="B446">
        <v>2131</v>
      </c>
      <c r="C446" t="s">
        <v>1113</v>
      </c>
      <c r="D446" t="s">
        <v>1114</v>
      </c>
      <c r="E446" t="s">
        <v>1115</v>
      </c>
      <c r="F446" t="s">
        <v>40</v>
      </c>
      <c r="G446" t="s">
        <v>1116</v>
      </c>
      <c r="H446" t="s">
        <v>426</v>
      </c>
      <c r="I446" t="s">
        <v>427</v>
      </c>
      <c r="J446">
        <v>1</v>
      </c>
      <c r="K446" t="s">
        <v>13</v>
      </c>
      <c r="L446" t="s">
        <v>113</v>
      </c>
      <c r="M446" s="2">
        <v>1534</v>
      </c>
      <c r="N446" s="2">
        <v>1534</v>
      </c>
      <c r="O446" t="s">
        <v>42</v>
      </c>
    </row>
    <row r="447" spans="1:15" hidden="1" x14ac:dyDescent="0.25">
      <c r="A447" t="s">
        <v>36</v>
      </c>
      <c r="B447">
        <v>2137</v>
      </c>
      <c r="C447" t="s">
        <v>1125</v>
      </c>
      <c r="D447" t="s">
        <v>1126</v>
      </c>
      <c r="E447" t="s">
        <v>1127</v>
      </c>
      <c r="F447" t="s">
        <v>40</v>
      </c>
      <c r="G447" t="s">
        <v>1128</v>
      </c>
      <c r="H447" t="s">
        <v>11</v>
      </c>
      <c r="I447" t="s">
        <v>12</v>
      </c>
      <c r="J447">
        <v>18</v>
      </c>
      <c r="K447" t="s">
        <v>13</v>
      </c>
      <c r="L447" t="s">
        <v>14</v>
      </c>
      <c r="M447" s="2">
        <v>46</v>
      </c>
      <c r="N447" s="2">
        <v>828</v>
      </c>
      <c r="O447" t="s">
        <v>42</v>
      </c>
    </row>
    <row r="448" spans="1:15" hidden="1" x14ac:dyDescent="0.25">
      <c r="A448" t="s">
        <v>36</v>
      </c>
      <c r="B448">
        <v>2144</v>
      </c>
      <c r="C448" t="s">
        <v>1129</v>
      </c>
      <c r="D448" t="s">
        <v>1130</v>
      </c>
      <c r="E448" t="s">
        <v>1131</v>
      </c>
      <c r="F448" t="s">
        <v>40</v>
      </c>
      <c r="G448" t="s">
        <v>1132</v>
      </c>
      <c r="H448" t="s">
        <v>11</v>
      </c>
      <c r="I448" t="s">
        <v>12</v>
      </c>
      <c r="J448">
        <v>16</v>
      </c>
      <c r="K448" t="s">
        <v>13</v>
      </c>
      <c r="L448" t="s">
        <v>14</v>
      </c>
      <c r="M448" s="2">
        <v>46</v>
      </c>
      <c r="N448" s="2">
        <v>736</v>
      </c>
      <c r="O448" t="s">
        <v>42</v>
      </c>
    </row>
    <row r="449" spans="1:15" hidden="1" x14ac:dyDescent="0.25">
      <c r="A449" t="s">
        <v>36</v>
      </c>
      <c r="B449">
        <v>2157</v>
      </c>
      <c r="C449" t="s">
        <v>1133</v>
      </c>
      <c r="D449" t="s">
        <v>1134</v>
      </c>
      <c r="E449" t="s">
        <v>1135</v>
      </c>
      <c r="F449" t="s">
        <v>40</v>
      </c>
      <c r="G449" t="s">
        <v>1136</v>
      </c>
      <c r="H449" t="s">
        <v>1137</v>
      </c>
      <c r="I449" t="s">
        <v>1138</v>
      </c>
      <c r="J449">
        <v>50</v>
      </c>
      <c r="K449" t="s">
        <v>13</v>
      </c>
      <c r="L449" t="s">
        <v>1139</v>
      </c>
      <c r="M449" s="2">
        <v>708</v>
      </c>
      <c r="N449" s="2">
        <v>35400</v>
      </c>
      <c r="O449" t="s">
        <v>42</v>
      </c>
    </row>
    <row r="450" spans="1:15" hidden="1" x14ac:dyDescent="0.25">
      <c r="A450" t="s">
        <v>36</v>
      </c>
      <c r="B450">
        <v>2165</v>
      </c>
      <c r="C450" t="s">
        <v>1140</v>
      </c>
      <c r="D450" t="s">
        <v>1141</v>
      </c>
      <c r="E450" t="s">
        <v>1142</v>
      </c>
      <c r="F450" t="s">
        <v>40</v>
      </c>
      <c r="G450" t="s">
        <v>1143</v>
      </c>
      <c r="H450" t="s">
        <v>11</v>
      </c>
      <c r="I450" t="s">
        <v>12</v>
      </c>
      <c r="J450">
        <v>11</v>
      </c>
      <c r="K450" t="s">
        <v>13</v>
      </c>
      <c r="L450" t="s">
        <v>14</v>
      </c>
      <c r="M450" s="2">
        <v>46</v>
      </c>
      <c r="N450" s="2">
        <v>506</v>
      </c>
      <c r="O450" t="s">
        <v>42</v>
      </c>
    </row>
    <row r="451" spans="1:15" hidden="1" x14ac:dyDescent="0.25">
      <c r="A451" t="s">
        <v>36</v>
      </c>
      <c r="B451">
        <v>2173</v>
      </c>
      <c r="C451" t="s">
        <v>1144</v>
      </c>
      <c r="D451" t="s">
        <v>1145</v>
      </c>
      <c r="E451" t="s">
        <v>1146</v>
      </c>
      <c r="F451" t="s">
        <v>40</v>
      </c>
      <c r="G451" t="s">
        <v>1147</v>
      </c>
      <c r="H451" t="s">
        <v>11</v>
      </c>
      <c r="I451" t="s">
        <v>12</v>
      </c>
      <c r="J451">
        <v>15</v>
      </c>
      <c r="K451" t="s">
        <v>13</v>
      </c>
      <c r="L451" t="s">
        <v>14</v>
      </c>
      <c r="M451" s="2">
        <v>46</v>
      </c>
      <c r="N451" s="2">
        <v>690</v>
      </c>
      <c r="O451" t="s">
        <v>42</v>
      </c>
    </row>
    <row r="452" spans="1:15" hidden="1" x14ac:dyDescent="0.25">
      <c r="A452" t="s">
        <v>36</v>
      </c>
      <c r="B452">
        <v>2176</v>
      </c>
      <c r="C452" t="s">
        <v>1148</v>
      </c>
      <c r="D452" t="s">
        <v>1149</v>
      </c>
      <c r="E452" t="s">
        <v>1150</v>
      </c>
      <c r="F452" t="s">
        <v>40</v>
      </c>
      <c r="G452" t="s">
        <v>1151</v>
      </c>
      <c r="H452" t="s">
        <v>1152</v>
      </c>
      <c r="I452" t="s">
        <v>1153</v>
      </c>
      <c r="J452">
        <v>1</v>
      </c>
      <c r="K452" t="s">
        <v>13</v>
      </c>
      <c r="L452" t="s">
        <v>1154</v>
      </c>
      <c r="M452" s="2">
        <v>144899.99979999999</v>
      </c>
      <c r="N452" s="2">
        <v>144899.99979999999</v>
      </c>
      <c r="O452" t="s">
        <v>42</v>
      </c>
    </row>
    <row r="453" spans="1:15" hidden="1" x14ac:dyDescent="0.25">
      <c r="A453" t="s">
        <v>36</v>
      </c>
      <c r="B453">
        <v>2180</v>
      </c>
      <c r="C453" t="s">
        <v>1155</v>
      </c>
      <c r="D453" t="s">
        <v>1156</v>
      </c>
      <c r="E453" t="s">
        <v>1157</v>
      </c>
      <c r="F453" t="s">
        <v>135</v>
      </c>
      <c r="G453" t="s">
        <v>1116</v>
      </c>
      <c r="H453" t="s">
        <v>1158</v>
      </c>
      <c r="I453" t="s">
        <v>1159</v>
      </c>
      <c r="J453">
        <v>2000</v>
      </c>
      <c r="K453" t="s">
        <v>13</v>
      </c>
      <c r="L453" t="s">
        <v>113</v>
      </c>
      <c r="M453" s="2">
        <v>17.7</v>
      </c>
      <c r="N453" s="2">
        <v>35400</v>
      </c>
      <c r="O453" t="s">
        <v>42</v>
      </c>
    </row>
    <row r="454" spans="1:15" hidden="1" x14ac:dyDescent="0.25">
      <c r="A454" t="s">
        <v>36</v>
      </c>
      <c r="B454">
        <v>2180</v>
      </c>
      <c r="C454" t="s">
        <v>1155</v>
      </c>
      <c r="D454" t="s">
        <v>1156</v>
      </c>
      <c r="E454" t="s">
        <v>1157</v>
      </c>
      <c r="F454" t="s">
        <v>135</v>
      </c>
      <c r="G454" t="s">
        <v>1116</v>
      </c>
      <c r="H454" t="s">
        <v>1160</v>
      </c>
      <c r="I454" t="s">
        <v>1161</v>
      </c>
      <c r="J454">
        <v>1000</v>
      </c>
      <c r="K454" t="s">
        <v>13</v>
      </c>
      <c r="L454" t="s">
        <v>113</v>
      </c>
      <c r="M454" s="2">
        <v>21.24</v>
      </c>
      <c r="N454" s="2">
        <v>21240</v>
      </c>
      <c r="O454" t="s">
        <v>42</v>
      </c>
    </row>
    <row r="455" spans="1:15" hidden="1" x14ac:dyDescent="0.25">
      <c r="A455" t="s">
        <v>36</v>
      </c>
      <c r="B455">
        <v>2180</v>
      </c>
      <c r="C455" t="s">
        <v>1155</v>
      </c>
      <c r="D455" t="s">
        <v>1156</v>
      </c>
      <c r="E455" t="s">
        <v>1157</v>
      </c>
      <c r="F455" t="s">
        <v>135</v>
      </c>
      <c r="G455" t="s">
        <v>1116</v>
      </c>
      <c r="H455" t="s">
        <v>1162</v>
      </c>
      <c r="I455" t="s">
        <v>1163</v>
      </c>
      <c r="J455">
        <v>1000</v>
      </c>
      <c r="K455" t="s">
        <v>13</v>
      </c>
      <c r="L455" t="s">
        <v>113</v>
      </c>
      <c r="M455" s="2">
        <v>23.6</v>
      </c>
      <c r="N455" s="2">
        <v>23600</v>
      </c>
      <c r="O455" t="s">
        <v>42</v>
      </c>
    </row>
    <row r="456" spans="1:15" hidden="1" x14ac:dyDescent="0.25">
      <c r="A456" t="s">
        <v>36</v>
      </c>
      <c r="B456">
        <v>2187</v>
      </c>
      <c r="C456" t="s">
        <v>1164</v>
      </c>
      <c r="D456" t="s">
        <v>1165</v>
      </c>
      <c r="E456" t="s">
        <v>1166</v>
      </c>
      <c r="F456" t="s">
        <v>135</v>
      </c>
      <c r="G456" t="s">
        <v>1116</v>
      </c>
      <c r="H456" t="s">
        <v>531</v>
      </c>
      <c r="I456" t="s">
        <v>532</v>
      </c>
      <c r="J456">
        <v>100</v>
      </c>
      <c r="K456" t="s">
        <v>13</v>
      </c>
      <c r="L456" t="s">
        <v>113</v>
      </c>
      <c r="M456" s="2">
        <v>1534</v>
      </c>
      <c r="N456" s="2">
        <v>153400</v>
      </c>
      <c r="O456" t="s">
        <v>42</v>
      </c>
    </row>
    <row r="457" spans="1:15" hidden="1" x14ac:dyDescent="0.25">
      <c r="A457" t="s">
        <v>36</v>
      </c>
      <c r="B457">
        <v>2202</v>
      </c>
      <c r="C457" t="s">
        <v>1167</v>
      </c>
      <c r="D457" t="s">
        <v>1168</v>
      </c>
      <c r="E457" t="s">
        <v>1169</v>
      </c>
      <c r="F457" t="s">
        <v>135</v>
      </c>
      <c r="G457" t="s">
        <v>1170</v>
      </c>
      <c r="H457" t="s">
        <v>1171</v>
      </c>
      <c r="I457" t="s">
        <v>1172</v>
      </c>
      <c r="J457">
        <v>6</v>
      </c>
      <c r="K457" t="s">
        <v>13</v>
      </c>
      <c r="L457" t="s">
        <v>476</v>
      </c>
      <c r="M457" s="2">
        <v>62718.18</v>
      </c>
      <c r="N457" s="2">
        <v>376309.08</v>
      </c>
      <c r="O457" t="s">
        <v>42</v>
      </c>
    </row>
    <row r="458" spans="1:15" hidden="1" x14ac:dyDescent="0.25">
      <c r="A458" t="s">
        <v>36</v>
      </c>
      <c r="B458">
        <v>2202</v>
      </c>
      <c r="C458" t="s">
        <v>1167</v>
      </c>
      <c r="D458" t="s">
        <v>1168</v>
      </c>
      <c r="E458" t="s">
        <v>1169</v>
      </c>
      <c r="F458" t="s">
        <v>135</v>
      </c>
      <c r="G458" t="s">
        <v>1170</v>
      </c>
      <c r="H458" t="s">
        <v>1173</v>
      </c>
      <c r="I458" t="s">
        <v>1174</v>
      </c>
      <c r="J458">
        <v>6</v>
      </c>
      <c r="K458" t="s">
        <v>13</v>
      </c>
      <c r="L458" t="s">
        <v>476</v>
      </c>
      <c r="M458" s="2">
        <v>9225.24</v>
      </c>
      <c r="N458" s="2">
        <v>55351.44</v>
      </c>
      <c r="O458" t="s">
        <v>42</v>
      </c>
    </row>
    <row r="459" spans="1:15" hidden="1" x14ac:dyDescent="0.25">
      <c r="A459" t="s">
        <v>36</v>
      </c>
      <c r="B459">
        <v>2207</v>
      </c>
      <c r="C459" t="s">
        <v>1175</v>
      </c>
      <c r="D459" t="s">
        <v>1176</v>
      </c>
      <c r="E459" t="s">
        <v>1177</v>
      </c>
      <c r="F459" t="s">
        <v>135</v>
      </c>
      <c r="G459" t="s">
        <v>1116</v>
      </c>
      <c r="H459" t="s">
        <v>1178</v>
      </c>
      <c r="I459" t="s">
        <v>1179</v>
      </c>
      <c r="J459">
        <v>26</v>
      </c>
      <c r="K459" t="s">
        <v>13</v>
      </c>
      <c r="L459" t="s">
        <v>113</v>
      </c>
      <c r="M459" s="2">
        <v>2596</v>
      </c>
      <c r="N459" s="2">
        <v>67496</v>
      </c>
      <c r="O459" t="s">
        <v>42</v>
      </c>
    </row>
    <row r="460" spans="1:15" hidden="1" x14ac:dyDescent="0.25">
      <c r="A460" t="s">
        <v>36</v>
      </c>
      <c r="B460">
        <v>2207</v>
      </c>
      <c r="C460" t="s">
        <v>1175</v>
      </c>
      <c r="D460" t="s">
        <v>1176</v>
      </c>
      <c r="E460" t="s">
        <v>1177</v>
      </c>
      <c r="F460" t="s">
        <v>135</v>
      </c>
      <c r="G460" t="s">
        <v>1116</v>
      </c>
      <c r="H460" t="s">
        <v>542</v>
      </c>
      <c r="I460" t="s">
        <v>543</v>
      </c>
      <c r="J460">
        <v>25</v>
      </c>
      <c r="K460" t="s">
        <v>13</v>
      </c>
      <c r="L460" t="s">
        <v>113</v>
      </c>
      <c r="M460" s="2">
        <v>1298</v>
      </c>
      <c r="N460" s="2">
        <v>32450</v>
      </c>
      <c r="O460" t="s">
        <v>42</v>
      </c>
    </row>
    <row r="461" spans="1:15" hidden="1" x14ac:dyDescent="0.25">
      <c r="A461" t="s">
        <v>36</v>
      </c>
      <c r="B461">
        <v>2208</v>
      </c>
      <c r="C461" t="s">
        <v>1180</v>
      </c>
      <c r="D461" t="s">
        <v>1181</v>
      </c>
      <c r="E461" t="s">
        <v>1182</v>
      </c>
      <c r="F461" t="s">
        <v>40</v>
      </c>
      <c r="G461" t="s">
        <v>1183</v>
      </c>
      <c r="H461" t="s">
        <v>11</v>
      </c>
      <c r="I461" t="s">
        <v>12</v>
      </c>
      <c r="J461">
        <v>17</v>
      </c>
      <c r="K461" t="s">
        <v>13</v>
      </c>
      <c r="L461" t="s">
        <v>14</v>
      </c>
      <c r="M461" s="2">
        <v>46</v>
      </c>
      <c r="N461" s="2">
        <v>782</v>
      </c>
      <c r="O461" t="s">
        <v>42</v>
      </c>
    </row>
    <row r="462" spans="1:15" hidden="1" x14ac:dyDescent="0.25">
      <c r="A462" t="s">
        <v>36</v>
      </c>
      <c r="B462">
        <v>2219</v>
      </c>
      <c r="C462" t="s">
        <v>1184</v>
      </c>
      <c r="D462" t="s">
        <v>1185</v>
      </c>
      <c r="E462" t="s">
        <v>1186</v>
      </c>
      <c r="F462" t="s">
        <v>40</v>
      </c>
      <c r="G462" t="s">
        <v>1187</v>
      </c>
      <c r="H462" t="s">
        <v>1188</v>
      </c>
      <c r="I462" t="s">
        <v>1189</v>
      </c>
      <c r="J462">
        <v>1</v>
      </c>
      <c r="K462" t="s">
        <v>13</v>
      </c>
      <c r="L462" t="s">
        <v>476</v>
      </c>
      <c r="M462" s="2">
        <v>36108</v>
      </c>
      <c r="N462" s="2">
        <v>36108</v>
      </c>
      <c r="O462" t="s">
        <v>42</v>
      </c>
    </row>
    <row r="463" spans="1:15" hidden="1" x14ac:dyDescent="0.25">
      <c r="A463" t="s">
        <v>36</v>
      </c>
      <c r="B463">
        <v>2221</v>
      </c>
      <c r="C463" t="s">
        <v>1190</v>
      </c>
      <c r="D463" t="s">
        <v>1185</v>
      </c>
      <c r="E463" t="s">
        <v>1191</v>
      </c>
      <c r="F463" t="s">
        <v>40</v>
      </c>
      <c r="G463" t="s">
        <v>1192</v>
      </c>
      <c r="H463" t="s">
        <v>11</v>
      </c>
      <c r="I463" t="s">
        <v>12</v>
      </c>
      <c r="J463">
        <v>13</v>
      </c>
      <c r="K463" t="s">
        <v>13</v>
      </c>
      <c r="L463" t="s">
        <v>14</v>
      </c>
      <c r="M463" s="2">
        <v>46</v>
      </c>
      <c r="N463" s="2">
        <v>598</v>
      </c>
      <c r="O463" t="s">
        <v>42</v>
      </c>
    </row>
    <row r="464" spans="1:15" hidden="1" x14ac:dyDescent="0.25">
      <c r="A464" t="s">
        <v>36</v>
      </c>
      <c r="B464">
        <v>2251</v>
      </c>
      <c r="C464" t="s">
        <v>1193</v>
      </c>
      <c r="D464" t="s">
        <v>1194</v>
      </c>
      <c r="E464" t="s">
        <v>1195</v>
      </c>
      <c r="F464" t="s">
        <v>40</v>
      </c>
      <c r="G464" t="s">
        <v>1196</v>
      </c>
      <c r="H464" t="s">
        <v>11</v>
      </c>
      <c r="I464" t="s">
        <v>12</v>
      </c>
      <c r="J464">
        <v>16</v>
      </c>
      <c r="K464" t="s">
        <v>13</v>
      </c>
      <c r="L464" t="s">
        <v>14</v>
      </c>
      <c r="M464" s="2">
        <v>46</v>
      </c>
      <c r="N464" s="2">
        <v>736</v>
      </c>
      <c r="O464" t="s">
        <v>42</v>
      </c>
    </row>
    <row r="465" spans="1:15" hidden="1" x14ac:dyDescent="0.25">
      <c r="A465" t="s">
        <v>36</v>
      </c>
      <c r="B465">
        <v>2274</v>
      </c>
      <c r="C465" t="s">
        <v>1197</v>
      </c>
      <c r="D465" t="s">
        <v>1198</v>
      </c>
      <c r="E465" t="s">
        <v>1199</v>
      </c>
      <c r="F465" t="s">
        <v>40</v>
      </c>
      <c r="G465" t="s">
        <v>1200</v>
      </c>
      <c r="H465" t="s">
        <v>11</v>
      </c>
      <c r="I465" t="s">
        <v>12</v>
      </c>
      <c r="J465">
        <v>15</v>
      </c>
      <c r="K465" t="s">
        <v>13</v>
      </c>
      <c r="L465" t="s">
        <v>14</v>
      </c>
      <c r="M465" s="2">
        <v>46</v>
      </c>
      <c r="N465" s="2">
        <v>690</v>
      </c>
      <c r="O465" t="s">
        <v>42</v>
      </c>
    </row>
    <row r="466" spans="1:15" hidden="1" x14ac:dyDescent="0.25">
      <c r="A466" t="s">
        <v>36</v>
      </c>
      <c r="B466">
        <v>2286</v>
      </c>
      <c r="C466" t="s">
        <v>1201</v>
      </c>
      <c r="D466" t="s">
        <v>1202</v>
      </c>
      <c r="E466" t="s">
        <v>1203</v>
      </c>
      <c r="F466" t="s">
        <v>135</v>
      </c>
      <c r="G466" t="s">
        <v>1204</v>
      </c>
      <c r="H466" t="s">
        <v>966</v>
      </c>
      <c r="I466" t="s">
        <v>967</v>
      </c>
      <c r="J466">
        <v>150</v>
      </c>
      <c r="K466" t="s">
        <v>13</v>
      </c>
      <c r="L466" t="s">
        <v>232</v>
      </c>
      <c r="M466" s="2">
        <v>161.20519999999999</v>
      </c>
      <c r="N466" s="2">
        <v>24180.78</v>
      </c>
      <c r="O466" t="s">
        <v>42</v>
      </c>
    </row>
    <row r="467" spans="1:15" hidden="1" x14ac:dyDescent="0.25">
      <c r="A467" t="s">
        <v>36</v>
      </c>
      <c r="B467">
        <v>2287</v>
      </c>
      <c r="C467" t="s">
        <v>1205</v>
      </c>
      <c r="D467" t="s">
        <v>1202</v>
      </c>
      <c r="E467" t="s">
        <v>1206</v>
      </c>
      <c r="F467" t="s">
        <v>40</v>
      </c>
      <c r="G467" t="s">
        <v>1207</v>
      </c>
      <c r="H467" t="s">
        <v>359</v>
      </c>
      <c r="I467" t="s">
        <v>360</v>
      </c>
      <c r="J467">
        <v>600</v>
      </c>
      <c r="K467" t="s">
        <v>13</v>
      </c>
      <c r="L467" t="s">
        <v>232</v>
      </c>
      <c r="M467" s="2">
        <v>47.117400000000004</v>
      </c>
      <c r="N467" s="2">
        <v>28270.44</v>
      </c>
      <c r="O467" t="s">
        <v>42</v>
      </c>
    </row>
    <row r="468" spans="1:15" hidden="1" x14ac:dyDescent="0.25">
      <c r="A468" t="s">
        <v>36</v>
      </c>
      <c r="B468">
        <v>2288</v>
      </c>
      <c r="C468" t="s">
        <v>1208</v>
      </c>
      <c r="D468" t="s">
        <v>1202</v>
      </c>
      <c r="E468" t="s">
        <v>1209</v>
      </c>
      <c r="F468" t="s">
        <v>40</v>
      </c>
      <c r="G468" t="s">
        <v>1210</v>
      </c>
      <c r="H468" t="s">
        <v>1211</v>
      </c>
      <c r="I468" t="s">
        <v>1212</v>
      </c>
      <c r="J468">
        <v>1</v>
      </c>
      <c r="K468" t="s">
        <v>13</v>
      </c>
      <c r="L468" t="s">
        <v>1213</v>
      </c>
      <c r="M468" s="2">
        <v>73292.160000000003</v>
      </c>
      <c r="N468" s="2">
        <v>73292.160000000003</v>
      </c>
      <c r="O468" t="s">
        <v>42</v>
      </c>
    </row>
    <row r="469" spans="1:15" hidden="1" x14ac:dyDescent="0.25">
      <c r="A469" t="s">
        <v>36</v>
      </c>
      <c r="B469">
        <v>2292</v>
      </c>
      <c r="C469" t="s">
        <v>1214</v>
      </c>
      <c r="D469" t="s">
        <v>1215</v>
      </c>
      <c r="E469" t="s">
        <v>1216</v>
      </c>
      <c r="F469" t="s">
        <v>40</v>
      </c>
      <c r="G469" t="s">
        <v>1217</v>
      </c>
      <c r="H469" t="s">
        <v>188</v>
      </c>
      <c r="I469" t="s">
        <v>189</v>
      </c>
      <c r="J469">
        <v>200</v>
      </c>
      <c r="K469" t="s">
        <v>13</v>
      </c>
      <c r="L469" t="s">
        <v>986</v>
      </c>
      <c r="M469" s="2">
        <v>30.25</v>
      </c>
      <c r="N469" s="2">
        <v>6050</v>
      </c>
      <c r="O469" t="s">
        <v>42</v>
      </c>
    </row>
    <row r="470" spans="1:15" hidden="1" x14ac:dyDescent="0.25">
      <c r="A470" t="s">
        <v>36</v>
      </c>
      <c r="B470">
        <v>2292</v>
      </c>
      <c r="C470" t="s">
        <v>1214</v>
      </c>
      <c r="D470" t="s">
        <v>1215</v>
      </c>
      <c r="E470" t="s">
        <v>1216</v>
      </c>
      <c r="F470" t="s">
        <v>40</v>
      </c>
      <c r="G470" t="s">
        <v>1217</v>
      </c>
      <c r="H470" t="s">
        <v>1218</v>
      </c>
      <c r="I470" t="s">
        <v>1219</v>
      </c>
      <c r="J470">
        <v>300</v>
      </c>
      <c r="K470" t="s">
        <v>13</v>
      </c>
      <c r="L470" t="s">
        <v>986</v>
      </c>
      <c r="M470" s="2">
        <v>16.460999999999999</v>
      </c>
      <c r="N470" s="2">
        <v>4938.3</v>
      </c>
      <c r="O470" t="s">
        <v>42</v>
      </c>
    </row>
    <row r="471" spans="1:15" hidden="1" x14ac:dyDescent="0.25">
      <c r="A471" t="s">
        <v>36</v>
      </c>
      <c r="B471">
        <v>2298</v>
      </c>
      <c r="C471" t="s">
        <v>1220</v>
      </c>
      <c r="D471" t="s">
        <v>1221</v>
      </c>
      <c r="E471" t="s">
        <v>1222</v>
      </c>
      <c r="F471" t="s">
        <v>40</v>
      </c>
      <c r="G471" t="s">
        <v>1223</v>
      </c>
      <c r="H471" t="s">
        <v>11</v>
      </c>
      <c r="I471" t="s">
        <v>12</v>
      </c>
      <c r="J471">
        <v>19</v>
      </c>
      <c r="K471" t="s">
        <v>13</v>
      </c>
      <c r="L471" t="s">
        <v>14</v>
      </c>
      <c r="M471" s="2">
        <v>46</v>
      </c>
      <c r="N471" s="2">
        <v>874</v>
      </c>
      <c r="O471" t="s">
        <v>42</v>
      </c>
    </row>
    <row r="472" spans="1:15" hidden="1" x14ac:dyDescent="0.25">
      <c r="A472" t="s">
        <v>36</v>
      </c>
      <c r="B472">
        <v>2313</v>
      </c>
      <c r="C472" t="s">
        <v>1224</v>
      </c>
      <c r="D472" t="s">
        <v>1225</v>
      </c>
      <c r="E472" t="s">
        <v>1226</v>
      </c>
      <c r="F472" t="s">
        <v>40</v>
      </c>
      <c r="G472" t="s">
        <v>1227</v>
      </c>
      <c r="H472" t="s">
        <v>11</v>
      </c>
      <c r="I472" t="s">
        <v>12</v>
      </c>
      <c r="J472">
        <v>18</v>
      </c>
      <c r="K472" t="s">
        <v>13</v>
      </c>
      <c r="L472" t="s">
        <v>14</v>
      </c>
      <c r="M472" s="2">
        <v>46</v>
      </c>
      <c r="N472" s="2">
        <v>828</v>
      </c>
      <c r="O472" t="s">
        <v>42</v>
      </c>
    </row>
    <row r="473" spans="1:15" hidden="1" x14ac:dyDescent="0.25">
      <c r="A473" t="s">
        <v>36</v>
      </c>
      <c r="B473">
        <v>2340</v>
      </c>
      <c r="C473" t="s">
        <v>1228</v>
      </c>
      <c r="D473" t="s">
        <v>1229</v>
      </c>
      <c r="E473" t="s">
        <v>1230</v>
      </c>
      <c r="F473" t="s">
        <v>40</v>
      </c>
      <c r="G473" t="s">
        <v>1231</v>
      </c>
      <c r="H473" t="s">
        <v>11</v>
      </c>
      <c r="I473" t="s">
        <v>12</v>
      </c>
      <c r="J473">
        <v>14</v>
      </c>
      <c r="K473" t="s">
        <v>13</v>
      </c>
      <c r="L473" t="s">
        <v>14</v>
      </c>
      <c r="M473" s="2">
        <v>46</v>
      </c>
      <c r="N473" s="2">
        <v>644</v>
      </c>
      <c r="O473" t="s">
        <v>42</v>
      </c>
    </row>
    <row r="474" spans="1:15" hidden="1" x14ac:dyDescent="0.25">
      <c r="A474" t="s">
        <v>36</v>
      </c>
      <c r="B474">
        <v>2353</v>
      </c>
      <c r="C474" t="s">
        <v>1232</v>
      </c>
      <c r="D474" t="s">
        <v>1233</v>
      </c>
      <c r="E474" t="s">
        <v>1234</v>
      </c>
      <c r="F474" t="s">
        <v>40</v>
      </c>
      <c r="G474" t="s">
        <v>1235</v>
      </c>
      <c r="H474" t="s">
        <v>11</v>
      </c>
      <c r="I474" t="s">
        <v>12</v>
      </c>
      <c r="J474">
        <v>13</v>
      </c>
      <c r="K474" t="s">
        <v>13</v>
      </c>
      <c r="L474" t="s">
        <v>14</v>
      </c>
      <c r="M474" s="2">
        <v>46</v>
      </c>
      <c r="N474" s="2">
        <v>598</v>
      </c>
      <c r="O474" t="s">
        <v>42</v>
      </c>
    </row>
    <row r="475" spans="1:15" hidden="1" x14ac:dyDescent="0.25">
      <c r="A475" t="s">
        <v>36</v>
      </c>
      <c r="B475">
        <v>2362</v>
      </c>
      <c r="C475" t="s">
        <v>1236</v>
      </c>
      <c r="D475" t="s">
        <v>1237</v>
      </c>
      <c r="E475" t="s">
        <v>1238</v>
      </c>
      <c r="F475" t="s">
        <v>40</v>
      </c>
      <c r="G475" t="s">
        <v>1239</v>
      </c>
      <c r="H475" t="s">
        <v>11</v>
      </c>
      <c r="I475" t="s">
        <v>12</v>
      </c>
      <c r="J475">
        <v>13</v>
      </c>
      <c r="K475" t="s">
        <v>13</v>
      </c>
      <c r="L475" t="s">
        <v>14</v>
      </c>
      <c r="M475" s="2">
        <v>46</v>
      </c>
      <c r="N475" s="2">
        <v>598</v>
      </c>
      <c r="O475" t="s">
        <v>42</v>
      </c>
    </row>
    <row r="476" spans="1:15" hidden="1" x14ac:dyDescent="0.25">
      <c r="A476" t="s">
        <v>36</v>
      </c>
      <c r="B476">
        <v>2379</v>
      </c>
      <c r="C476" t="s">
        <v>1240</v>
      </c>
      <c r="D476" t="s">
        <v>1241</v>
      </c>
      <c r="E476" t="s">
        <v>1242</v>
      </c>
      <c r="F476" t="s">
        <v>40</v>
      </c>
      <c r="G476" t="s">
        <v>1243</v>
      </c>
      <c r="H476" t="s">
        <v>1244</v>
      </c>
      <c r="I476" t="s">
        <v>1245</v>
      </c>
      <c r="J476">
        <v>300</v>
      </c>
      <c r="K476" t="s">
        <v>13</v>
      </c>
      <c r="L476" t="s">
        <v>1246</v>
      </c>
      <c r="M476" s="2">
        <v>15.34</v>
      </c>
      <c r="N476" s="2">
        <v>4602</v>
      </c>
      <c r="O476" t="s">
        <v>42</v>
      </c>
    </row>
    <row r="477" spans="1:15" hidden="1" x14ac:dyDescent="0.25">
      <c r="A477" t="s">
        <v>36</v>
      </c>
      <c r="B477">
        <v>2400</v>
      </c>
      <c r="C477" t="s">
        <v>1247</v>
      </c>
      <c r="D477" t="s">
        <v>1248</v>
      </c>
      <c r="E477" t="s">
        <v>1249</v>
      </c>
      <c r="F477" t="s">
        <v>40</v>
      </c>
      <c r="G477" t="s">
        <v>1250</v>
      </c>
      <c r="H477" t="s">
        <v>536</v>
      </c>
      <c r="I477" t="s">
        <v>537</v>
      </c>
      <c r="J477">
        <v>1000</v>
      </c>
      <c r="K477" t="s">
        <v>13</v>
      </c>
      <c r="L477" t="s">
        <v>113</v>
      </c>
      <c r="M477" s="2">
        <v>18.88</v>
      </c>
      <c r="N477" s="2">
        <v>18880</v>
      </c>
      <c r="O477" t="s">
        <v>42</v>
      </c>
    </row>
    <row r="478" spans="1:15" hidden="1" x14ac:dyDescent="0.25">
      <c r="A478" t="s">
        <v>36</v>
      </c>
      <c r="B478">
        <v>2400</v>
      </c>
      <c r="C478" t="s">
        <v>1247</v>
      </c>
      <c r="D478" t="s">
        <v>1248</v>
      </c>
      <c r="E478" t="s">
        <v>1249</v>
      </c>
      <c r="F478" t="s">
        <v>40</v>
      </c>
      <c r="G478" t="s">
        <v>1250</v>
      </c>
      <c r="H478" t="s">
        <v>531</v>
      </c>
      <c r="I478" t="s">
        <v>532</v>
      </c>
      <c r="J478">
        <v>100</v>
      </c>
      <c r="K478" t="s">
        <v>13</v>
      </c>
      <c r="L478" t="s">
        <v>113</v>
      </c>
      <c r="M478" s="2">
        <v>1534</v>
      </c>
      <c r="N478" s="2">
        <v>153400</v>
      </c>
      <c r="O478" t="s">
        <v>42</v>
      </c>
    </row>
    <row r="479" spans="1:15" hidden="1" x14ac:dyDescent="0.25">
      <c r="A479" t="s">
        <v>36</v>
      </c>
      <c r="B479">
        <v>2403</v>
      </c>
      <c r="C479" t="s">
        <v>1251</v>
      </c>
      <c r="D479" t="s">
        <v>1252</v>
      </c>
      <c r="E479" t="s">
        <v>1253</v>
      </c>
      <c r="F479" t="s">
        <v>40</v>
      </c>
      <c r="G479" t="s">
        <v>1254</v>
      </c>
      <c r="H479" t="s">
        <v>11</v>
      </c>
      <c r="I479" t="s">
        <v>12</v>
      </c>
      <c r="J479">
        <v>17</v>
      </c>
      <c r="K479" t="s">
        <v>13</v>
      </c>
      <c r="L479" t="s">
        <v>14</v>
      </c>
      <c r="M479" s="2">
        <v>46</v>
      </c>
      <c r="N479" s="2">
        <v>782</v>
      </c>
      <c r="O479" t="s">
        <v>42</v>
      </c>
    </row>
    <row r="480" spans="1:15" hidden="1" x14ac:dyDescent="0.25">
      <c r="A480" t="s">
        <v>36</v>
      </c>
      <c r="B480">
        <v>2424</v>
      </c>
      <c r="C480" t="s">
        <v>1255</v>
      </c>
      <c r="D480" t="s">
        <v>1256</v>
      </c>
      <c r="E480" t="s">
        <v>1257</v>
      </c>
      <c r="F480" t="s">
        <v>40</v>
      </c>
      <c r="G480" t="s">
        <v>1258</v>
      </c>
      <c r="H480" t="s">
        <v>1259</v>
      </c>
      <c r="I480" t="s">
        <v>1260</v>
      </c>
      <c r="J480">
        <v>2</v>
      </c>
      <c r="K480" t="s">
        <v>13</v>
      </c>
      <c r="L480" t="s">
        <v>1261</v>
      </c>
      <c r="M480" s="2">
        <v>8762.8806000000004</v>
      </c>
      <c r="N480" s="2">
        <v>17525.761200000001</v>
      </c>
      <c r="O480" t="s">
        <v>42</v>
      </c>
    </row>
    <row r="481" spans="1:15" hidden="1" x14ac:dyDescent="0.25">
      <c r="A481" t="s">
        <v>36</v>
      </c>
      <c r="B481">
        <v>2424</v>
      </c>
      <c r="C481" t="s">
        <v>1255</v>
      </c>
      <c r="D481" t="s">
        <v>1256</v>
      </c>
      <c r="E481" t="s">
        <v>1257</v>
      </c>
      <c r="F481" t="s">
        <v>40</v>
      </c>
      <c r="G481" t="s">
        <v>1258</v>
      </c>
      <c r="H481" t="s">
        <v>1262</v>
      </c>
      <c r="I481" t="s">
        <v>1263</v>
      </c>
      <c r="J481">
        <v>7</v>
      </c>
      <c r="K481" t="s">
        <v>13</v>
      </c>
      <c r="L481" t="s">
        <v>1261</v>
      </c>
      <c r="M481" s="2">
        <v>7000.9164000000001</v>
      </c>
      <c r="N481" s="2">
        <v>49006.414799999999</v>
      </c>
      <c r="O481" t="s">
        <v>42</v>
      </c>
    </row>
    <row r="482" spans="1:15" hidden="1" x14ac:dyDescent="0.25">
      <c r="A482" t="s">
        <v>36</v>
      </c>
      <c r="B482">
        <v>2437</v>
      </c>
      <c r="C482" t="s">
        <v>1264</v>
      </c>
      <c r="D482" t="s">
        <v>1265</v>
      </c>
      <c r="E482" t="s">
        <v>1266</v>
      </c>
      <c r="F482" t="s">
        <v>40</v>
      </c>
      <c r="G482" t="s">
        <v>1267</v>
      </c>
      <c r="H482" t="s">
        <v>1268</v>
      </c>
      <c r="I482" t="s">
        <v>1269</v>
      </c>
      <c r="J482">
        <v>1</v>
      </c>
      <c r="K482" t="s">
        <v>13</v>
      </c>
      <c r="L482" t="s">
        <v>1270</v>
      </c>
      <c r="M482" s="2">
        <v>147500</v>
      </c>
      <c r="N482" s="2">
        <v>147500</v>
      </c>
      <c r="O482" t="s">
        <v>42</v>
      </c>
    </row>
    <row r="483" spans="1:15" hidden="1" x14ac:dyDescent="0.25">
      <c r="A483" t="s">
        <v>36</v>
      </c>
      <c r="B483">
        <v>2437</v>
      </c>
      <c r="C483" t="s">
        <v>1264</v>
      </c>
      <c r="D483" t="s">
        <v>1265</v>
      </c>
      <c r="E483" t="s">
        <v>1266</v>
      </c>
      <c r="F483" t="s">
        <v>40</v>
      </c>
      <c r="G483" t="s">
        <v>1267</v>
      </c>
      <c r="H483" t="s">
        <v>1271</v>
      </c>
      <c r="I483" t="s">
        <v>1272</v>
      </c>
      <c r="J483">
        <v>7</v>
      </c>
      <c r="K483" t="s">
        <v>13</v>
      </c>
      <c r="L483" t="s">
        <v>1270</v>
      </c>
      <c r="M483" s="2">
        <v>8358.5771999999997</v>
      </c>
      <c r="N483" s="2">
        <v>58510.040399999998</v>
      </c>
      <c r="O483" t="s">
        <v>42</v>
      </c>
    </row>
    <row r="484" spans="1:15" hidden="1" x14ac:dyDescent="0.25">
      <c r="A484" t="s">
        <v>36</v>
      </c>
      <c r="B484">
        <v>2441</v>
      </c>
      <c r="C484" t="s">
        <v>1273</v>
      </c>
      <c r="D484" t="s">
        <v>1274</v>
      </c>
      <c r="E484" t="s">
        <v>1275</v>
      </c>
      <c r="F484" t="s">
        <v>40</v>
      </c>
      <c r="G484" t="s">
        <v>1276</v>
      </c>
      <c r="H484" t="s">
        <v>11</v>
      </c>
      <c r="I484" t="s">
        <v>12</v>
      </c>
      <c r="J484">
        <v>13</v>
      </c>
      <c r="K484" t="s">
        <v>13</v>
      </c>
      <c r="L484" t="s">
        <v>14</v>
      </c>
      <c r="M484" s="2">
        <v>46</v>
      </c>
      <c r="N484" s="2">
        <v>598</v>
      </c>
      <c r="O484" t="s">
        <v>42</v>
      </c>
    </row>
    <row r="485" spans="1:15" hidden="1" x14ac:dyDescent="0.25">
      <c r="A485" t="s">
        <v>36</v>
      </c>
      <c r="B485">
        <v>2444</v>
      </c>
      <c r="C485" t="s">
        <v>1277</v>
      </c>
      <c r="D485" t="s">
        <v>1278</v>
      </c>
      <c r="E485" t="s">
        <v>1279</v>
      </c>
      <c r="F485" t="s">
        <v>135</v>
      </c>
      <c r="G485" t="s">
        <v>1280</v>
      </c>
      <c r="H485" t="s">
        <v>28</v>
      </c>
      <c r="I485" t="s">
        <v>29</v>
      </c>
      <c r="J485">
        <v>100</v>
      </c>
      <c r="K485" t="s">
        <v>13</v>
      </c>
      <c r="L485" t="s">
        <v>14</v>
      </c>
      <c r="M485" s="2">
        <v>125</v>
      </c>
      <c r="N485" s="2">
        <v>12500</v>
      </c>
      <c r="O485" t="s">
        <v>42</v>
      </c>
    </row>
    <row r="486" spans="1:15" hidden="1" x14ac:dyDescent="0.25">
      <c r="A486" t="s">
        <v>36</v>
      </c>
      <c r="B486">
        <v>2449</v>
      </c>
      <c r="C486" t="s">
        <v>1281</v>
      </c>
      <c r="D486" t="s">
        <v>1282</v>
      </c>
      <c r="E486" t="s">
        <v>1283</v>
      </c>
      <c r="F486" t="s">
        <v>40</v>
      </c>
      <c r="G486" t="s">
        <v>1284</v>
      </c>
      <c r="H486" t="s">
        <v>1285</v>
      </c>
      <c r="I486" t="s">
        <v>1286</v>
      </c>
      <c r="J486">
        <v>500</v>
      </c>
      <c r="K486" t="s">
        <v>13</v>
      </c>
      <c r="L486" t="s">
        <v>1287</v>
      </c>
      <c r="M486" s="2">
        <v>41.3</v>
      </c>
      <c r="N486" s="2">
        <v>20650</v>
      </c>
      <c r="O486" t="s">
        <v>42</v>
      </c>
    </row>
    <row r="487" spans="1:15" hidden="1" x14ac:dyDescent="0.25">
      <c r="A487" t="s">
        <v>36</v>
      </c>
      <c r="B487">
        <v>2453</v>
      </c>
      <c r="C487" t="s">
        <v>1288</v>
      </c>
      <c r="D487" t="s">
        <v>1289</v>
      </c>
      <c r="E487" t="s">
        <v>1290</v>
      </c>
      <c r="F487" t="s">
        <v>40</v>
      </c>
      <c r="G487" t="s">
        <v>1291</v>
      </c>
      <c r="H487" t="s">
        <v>11</v>
      </c>
      <c r="I487" t="s">
        <v>12</v>
      </c>
      <c r="J487">
        <v>10</v>
      </c>
      <c r="K487" t="s">
        <v>13</v>
      </c>
      <c r="L487" t="s">
        <v>14</v>
      </c>
      <c r="M487" s="2">
        <v>46</v>
      </c>
      <c r="N487" s="2">
        <v>460</v>
      </c>
      <c r="O487" t="s">
        <v>42</v>
      </c>
    </row>
    <row r="488" spans="1:15" hidden="1" x14ac:dyDescent="0.25">
      <c r="A488" t="s">
        <v>36</v>
      </c>
      <c r="B488">
        <v>2461</v>
      </c>
      <c r="C488" t="s">
        <v>1292</v>
      </c>
      <c r="D488" t="s">
        <v>1293</v>
      </c>
      <c r="E488" t="s">
        <v>1294</v>
      </c>
      <c r="F488" t="s">
        <v>40</v>
      </c>
      <c r="G488" t="s">
        <v>1295</v>
      </c>
      <c r="H488" t="s">
        <v>11</v>
      </c>
      <c r="I488" t="s">
        <v>12</v>
      </c>
      <c r="J488">
        <v>7</v>
      </c>
      <c r="K488" t="s">
        <v>13</v>
      </c>
      <c r="L488" t="s">
        <v>1296</v>
      </c>
      <c r="M488" s="2">
        <v>46</v>
      </c>
      <c r="N488" s="2">
        <v>322</v>
      </c>
      <c r="O488" t="s">
        <v>42</v>
      </c>
    </row>
    <row r="489" spans="1:15" hidden="1" x14ac:dyDescent="0.25">
      <c r="A489" t="s">
        <v>36</v>
      </c>
      <c r="B489">
        <v>2482</v>
      </c>
      <c r="C489" t="s">
        <v>1297</v>
      </c>
      <c r="D489" t="s">
        <v>1298</v>
      </c>
      <c r="E489" t="s">
        <v>1299</v>
      </c>
      <c r="F489" t="s">
        <v>135</v>
      </c>
      <c r="G489" t="s">
        <v>1300</v>
      </c>
      <c r="H489" t="s">
        <v>11</v>
      </c>
      <c r="I489" t="s">
        <v>12</v>
      </c>
      <c r="J489">
        <v>10</v>
      </c>
      <c r="K489" t="s">
        <v>13</v>
      </c>
      <c r="L489" t="s">
        <v>14</v>
      </c>
      <c r="M489" s="2">
        <v>46</v>
      </c>
      <c r="N489" s="2">
        <v>460</v>
      </c>
      <c r="O489" t="s">
        <v>42</v>
      </c>
    </row>
    <row r="490" spans="1:15" hidden="1" x14ac:dyDescent="0.25">
      <c r="A490" t="s">
        <v>36</v>
      </c>
      <c r="B490">
        <v>2500</v>
      </c>
      <c r="C490" t="s">
        <v>1301</v>
      </c>
      <c r="D490" t="s">
        <v>1302</v>
      </c>
      <c r="E490" t="s">
        <v>1303</v>
      </c>
      <c r="F490" t="s">
        <v>40</v>
      </c>
      <c r="G490" t="s">
        <v>1304</v>
      </c>
      <c r="H490" t="s">
        <v>1305</v>
      </c>
      <c r="I490" t="s">
        <v>1306</v>
      </c>
      <c r="J490">
        <v>5</v>
      </c>
      <c r="K490" t="s">
        <v>13</v>
      </c>
      <c r="L490" t="s">
        <v>1154</v>
      </c>
      <c r="M490" s="2">
        <v>13859.3478</v>
      </c>
      <c r="N490" s="2">
        <v>69296.739000000001</v>
      </c>
      <c r="O490" t="s">
        <v>42</v>
      </c>
    </row>
    <row r="491" spans="1:15" hidden="1" x14ac:dyDescent="0.25">
      <c r="A491" t="s">
        <v>36</v>
      </c>
      <c r="B491">
        <v>2501</v>
      </c>
      <c r="C491" t="s">
        <v>1307</v>
      </c>
      <c r="D491" t="s">
        <v>1302</v>
      </c>
      <c r="E491" t="s">
        <v>1308</v>
      </c>
      <c r="F491" t="s">
        <v>135</v>
      </c>
      <c r="G491" t="s">
        <v>1309</v>
      </c>
      <c r="H491" t="s">
        <v>11</v>
      </c>
      <c r="I491" t="s">
        <v>12</v>
      </c>
      <c r="J491">
        <v>12</v>
      </c>
      <c r="K491" t="s">
        <v>13</v>
      </c>
      <c r="L491" t="s">
        <v>14</v>
      </c>
      <c r="M491" s="2">
        <v>46</v>
      </c>
      <c r="N491" s="2">
        <v>552</v>
      </c>
      <c r="O491" t="s">
        <v>42</v>
      </c>
    </row>
    <row r="492" spans="1:15" hidden="1" x14ac:dyDescent="0.25">
      <c r="A492" t="s">
        <v>36</v>
      </c>
      <c r="B492">
        <v>2512</v>
      </c>
      <c r="C492" t="s">
        <v>1310</v>
      </c>
      <c r="D492" t="s">
        <v>1302</v>
      </c>
      <c r="E492" t="s">
        <v>1311</v>
      </c>
      <c r="F492" t="s">
        <v>40</v>
      </c>
      <c r="G492" t="s">
        <v>1312</v>
      </c>
      <c r="H492" t="s">
        <v>1313</v>
      </c>
      <c r="I492" t="s">
        <v>1314</v>
      </c>
      <c r="J492">
        <v>1</v>
      </c>
      <c r="K492" t="s">
        <v>13</v>
      </c>
      <c r="L492" t="s">
        <v>1315</v>
      </c>
      <c r="M492" s="2">
        <v>29028</v>
      </c>
      <c r="N492" s="2">
        <v>29028</v>
      </c>
      <c r="O492" t="s">
        <v>42</v>
      </c>
    </row>
    <row r="493" spans="1:15" hidden="1" x14ac:dyDescent="0.25">
      <c r="A493" t="s">
        <v>36</v>
      </c>
      <c r="B493">
        <v>2517</v>
      </c>
      <c r="C493" t="s">
        <v>1316</v>
      </c>
      <c r="D493" t="s">
        <v>1317</v>
      </c>
      <c r="E493" t="s">
        <v>1318</v>
      </c>
      <c r="F493" t="s">
        <v>40</v>
      </c>
      <c r="G493" t="s">
        <v>1319</v>
      </c>
      <c r="H493" t="s">
        <v>66</v>
      </c>
      <c r="I493" t="s">
        <v>67</v>
      </c>
      <c r="J493">
        <v>1444</v>
      </c>
      <c r="K493" t="s">
        <v>13</v>
      </c>
      <c r="L493" t="s">
        <v>1320</v>
      </c>
      <c r="M493" s="2">
        <v>500</v>
      </c>
      <c r="N493" s="2">
        <v>722000</v>
      </c>
      <c r="O493" t="s">
        <v>42</v>
      </c>
    </row>
    <row r="494" spans="1:15" hidden="1" x14ac:dyDescent="0.25">
      <c r="A494" t="s">
        <v>36</v>
      </c>
      <c r="B494">
        <v>2517</v>
      </c>
      <c r="C494" t="s">
        <v>1316</v>
      </c>
      <c r="D494" t="s">
        <v>1317</v>
      </c>
      <c r="E494" t="s">
        <v>1318</v>
      </c>
      <c r="F494" t="s">
        <v>40</v>
      </c>
      <c r="G494" t="s">
        <v>1319</v>
      </c>
      <c r="H494" t="s">
        <v>68</v>
      </c>
      <c r="I494" t="s">
        <v>69</v>
      </c>
      <c r="J494">
        <v>1000</v>
      </c>
      <c r="K494" t="s">
        <v>13</v>
      </c>
      <c r="L494" t="s">
        <v>1320</v>
      </c>
      <c r="M494" s="2">
        <v>1000</v>
      </c>
      <c r="N494" s="2">
        <v>1000000</v>
      </c>
      <c r="O494" t="s">
        <v>42</v>
      </c>
    </row>
    <row r="495" spans="1:15" hidden="1" x14ac:dyDescent="0.25">
      <c r="A495" t="s">
        <v>36</v>
      </c>
      <c r="B495">
        <v>2522</v>
      </c>
      <c r="C495" t="s">
        <v>1321</v>
      </c>
      <c r="D495" t="s">
        <v>1322</v>
      </c>
      <c r="E495" t="s">
        <v>1323</v>
      </c>
      <c r="F495" t="s">
        <v>40</v>
      </c>
      <c r="G495" t="s">
        <v>1324</v>
      </c>
      <c r="H495" t="s">
        <v>68</v>
      </c>
      <c r="I495" t="s">
        <v>69</v>
      </c>
      <c r="J495">
        <v>500</v>
      </c>
      <c r="K495" t="s">
        <v>13</v>
      </c>
      <c r="L495" t="s">
        <v>21</v>
      </c>
      <c r="M495" s="2">
        <v>1000</v>
      </c>
      <c r="N495" s="2">
        <v>500000</v>
      </c>
      <c r="O495" t="s">
        <v>42</v>
      </c>
    </row>
    <row r="496" spans="1:15" hidden="1" x14ac:dyDescent="0.25">
      <c r="A496" t="s">
        <v>36</v>
      </c>
      <c r="B496">
        <v>2522</v>
      </c>
      <c r="C496" t="s">
        <v>1321</v>
      </c>
      <c r="D496" t="s">
        <v>1322</v>
      </c>
      <c r="E496" t="s">
        <v>1323</v>
      </c>
      <c r="F496" t="s">
        <v>40</v>
      </c>
      <c r="G496" t="s">
        <v>1324</v>
      </c>
      <c r="H496" t="s">
        <v>66</v>
      </c>
      <c r="I496" t="s">
        <v>67</v>
      </c>
      <c r="J496">
        <v>464</v>
      </c>
      <c r="K496" t="s">
        <v>13</v>
      </c>
      <c r="L496" t="s">
        <v>21</v>
      </c>
      <c r="M496" s="2">
        <v>500</v>
      </c>
      <c r="N496" s="2">
        <v>232000</v>
      </c>
      <c r="O496" t="s">
        <v>42</v>
      </c>
    </row>
    <row r="497" spans="1:15" hidden="1" x14ac:dyDescent="0.25">
      <c r="A497" t="s">
        <v>36</v>
      </c>
      <c r="B497">
        <v>2558</v>
      </c>
      <c r="C497" t="s">
        <v>1325</v>
      </c>
      <c r="D497" t="s">
        <v>1326</v>
      </c>
      <c r="E497" t="s">
        <v>1327</v>
      </c>
      <c r="F497" t="s">
        <v>40</v>
      </c>
      <c r="G497" t="s">
        <v>1312</v>
      </c>
      <c r="H497" t="s">
        <v>1328</v>
      </c>
      <c r="I497" t="s">
        <v>1329</v>
      </c>
      <c r="J497">
        <v>18</v>
      </c>
      <c r="K497" t="s">
        <v>13</v>
      </c>
      <c r="L497" t="s">
        <v>1315</v>
      </c>
      <c r="M497" s="2">
        <v>437.19</v>
      </c>
      <c r="N497" s="2">
        <v>7869.42</v>
      </c>
      <c r="O497" t="s">
        <v>42</v>
      </c>
    </row>
    <row r="498" spans="1:15" hidden="1" x14ac:dyDescent="0.25">
      <c r="A498" t="s">
        <v>36</v>
      </c>
      <c r="B498">
        <v>2558</v>
      </c>
      <c r="C498" t="s">
        <v>1325</v>
      </c>
      <c r="D498" t="s">
        <v>1326</v>
      </c>
      <c r="E498" t="s">
        <v>1327</v>
      </c>
      <c r="F498" t="s">
        <v>40</v>
      </c>
      <c r="G498" t="s">
        <v>1312</v>
      </c>
      <c r="H498" t="s">
        <v>1330</v>
      </c>
      <c r="I498" t="s">
        <v>1331</v>
      </c>
      <c r="J498">
        <v>9</v>
      </c>
      <c r="K498" t="s">
        <v>13</v>
      </c>
      <c r="L498" t="s">
        <v>1315</v>
      </c>
      <c r="M498" s="2">
        <v>101.244</v>
      </c>
      <c r="N498" s="2">
        <v>911.19600000000003</v>
      </c>
      <c r="O498" t="s">
        <v>42</v>
      </c>
    </row>
    <row r="499" spans="1:15" hidden="1" x14ac:dyDescent="0.25">
      <c r="A499" t="s">
        <v>36</v>
      </c>
      <c r="B499">
        <v>2558</v>
      </c>
      <c r="C499" t="s">
        <v>1325</v>
      </c>
      <c r="D499" t="s">
        <v>1326</v>
      </c>
      <c r="E499" t="s">
        <v>1327</v>
      </c>
      <c r="F499" t="s">
        <v>40</v>
      </c>
      <c r="G499" t="s">
        <v>1312</v>
      </c>
      <c r="H499" t="s">
        <v>1332</v>
      </c>
      <c r="I499" t="s">
        <v>1333</v>
      </c>
      <c r="J499">
        <v>18</v>
      </c>
      <c r="K499" t="s">
        <v>13</v>
      </c>
      <c r="L499" t="s">
        <v>1315</v>
      </c>
      <c r="M499" s="2">
        <v>437.19</v>
      </c>
      <c r="N499" s="2">
        <v>7869.42</v>
      </c>
      <c r="O499" t="s">
        <v>42</v>
      </c>
    </row>
    <row r="500" spans="1:15" hidden="1" x14ac:dyDescent="0.25">
      <c r="A500" t="s">
        <v>36</v>
      </c>
      <c r="B500">
        <v>2558</v>
      </c>
      <c r="C500" t="s">
        <v>1325</v>
      </c>
      <c r="D500" t="s">
        <v>1326</v>
      </c>
      <c r="E500" t="s">
        <v>1327</v>
      </c>
      <c r="F500" t="s">
        <v>40</v>
      </c>
      <c r="G500" t="s">
        <v>1312</v>
      </c>
      <c r="H500" t="s">
        <v>1334</v>
      </c>
      <c r="I500" t="s">
        <v>1335</v>
      </c>
      <c r="J500">
        <v>1</v>
      </c>
      <c r="K500" t="s">
        <v>13</v>
      </c>
      <c r="L500" t="s">
        <v>1315</v>
      </c>
      <c r="M500" s="2">
        <v>9606.9699999999993</v>
      </c>
      <c r="N500" s="2">
        <v>9606.9699999999993</v>
      </c>
      <c r="O500" t="s">
        <v>42</v>
      </c>
    </row>
    <row r="501" spans="1:15" hidden="1" x14ac:dyDescent="0.25">
      <c r="A501" t="s">
        <v>36</v>
      </c>
      <c r="B501">
        <v>2558</v>
      </c>
      <c r="C501" t="s">
        <v>1325</v>
      </c>
      <c r="D501" t="s">
        <v>1326</v>
      </c>
      <c r="E501" t="s">
        <v>1327</v>
      </c>
      <c r="F501" t="s">
        <v>40</v>
      </c>
      <c r="G501" t="s">
        <v>1312</v>
      </c>
      <c r="H501" t="s">
        <v>1336</v>
      </c>
      <c r="I501" t="s">
        <v>1337</v>
      </c>
      <c r="J501">
        <v>1</v>
      </c>
      <c r="K501" t="s">
        <v>13</v>
      </c>
      <c r="L501" t="s">
        <v>1315</v>
      </c>
      <c r="M501" s="2">
        <v>9606.9699999999993</v>
      </c>
      <c r="N501" s="2">
        <v>9606.9699999999993</v>
      </c>
      <c r="O501" t="s">
        <v>42</v>
      </c>
    </row>
    <row r="502" spans="1:15" hidden="1" x14ac:dyDescent="0.25">
      <c r="A502" t="s">
        <v>36</v>
      </c>
      <c r="B502">
        <v>2559</v>
      </c>
      <c r="C502" t="s">
        <v>1338</v>
      </c>
      <c r="D502" t="s">
        <v>1293</v>
      </c>
      <c r="E502" t="s">
        <v>1339</v>
      </c>
      <c r="F502" t="s">
        <v>40</v>
      </c>
      <c r="G502" t="s">
        <v>1340</v>
      </c>
      <c r="H502" t="s">
        <v>1341</v>
      </c>
      <c r="I502" t="s">
        <v>1342</v>
      </c>
      <c r="J502">
        <v>16</v>
      </c>
      <c r="K502" t="s">
        <v>13</v>
      </c>
      <c r="L502" t="s">
        <v>1343</v>
      </c>
      <c r="M502" s="2">
        <v>33699.997600000002</v>
      </c>
      <c r="N502" s="2">
        <v>539199.96160000004</v>
      </c>
      <c r="O502" t="s">
        <v>42</v>
      </c>
    </row>
    <row r="503" spans="1:15" hidden="1" x14ac:dyDescent="0.25">
      <c r="A503" t="s">
        <v>36</v>
      </c>
      <c r="B503">
        <v>2559</v>
      </c>
      <c r="C503" t="s">
        <v>1338</v>
      </c>
      <c r="D503" t="s">
        <v>1293</v>
      </c>
      <c r="E503" t="s">
        <v>1339</v>
      </c>
      <c r="F503" t="s">
        <v>40</v>
      </c>
      <c r="G503" t="s">
        <v>1340</v>
      </c>
      <c r="H503" t="s">
        <v>1344</v>
      </c>
      <c r="I503" t="s">
        <v>1345</v>
      </c>
      <c r="J503">
        <v>16</v>
      </c>
      <c r="K503" t="s">
        <v>13</v>
      </c>
      <c r="L503" t="s">
        <v>1343</v>
      </c>
      <c r="M503" s="2">
        <v>4125.0086000000001</v>
      </c>
      <c r="N503" s="2">
        <v>66000.137600000002</v>
      </c>
      <c r="O503" t="s">
        <v>42</v>
      </c>
    </row>
    <row r="504" spans="1:15" hidden="1" x14ac:dyDescent="0.25">
      <c r="A504" t="s">
        <v>36</v>
      </c>
      <c r="B504">
        <v>2570</v>
      </c>
      <c r="C504" t="s">
        <v>1346</v>
      </c>
      <c r="D504" t="s">
        <v>1347</v>
      </c>
      <c r="E504" t="s">
        <v>1348</v>
      </c>
      <c r="F504" t="s">
        <v>40</v>
      </c>
      <c r="G504" t="s">
        <v>1349</v>
      </c>
      <c r="H504" t="s">
        <v>11</v>
      </c>
      <c r="I504" t="s">
        <v>12</v>
      </c>
      <c r="J504">
        <v>22</v>
      </c>
      <c r="K504" t="s">
        <v>13</v>
      </c>
      <c r="L504" t="s">
        <v>14</v>
      </c>
      <c r="M504" s="2">
        <v>46</v>
      </c>
      <c r="N504" s="2">
        <v>1012</v>
      </c>
      <c r="O504" t="s">
        <v>42</v>
      </c>
    </row>
    <row r="505" spans="1:15" hidden="1" x14ac:dyDescent="0.25">
      <c r="A505" t="s">
        <v>36</v>
      </c>
      <c r="B505">
        <v>2578</v>
      </c>
      <c r="C505" t="s">
        <v>1350</v>
      </c>
      <c r="D505" t="s">
        <v>1351</v>
      </c>
      <c r="E505" t="s">
        <v>1352</v>
      </c>
      <c r="F505" t="s">
        <v>40</v>
      </c>
      <c r="G505" t="s">
        <v>1353</v>
      </c>
      <c r="H505" t="s">
        <v>11</v>
      </c>
      <c r="I505" t="s">
        <v>12</v>
      </c>
      <c r="J505">
        <v>7</v>
      </c>
      <c r="K505" t="s">
        <v>13</v>
      </c>
      <c r="L505" t="s">
        <v>14</v>
      </c>
      <c r="M505" s="2">
        <v>46</v>
      </c>
      <c r="N505" s="2">
        <v>322</v>
      </c>
      <c r="O505" t="s">
        <v>42</v>
      </c>
    </row>
    <row r="506" spans="1:15" hidden="1" x14ac:dyDescent="0.25">
      <c r="A506" t="s">
        <v>36</v>
      </c>
      <c r="B506">
        <v>2596</v>
      </c>
      <c r="C506" t="s">
        <v>1354</v>
      </c>
      <c r="D506" t="s">
        <v>1355</v>
      </c>
      <c r="E506" t="s">
        <v>1356</v>
      </c>
      <c r="F506" t="s">
        <v>40</v>
      </c>
      <c r="G506" t="s">
        <v>1357</v>
      </c>
      <c r="H506" t="s">
        <v>11</v>
      </c>
      <c r="I506" t="s">
        <v>12</v>
      </c>
      <c r="J506">
        <v>14</v>
      </c>
      <c r="K506" t="s">
        <v>13</v>
      </c>
      <c r="L506" t="s">
        <v>14</v>
      </c>
      <c r="M506" s="2">
        <v>46</v>
      </c>
      <c r="N506" s="2">
        <v>644</v>
      </c>
      <c r="O506" t="s">
        <v>42</v>
      </c>
    </row>
    <row r="507" spans="1:15" hidden="1" x14ac:dyDescent="0.25">
      <c r="A507" t="s">
        <v>36</v>
      </c>
      <c r="B507">
        <v>2605</v>
      </c>
      <c r="C507" t="s">
        <v>1358</v>
      </c>
      <c r="D507" t="s">
        <v>1359</v>
      </c>
      <c r="E507" t="s">
        <v>1360</v>
      </c>
      <c r="F507" t="s">
        <v>40</v>
      </c>
      <c r="G507" t="s">
        <v>1361</v>
      </c>
      <c r="H507" t="s">
        <v>11</v>
      </c>
      <c r="I507" t="s">
        <v>12</v>
      </c>
      <c r="J507">
        <v>10</v>
      </c>
      <c r="K507" t="s">
        <v>13</v>
      </c>
      <c r="L507" t="s">
        <v>14</v>
      </c>
      <c r="M507" s="2">
        <v>46</v>
      </c>
      <c r="N507" s="2">
        <v>460</v>
      </c>
      <c r="O507" t="s">
        <v>42</v>
      </c>
    </row>
    <row r="508" spans="1:15" hidden="1" x14ac:dyDescent="0.25">
      <c r="A508" t="s">
        <v>36</v>
      </c>
      <c r="B508">
        <v>2610</v>
      </c>
      <c r="C508" t="s">
        <v>1362</v>
      </c>
      <c r="D508" t="s">
        <v>1363</v>
      </c>
      <c r="E508" t="s">
        <v>1364</v>
      </c>
      <c r="F508" t="s">
        <v>40</v>
      </c>
      <c r="G508" t="s">
        <v>1365</v>
      </c>
      <c r="H508" t="s">
        <v>11</v>
      </c>
      <c r="I508" t="s">
        <v>12</v>
      </c>
      <c r="J508">
        <v>10</v>
      </c>
      <c r="K508" t="s">
        <v>13</v>
      </c>
      <c r="L508" t="s">
        <v>14</v>
      </c>
      <c r="M508" s="2">
        <v>46</v>
      </c>
      <c r="N508" s="2">
        <v>460</v>
      </c>
      <c r="O508" t="s">
        <v>42</v>
      </c>
    </row>
    <row r="509" spans="1:15" hidden="1" x14ac:dyDescent="0.25">
      <c r="A509" t="s">
        <v>36</v>
      </c>
      <c r="B509">
        <v>2616</v>
      </c>
      <c r="C509" t="s">
        <v>1366</v>
      </c>
      <c r="D509" t="s">
        <v>1367</v>
      </c>
      <c r="E509" t="s">
        <v>1368</v>
      </c>
      <c r="F509" t="s">
        <v>40</v>
      </c>
      <c r="G509" t="s">
        <v>1369</v>
      </c>
      <c r="H509" t="s">
        <v>11</v>
      </c>
      <c r="I509" t="s">
        <v>12</v>
      </c>
      <c r="J509">
        <v>11</v>
      </c>
      <c r="K509" t="s">
        <v>13</v>
      </c>
      <c r="L509" t="s">
        <v>14</v>
      </c>
      <c r="M509" s="2">
        <v>46</v>
      </c>
      <c r="N509" s="2">
        <v>506</v>
      </c>
      <c r="O509" t="s">
        <v>42</v>
      </c>
    </row>
    <row r="510" spans="1:15" hidden="1" x14ac:dyDescent="0.25">
      <c r="A510" t="s">
        <v>36</v>
      </c>
      <c r="B510">
        <v>2626</v>
      </c>
      <c r="C510" t="s">
        <v>1370</v>
      </c>
      <c r="D510" t="s">
        <v>1371</v>
      </c>
      <c r="E510" t="s">
        <v>1372</v>
      </c>
      <c r="F510" t="s">
        <v>40</v>
      </c>
      <c r="G510" t="s">
        <v>1373</v>
      </c>
      <c r="H510" t="s">
        <v>11</v>
      </c>
      <c r="I510" t="s">
        <v>12</v>
      </c>
      <c r="J510">
        <v>11</v>
      </c>
      <c r="K510" t="s">
        <v>13</v>
      </c>
      <c r="L510" t="s">
        <v>14</v>
      </c>
      <c r="M510" s="2">
        <v>46</v>
      </c>
      <c r="N510" s="2">
        <v>506</v>
      </c>
      <c r="O510" t="s">
        <v>42</v>
      </c>
    </row>
    <row r="511" spans="1:15" hidden="1" x14ac:dyDescent="0.25">
      <c r="A511" t="s">
        <v>36</v>
      </c>
      <c r="B511">
        <v>2634</v>
      </c>
      <c r="C511" t="s">
        <v>1374</v>
      </c>
      <c r="D511" t="s">
        <v>1375</v>
      </c>
      <c r="E511" t="s">
        <v>1376</v>
      </c>
      <c r="F511" t="s">
        <v>40</v>
      </c>
      <c r="G511" t="s">
        <v>1377</v>
      </c>
      <c r="H511" t="s">
        <v>11</v>
      </c>
      <c r="I511" t="s">
        <v>12</v>
      </c>
      <c r="J511">
        <v>10</v>
      </c>
      <c r="K511" t="s">
        <v>13</v>
      </c>
      <c r="L511" t="s">
        <v>14</v>
      </c>
      <c r="M511" s="2">
        <v>46</v>
      </c>
      <c r="N511" s="2">
        <v>460</v>
      </c>
      <c r="O511" t="s">
        <v>42</v>
      </c>
    </row>
    <row r="512" spans="1:15" hidden="1" x14ac:dyDescent="0.25">
      <c r="A512" t="s">
        <v>36</v>
      </c>
      <c r="B512">
        <v>2642</v>
      </c>
      <c r="C512" t="s">
        <v>1378</v>
      </c>
      <c r="D512" t="s">
        <v>1379</v>
      </c>
      <c r="F512" t="s">
        <v>40</v>
      </c>
      <c r="G512" t="s">
        <v>1380</v>
      </c>
      <c r="H512" t="s">
        <v>11</v>
      </c>
      <c r="I512" t="s">
        <v>12</v>
      </c>
      <c r="J512">
        <v>14</v>
      </c>
      <c r="K512" t="s">
        <v>13</v>
      </c>
      <c r="L512" t="s">
        <v>14</v>
      </c>
      <c r="M512" s="2">
        <v>46</v>
      </c>
      <c r="N512" s="2">
        <v>644</v>
      </c>
      <c r="O512" t="s">
        <v>1381</v>
      </c>
    </row>
    <row r="513" spans="1:15" hidden="1" x14ac:dyDescent="0.25">
      <c r="A513" t="s">
        <v>36</v>
      </c>
      <c r="B513">
        <v>2652</v>
      </c>
      <c r="C513" t="s">
        <v>1382</v>
      </c>
      <c r="D513" t="s">
        <v>1383</v>
      </c>
      <c r="E513" t="s">
        <v>1384</v>
      </c>
      <c r="F513" t="s">
        <v>40</v>
      </c>
      <c r="G513" t="s">
        <v>1385</v>
      </c>
      <c r="H513" t="s">
        <v>11</v>
      </c>
      <c r="I513" t="s">
        <v>12</v>
      </c>
      <c r="J513">
        <v>15</v>
      </c>
      <c r="K513" t="s">
        <v>13</v>
      </c>
      <c r="L513" t="s">
        <v>14</v>
      </c>
      <c r="M513" s="2">
        <v>46</v>
      </c>
      <c r="N513" s="2">
        <v>690</v>
      </c>
      <c r="O513" t="s">
        <v>42</v>
      </c>
    </row>
    <row r="514" spans="1:15" hidden="1" x14ac:dyDescent="0.25">
      <c r="A514" t="s">
        <v>36</v>
      </c>
      <c r="B514">
        <v>2657</v>
      </c>
      <c r="C514" t="s">
        <v>1386</v>
      </c>
      <c r="D514" t="s">
        <v>1387</v>
      </c>
      <c r="E514" t="s">
        <v>1388</v>
      </c>
      <c r="F514" t="s">
        <v>40</v>
      </c>
      <c r="G514" t="s">
        <v>1389</v>
      </c>
      <c r="H514" t="s">
        <v>11</v>
      </c>
      <c r="I514" t="s">
        <v>12</v>
      </c>
      <c r="J514">
        <v>9</v>
      </c>
      <c r="K514" t="s">
        <v>13</v>
      </c>
      <c r="L514" t="s">
        <v>14</v>
      </c>
      <c r="M514" s="2">
        <v>46</v>
      </c>
      <c r="N514" s="2">
        <v>414</v>
      </c>
      <c r="O514" t="s">
        <v>42</v>
      </c>
    </row>
    <row r="515" spans="1:15" hidden="1" x14ac:dyDescent="0.25">
      <c r="A515" t="s">
        <v>36</v>
      </c>
      <c r="B515">
        <v>2664</v>
      </c>
      <c r="C515" t="s">
        <v>1390</v>
      </c>
      <c r="D515" t="s">
        <v>1391</v>
      </c>
      <c r="E515" t="s">
        <v>1392</v>
      </c>
      <c r="F515" t="s">
        <v>40</v>
      </c>
      <c r="G515" t="s">
        <v>1393</v>
      </c>
      <c r="H515" t="s">
        <v>11</v>
      </c>
      <c r="I515" t="s">
        <v>12</v>
      </c>
      <c r="J515">
        <v>11</v>
      </c>
      <c r="K515" t="s">
        <v>13</v>
      </c>
      <c r="L515" t="s">
        <v>14</v>
      </c>
      <c r="M515" s="2">
        <v>46</v>
      </c>
      <c r="N515" s="2">
        <v>506</v>
      </c>
      <c r="O515" t="s">
        <v>42</v>
      </c>
    </row>
    <row r="516" spans="1:15" hidden="1" x14ac:dyDescent="0.25">
      <c r="A516" t="s">
        <v>36</v>
      </c>
      <c r="B516">
        <v>2675</v>
      </c>
      <c r="C516" t="s">
        <v>1394</v>
      </c>
      <c r="D516" t="s">
        <v>1395</v>
      </c>
      <c r="E516" t="s">
        <v>1396</v>
      </c>
      <c r="F516" t="s">
        <v>40</v>
      </c>
      <c r="G516" t="s">
        <v>1397</v>
      </c>
      <c r="H516" t="s">
        <v>11</v>
      </c>
      <c r="I516" t="s">
        <v>12</v>
      </c>
      <c r="J516">
        <v>11</v>
      </c>
      <c r="K516" t="s">
        <v>13</v>
      </c>
      <c r="L516" t="s">
        <v>14</v>
      </c>
      <c r="M516" s="2">
        <v>46</v>
      </c>
      <c r="N516" s="2">
        <v>506</v>
      </c>
      <c r="O516" t="s">
        <v>42</v>
      </c>
    </row>
    <row r="517" spans="1:15" hidden="1" x14ac:dyDescent="0.25">
      <c r="A517" t="s">
        <v>36</v>
      </c>
      <c r="B517">
        <v>2698</v>
      </c>
      <c r="C517" t="s">
        <v>1398</v>
      </c>
      <c r="D517" t="s">
        <v>1399</v>
      </c>
      <c r="E517" t="s">
        <v>1400</v>
      </c>
      <c r="F517" t="s">
        <v>40</v>
      </c>
      <c r="G517" t="s">
        <v>1401</v>
      </c>
      <c r="H517" t="s">
        <v>11</v>
      </c>
      <c r="I517" t="s">
        <v>12</v>
      </c>
      <c r="J517">
        <v>10</v>
      </c>
      <c r="K517" t="s">
        <v>13</v>
      </c>
      <c r="L517" t="s">
        <v>14</v>
      </c>
      <c r="M517" s="2">
        <v>46</v>
      </c>
      <c r="N517" s="2">
        <v>460</v>
      </c>
      <c r="O517" t="s">
        <v>42</v>
      </c>
    </row>
    <row r="518" spans="1:15" hidden="1" x14ac:dyDescent="0.25">
      <c r="A518" t="s">
        <v>36</v>
      </c>
      <c r="B518">
        <v>2723</v>
      </c>
      <c r="C518" t="s">
        <v>1402</v>
      </c>
      <c r="D518" t="s">
        <v>1403</v>
      </c>
      <c r="E518" t="s">
        <v>1404</v>
      </c>
      <c r="F518" t="s">
        <v>40</v>
      </c>
      <c r="G518" t="s">
        <v>1405</v>
      </c>
      <c r="H518" t="s">
        <v>11</v>
      </c>
      <c r="I518" t="s">
        <v>12</v>
      </c>
      <c r="J518">
        <v>15</v>
      </c>
      <c r="K518" t="s">
        <v>13</v>
      </c>
      <c r="L518" t="s">
        <v>14</v>
      </c>
      <c r="M518" s="2">
        <v>46</v>
      </c>
      <c r="N518" s="2">
        <v>690</v>
      </c>
      <c r="O518" t="s">
        <v>42</v>
      </c>
    </row>
    <row r="519" spans="1:15" hidden="1" x14ac:dyDescent="0.25">
      <c r="A519" t="s">
        <v>36</v>
      </c>
      <c r="B519">
        <v>2731</v>
      </c>
      <c r="C519" t="s">
        <v>1406</v>
      </c>
      <c r="D519" t="s">
        <v>1407</v>
      </c>
      <c r="E519" t="s">
        <v>1408</v>
      </c>
      <c r="F519" t="s">
        <v>40</v>
      </c>
      <c r="G519" t="s">
        <v>1409</v>
      </c>
      <c r="H519" t="s">
        <v>367</v>
      </c>
      <c r="I519" t="s">
        <v>368</v>
      </c>
      <c r="J519">
        <v>150</v>
      </c>
      <c r="K519" t="s">
        <v>13</v>
      </c>
      <c r="L519" t="s">
        <v>1287</v>
      </c>
      <c r="M519" s="2">
        <v>88.5</v>
      </c>
      <c r="N519" s="2">
        <v>13275</v>
      </c>
      <c r="O519" t="s">
        <v>42</v>
      </c>
    </row>
    <row r="520" spans="1:15" hidden="1" x14ac:dyDescent="0.25">
      <c r="A520" t="s">
        <v>36</v>
      </c>
      <c r="B520">
        <v>2731</v>
      </c>
      <c r="C520" t="s">
        <v>1406</v>
      </c>
      <c r="D520" t="s">
        <v>1407</v>
      </c>
      <c r="E520" t="s">
        <v>1408</v>
      </c>
      <c r="F520" t="s">
        <v>40</v>
      </c>
      <c r="G520" t="s">
        <v>1409</v>
      </c>
      <c r="H520" t="s">
        <v>377</v>
      </c>
      <c r="I520" t="s">
        <v>378</v>
      </c>
      <c r="J520">
        <v>150</v>
      </c>
      <c r="K520" t="s">
        <v>13</v>
      </c>
      <c r="L520" t="s">
        <v>1287</v>
      </c>
      <c r="M520" s="2">
        <v>88.5</v>
      </c>
      <c r="N520" s="2">
        <v>13275</v>
      </c>
      <c r="O520" t="s">
        <v>42</v>
      </c>
    </row>
    <row r="521" spans="1:15" hidden="1" x14ac:dyDescent="0.25">
      <c r="A521" t="s">
        <v>36</v>
      </c>
      <c r="B521">
        <v>2731</v>
      </c>
      <c r="C521" t="s">
        <v>1406</v>
      </c>
      <c r="D521" t="s">
        <v>1407</v>
      </c>
      <c r="E521" t="s">
        <v>1408</v>
      </c>
      <c r="F521" t="s">
        <v>40</v>
      </c>
      <c r="G521" t="s">
        <v>1409</v>
      </c>
      <c r="H521" t="s">
        <v>375</v>
      </c>
      <c r="I521" t="s">
        <v>376</v>
      </c>
      <c r="J521">
        <v>150</v>
      </c>
      <c r="K521" t="s">
        <v>13</v>
      </c>
      <c r="L521" t="s">
        <v>1287</v>
      </c>
      <c r="M521" s="2">
        <v>88.5</v>
      </c>
      <c r="N521" s="2">
        <v>13275</v>
      </c>
      <c r="O521" t="s">
        <v>42</v>
      </c>
    </row>
    <row r="522" spans="1:15" hidden="1" x14ac:dyDescent="0.25">
      <c r="A522" t="s">
        <v>36</v>
      </c>
      <c r="B522">
        <v>2731</v>
      </c>
      <c r="C522" t="s">
        <v>1406</v>
      </c>
      <c r="D522" t="s">
        <v>1407</v>
      </c>
      <c r="E522" t="s">
        <v>1408</v>
      </c>
      <c r="F522" t="s">
        <v>40</v>
      </c>
      <c r="G522" t="s">
        <v>1409</v>
      </c>
      <c r="H522" t="s">
        <v>912</v>
      </c>
      <c r="I522" t="s">
        <v>913</v>
      </c>
      <c r="J522">
        <v>35</v>
      </c>
      <c r="K522" t="s">
        <v>13</v>
      </c>
      <c r="L522" t="s">
        <v>1287</v>
      </c>
      <c r="M522" s="2">
        <v>236</v>
      </c>
      <c r="N522" s="2">
        <v>8260</v>
      </c>
      <c r="O522" t="s">
        <v>42</v>
      </c>
    </row>
    <row r="523" spans="1:15" hidden="1" x14ac:dyDescent="0.25">
      <c r="A523" t="s">
        <v>36</v>
      </c>
      <c r="B523">
        <v>2731</v>
      </c>
      <c r="C523" t="s">
        <v>1406</v>
      </c>
      <c r="D523" t="s">
        <v>1407</v>
      </c>
      <c r="E523" t="s">
        <v>1408</v>
      </c>
      <c r="F523" t="s">
        <v>40</v>
      </c>
      <c r="G523" t="s">
        <v>1409</v>
      </c>
      <c r="H523" t="s">
        <v>889</v>
      </c>
      <c r="I523" t="s">
        <v>890</v>
      </c>
      <c r="J523">
        <v>10</v>
      </c>
      <c r="K523" t="s">
        <v>13</v>
      </c>
      <c r="L523" t="s">
        <v>1287</v>
      </c>
      <c r="M523" s="2">
        <v>3422</v>
      </c>
      <c r="N523" s="2">
        <v>34220</v>
      </c>
      <c r="O523" t="s">
        <v>42</v>
      </c>
    </row>
    <row r="524" spans="1:15" hidden="1" x14ac:dyDescent="0.25">
      <c r="A524" t="s">
        <v>36</v>
      </c>
      <c r="B524">
        <v>2732</v>
      </c>
      <c r="C524" t="s">
        <v>1410</v>
      </c>
      <c r="D524" t="s">
        <v>1407</v>
      </c>
      <c r="E524" t="s">
        <v>1411</v>
      </c>
      <c r="F524" t="s">
        <v>135</v>
      </c>
      <c r="G524" t="s">
        <v>1412</v>
      </c>
      <c r="H524" t="s">
        <v>1413</v>
      </c>
      <c r="I524" t="s">
        <v>1414</v>
      </c>
      <c r="J524">
        <v>10</v>
      </c>
      <c r="K524" t="s">
        <v>13</v>
      </c>
      <c r="L524" t="s">
        <v>1415</v>
      </c>
      <c r="M524" s="2">
        <v>826</v>
      </c>
      <c r="N524" s="2">
        <v>8260</v>
      </c>
      <c r="O524" t="s">
        <v>42</v>
      </c>
    </row>
    <row r="525" spans="1:15" hidden="1" x14ac:dyDescent="0.25">
      <c r="A525" t="s">
        <v>36</v>
      </c>
      <c r="B525">
        <v>2732</v>
      </c>
      <c r="C525" t="s">
        <v>1410</v>
      </c>
      <c r="D525" t="s">
        <v>1407</v>
      </c>
      <c r="E525" t="s">
        <v>1411</v>
      </c>
      <c r="F525" t="s">
        <v>135</v>
      </c>
      <c r="G525" t="s">
        <v>1412</v>
      </c>
      <c r="H525" t="s">
        <v>1416</v>
      </c>
      <c r="I525" t="s">
        <v>1417</v>
      </c>
      <c r="J525">
        <v>7</v>
      </c>
      <c r="K525" t="s">
        <v>13</v>
      </c>
      <c r="L525" t="s">
        <v>1415</v>
      </c>
      <c r="M525" s="2">
        <v>696.2</v>
      </c>
      <c r="N525" s="2">
        <v>4873.3999999999996</v>
      </c>
      <c r="O525" t="s">
        <v>42</v>
      </c>
    </row>
    <row r="526" spans="1:15" hidden="1" x14ac:dyDescent="0.25">
      <c r="A526" t="s">
        <v>36</v>
      </c>
      <c r="B526">
        <v>2732</v>
      </c>
      <c r="C526" t="s">
        <v>1410</v>
      </c>
      <c r="D526" t="s">
        <v>1407</v>
      </c>
      <c r="E526" t="s">
        <v>1411</v>
      </c>
      <c r="F526" t="s">
        <v>135</v>
      </c>
      <c r="G526" t="s">
        <v>1412</v>
      </c>
      <c r="H526" t="s">
        <v>319</v>
      </c>
      <c r="I526" t="s">
        <v>320</v>
      </c>
      <c r="J526">
        <v>25</v>
      </c>
      <c r="K526" t="s">
        <v>13</v>
      </c>
      <c r="L526" t="s">
        <v>1415</v>
      </c>
      <c r="M526" s="2">
        <v>123.9</v>
      </c>
      <c r="N526" s="2">
        <v>3097.5</v>
      </c>
      <c r="O526" t="s">
        <v>42</v>
      </c>
    </row>
    <row r="527" spans="1:15" hidden="1" x14ac:dyDescent="0.25">
      <c r="A527" t="s">
        <v>36</v>
      </c>
      <c r="B527">
        <v>2732</v>
      </c>
      <c r="C527" t="s">
        <v>1410</v>
      </c>
      <c r="D527" t="s">
        <v>1407</v>
      </c>
      <c r="E527" t="s">
        <v>1411</v>
      </c>
      <c r="F527" t="s">
        <v>135</v>
      </c>
      <c r="G527" t="s">
        <v>1412</v>
      </c>
      <c r="H527" t="s">
        <v>1418</v>
      </c>
      <c r="I527" t="s">
        <v>1419</v>
      </c>
      <c r="J527">
        <v>100</v>
      </c>
      <c r="K527" t="s">
        <v>13</v>
      </c>
      <c r="L527" t="s">
        <v>1415</v>
      </c>
      <c r="M527" s="2">
        <v>578.20000000000005</v>
      </c>
      <c r="N527" s="2">
        <v>57820</v>
      </c>
      <c r="O527" t="s">
        <v>42</v>
      </c>
    </row>
    <row r="528" spans="1:15" hidden="1" x14ac:dyDescent="0.25">
      <c r="A528" t="s">
        <v>36</v>
      </c>
      <c r="B528">
        <v>2732</v>
      </c>
      <c r="C528" t="s">
        <v>1410</v>
      </c>
      <c r="D528" t="s">
        <v>1407</v>
      </c>
      <c r="E528" t="s">
        <v>1411</v>
      </c>
      <c r="F528" t="s">
        <v>135</v>
      </c>
      <c r="G528" t="s">
        <v>1412</v>
      </c>
      <c r="H528" t="s">
        <v>384</v>
      </c>
      <c r="I528" t="s">
        <v>385</v>
      </c>
      <c r="J528">
        <v>75</v>
      </c>
      <c r="K528" t="s">
        <v>13</v>
      </c>
      <c r="L528" t="s">
        <v>1415</v>
      </c>
      <c r="M528" s="2">
        <v>46.61</v>
      </c>
      <c r="N528" s="2">
        <v>3495.75</v>
      </c>
      <c r="O528" t="s">
        <v>42</v>
      </c>
    </row>
    <row r="529" spans="1:15" hidden="1" x14ac:dyDescent="0.25">
      <c r="A529" t="s">
        <v>36</v>
      </c>
      <c r="B529">
        <v>2736</v>
      </c>
      <c r="C529" t="s">
        <v>1420</v>
      </c>
      <c r="D529" t="s">
        <v>1421</v>
      </c>
      <c r="E529" t="s">
        <v>1422</v>
      </c>
      <c r="F529" t="s">
        <v>40</v>
      </c>
      <c r="G529" t="s">
        <v>1423</v>
      </c>
      <c r="H529" t="s">
        <v>11</v>
      </c>
      <c r="I529" t="s">
        <v>12</v>
      </c>
      <c r="J529">
        <v>13</v>
      </c>
      <c r="K529" t="s">
        <v>13</v>
      </c>
      <c r="L529" t="s">
        <v>14</v>
      </c>
      <c r="M529" s="2">
        <v>46</v>
      </c>
      <c r="N529" s="2">
        <v>598</v>
      </c>
      <c r="O529" t="s">
        <v>42</v>
      </c>
    </row>
    <row r="530" spans="1:15" hidden="1" x14ac:dyDescent="0.25">
      <c r="A530" t="s">
        <v>36</v>
      </c>
      <c r="B530">
        <v>2739</v>
      </c>
      <c r="C530" t="s">
        <v>1424</v>
      </c>
      <c r="D530" t="s">
        <v>1421</v>
      </c>
      <c r="E530" t="s">
        <v>1425</v>
      </c>
      <c r="F530" t="s">
        <v>135</v>
      </c>
      <c r="G530" t="s">
        <v>1426</v>
      </c>
      <c r="H530" t="s">
        <v>359</v>
      </c>
      <c r="I530" t="s">
        <v>360</v>
      </c>
      <c r="J530">
        <v>300</v>
      </c>
      <c r="K530" t="s">
        <v>13</v>
      </c>
      <c r="L530" t="s">
        <v>152</v>
      </c>
      <c r="M530" s="2">
        <v>36.001800000000003</v>
      </c>
      <c r="N530" s="2">
        <v>10800.54</v>
      </c>
      <c r="O530" t="s">
        <v>42</v>
      </c>
    </row>
    <row r="531" spans="1:15" hidden="1" x14ac:dyDescent="0.25">
      <c r="A531" t="s">
        <v>36</v>
      </c>
      <c r="B531">
        <v>2739</v>
      </c>
      <c r="C531" t="s">
        <v>1424</v>
      </c>
      <c r="D531" t="s">
        <v>1421</v>
      </c>
      <c r="E531" t="s">
        <v>1425</v>
      </c>
      <c r="F531" t="s">
        <v>135</v>
      </c>
      <c r="G531" t="s">
        <v>1426</v>
      </c>
      <c r="H531" t="s">
        <v>386</v>
      </c>
      <c r="I531" t="s">
        <v>387</v>
      </c>
      <c r="J531">
        <v>42</v>
      </c>
      <c r="K531" t="s">
        <v>13</v>
      </c>
      <c r="L531" t="s">
        <v>152</v>
      </c>
      <c r="M531" s="2">
        <v>8.0004000000000008</v>
      </c>
      <c r="N531" s="2">
        <v>336.01679999999999</v>
      </c>
      <c r="O531" t="s">
        <v>42</v>
      </c>
    </row>
    <row r="532" spans="1:15" hidden="1" x14ac:dyDescent="0.25">
      <c r="A532" t="s">
        <v>36</v>
      </c>
      <c r="B532">
        <v>2739</v>
      </c>
      <c r="C532" t="s">
        <v>1424</v>
      </c>
      <c r="D532" t="s">
        <v>1421</v>
      </c>
      <c r="E532" t="s">
        <v>1425</v>
      </c>
      <c r="F532" t="s">
        <v>135</v>
      </c>
      <c r="G532" t="s">
        <v>1426</v>
      </c>
      <c r="H532" t="s">
        <v>373</v>
      </c>
      <c r="I532" t="s">
        <v>374</v>
      </c>
      <c r="J532">
        <v>220</v>
      </c>
      <c r="K532" t="s">
        <v>13</v>
      </c>
      <c r="L532" t="s">
        <v>152</v>
      </c>
      <c r="M532" s="2">
        <v>48.002400000000002</v>
      </c>
      <c r="N532" s="2">
        <v>10560.528</v>
      </c>
      <c r="O532" t="s">
        <v>42</v>
      </c>
    </row>
    <row r="533" spans="1:15" hidden="1" x14ac:dyDescent="0.25">
      <c r="A533" t="s">
        <v>36</v>
      </c>
      <c r="B533">
        <v>2739</v>
      </c>
      <c r="C533" t="s">
        <v>1424</v>
      </c>
      <c r="D533" t="s">
        <v>1421</v>
      </c>
      <c r="E533" t="s">
        <v>1425</v>
      </c>
      <c r="F533" t="s">
        <v>135</v>
      </c>
      <c r="G533" t="s">
        <v>1426</v>
      </c>
      <c r="H533" t="s">
        <v>388</v>
      </c>
      <c r="I533" t="s">
        <v>389</v>
      </c>
      <c r="J533">
        <v>96</v>
      </c>
      <c r="K533" t="s">
        <v>13</v>
      </c>
      <c r="L533" t="s">
        <v>152</v>
      </c>
      <c r="M533" s="2">
        <v>79.001000000000005</v>
      </c>
      <c r="N533" s="2">
        <v>7584.0959999999995</v>
      </c>
      <c r="O533" t="s">
        <v>42</v>
      </c>
    </row>
    <row r="534" spans="1:15" hidden="1" x14ac:dyDescent="0.25">
      <c r="A534" t="s">
        <v>36</v>
      </c>
      <c r="B534">
        <v>2739</v>
      </c>
      <c r="C534" t="s">
        <v>1424</v>
      </c>
      <c r="D534" t="s">
        <v>1421</v>
      </c>
      <c r="E534" t="s">
        <v>1425</v>
      </c>
      <c r="F534" t="s">
        <v>135</v>
      </c>
      <c r="G534" t="s">
        <v>1426</v>
      </c>
      <c r="H534" t="s">
        <v>1427</v>
      </c>
      <c r="I534" t="s">
        <v>1428</v>
      </c>
      <c r="J534">
        <v>28</v>
      </c>
      <c r="K534" t="s">
        <v>13</v>
      </c>
      <c r="L534" t="s">
        <v>152</v>
      </c>
      <c r="M534" s="2">
        <v>190.00360000000001</v>
      </c>
      <c r="N534" s="2">
        <v>5320.1008000000002</v>
      </c>
      <c r="O534" t="s">
        <v>42</v>
      </c>
    </row>
    <row r="535" spans="1:15" hidden="1" x14ac:dyDescent="0.25">
      <c r="A535" t="s">
        <v>36</v>
      </c>
      <c r="B535">
        <v>2739</v>
      </c>
      <c r="C535" t="s">
        <v>1424</v>
      </c>
      <c r="D535" t="s">
        <v>1421</v>
      </c>
      <c r="E535" t="s">
        <v>1425</v>
      </c>
      <c r="F535" t="s">
        <v>135</v>
      </c>
      <c r="G535" t="s">
        <v>1426</v>
      </c>
      <c r="H535" t="s">
        <v>390</v>
      </c>
      <c r="I535" t="s">
        <v>391</v>
      </c>
      <c r="J535">
        <v>32</v>
      </c>
      <c r="K535" t="s">
        <v>13</v>
      </c>
      <c r="L535" t="s">
        <v>152</v>
      </c>
      <c r="M535" s="2">
        <v>234.99700000000001</v>
      </c>
      <c r="N535" s="2">
        <v>7519.9040000000005</v>
      </c>
      <c r="O535" t="s">
        <v>42</v>
      </c>
    </row>
    <row r="536" spans="1:15" hidden="1" x14ac:dyDescent="0.25">
      <c r="A536" t="s">
        <v>36</v>
      </c>
      <c r="B536">
        <v>2739</v>
      </c>
      <c r="C536" t="s">
        <v>1424</v>
      </c>
      <c r="D536" t="s">
        <v>1421</v>
      </c>
      <c r="E536" t="s">
        <v>1425</v>
      </c>
      <c r="F536" t="s">
        <v>135</v>
      </c>
      <c r="G536" t="s">
        <v>1426</v>
      </c>
      <c r="H536" t="s">
        <v>335</v>
      </c>
      <c r="I536" t="s">
        <v>336</v>
      </c>
      <c r="J536">
        <v>8</v>
      </c>
      <c r="K536" t="s">
        <v>13</v>
      </c>
      <c r="L536" t="s">
        <v>152</v>
      </c>
      <c r="M536" s="2">
        <v>105.99939999999999</v>
      </c>
      <c r="N536" s="2">
        <v>847.99519999999995</v>
      </c>
      <c r="O536" t="s">
        <v>42</v>
      </c>
    </row>
    <row r="537" spans="1:15" hidden="1" x14ac:dyDescent="0.25">
      <c r="A537" t="s">
        <v>36</v>
      </c>
      <c r="B537">
        <v>2739</v>
      </c>
      <c r="C537" t="s">
        <v>1424</v>
      </c>
      <c r="D537" t="s">
        <v>1421</v>
      </c>
      <c r="E537" t="s">
        <v>1425</v>
      </c>
      <c r="F537" t="s">
        <v>135</v>
      </c>
      <c r="G537" t="s">
        <v>1426</v>
      </c>
      <c r="H537" t="s">
        <v>392</v>
      </c>
      <c r="I537" t="s">
        <v>393</v>
      </c>
      <c r="J537">
        <v>32</v>
      </c>
      <c r="K537" t="s">
        <v>13</v>
      </c>
      <c r="L537" t="s">
        <v>152</v>
      </c>
      <c r="M537" s="2">
        <v>65.997399999999999</v>
      </c>
      <c r="N537" s="2">
        <v>2111.9168</v>
      </c>
      <c r="O537" t="s">
        <v>42</v>
      </c>
    </row>
    <row r="538" spans="1:15" hidden="1" x14ac:dyDescent="0.25">
      <c r="A538" t="s">
        <v>36</v>
      </c>
      <c r="B538">
        <v>2739</v>
      </c>
      <c r="C538" t="s">
        <v>1424</v>
      </c>
      <c r="D538" t="s">
        <v>1421</v>
      </c>
      <c r="E538" t="s">
        <v>1425</v>
      </c>
      <c r="F538" t="s">
        <v>135</v>
      </c>
      <c r="G538" t="s">
        <v>1426</v>
      </c>
      <c r="H538" t="s">
        <v>471</v>
      </c>
      <c r="I538" t="s">
        <v>472</v>
      </c>
      <c r="J538">
        <v>30</v>
      </c>
      <c r="K538" t="s">
        <v>13</v>
      </c>
      <c r="L538" t="s">
        <v>152</v>
      </c>
      <c r="M538" s="2">
        <v>459.99939999999998</v>
      </c>
      <c r="N538" s="2">
        <v>13799.982</v>
      </c>
      <c r="O538" t="s">
        <v>42</v>
      </c>
    </row>
    <row r="539" spans="1:15" hidden="1" x14ac:dyDescent="0.25">
      <c r="A539" t="s">
        <v>36</v>
      </c>
      <c r="B539">
        <v>2739</v>
      </c>
      <c r="C539" t="s">
        <v>1424</v>
      </c>
      <c r="D539" t="s">
        <v>1421</v>
      </c>
      <c r="E539" t="s">
        <v>1425</v>
      </c>
      <c r="F539" t="s">
        <v>135</v>
      </c>
      <c r="G539" t="s">
        <v>1426</v>
      </c>
      <c r="H539" t="s">
        <v>404</v>
      </c>
      <c r="I539" t="s">
        <v>405</v>
      </c>
      <c r="J539">
        <v>5</v>
      </c>
      <c r="K539" t="s">
        <v>13</v>
      </c>
      <c r="L539" t="s">
        <v>152</v>
      </c>
      <c r="M539" s="2">
        <v>118</v>
      </c>
      <c r="N539" s="2">
        <v>590</v>
      </c>
      <c r="O539" t="s">
        <v>42</v>
      </c>
    </row>
    <row r="540" spans="1:15" hidden="1" x14ac:dyDescent="0.25">
      <c r="A540" t="s">
        <v>36</v>
      </c>
      <c r="B540">
        <v>2739</v>
      </c>
      <c r="C540" t="s">
        <v>1424</v>
      </c>
      <c r="D540" t="s">
        <v>1421</v>
      </c>
      <c r="E540" t="s">
        <v>1425</v>
      </c>
      <c r="F540" t="s">
        <v>135</v>
      </c>
      <c r="G540" t="s">
        <v>1426</v>
      </c>
      <c r="H540" t="s">
        <v>406</v>
      </c>
      <c r="I540" t="s">
        <v>407</v>
      </c>
      <c r="J540">
        <v>50</v>
      </c>
      <c r="K540" t="s">
        <v>13</v>
      </c>
      <c r="L540" t="s">
        <v>152</v>
      </c>
      <c r="M540" s="2">
        <v>470.00580000000002</v>
      </c>
      <c r="N540" s="2">
        <v>23500.29</v>
      </c>
      <c r="O540" t="s">
        <v>42</v>
      </c>
    </row>
    <row r="541" spans="1:15" hidden="1" x14ac:dyDescent="0.25">
      <c r="A541" t="s">
        <v>36</v>
      </c>
      <c r="B541">
        <v>2739</v>
      </c>
      <c r="C541" t="s">
        <v>1424</v>
      </c>
      <c r="D541" t="s">
        <v>1421</v>
      </c>
      <c r="E541" t="s">
        <v>1425</v>
      </c>
      <c r="F541" t="s">
        <v>135</v>
      </c>
      <c r="G541" t="s">
        <v>1426</v>
      </c>
      <c r="H541" t="s">
        <v>414</v>
      </c>
      <c r="I541" t="s">
        <v>415</v>
      </c>
      <c r="J541">
        <v>25</v>
      </c>
      <c r="K541" t="s">
        <v>13</v>
      </c>
      <c r="L541" t="s">
        <v>152</v>
      </c>
      <c r="M541" s="2">
        <v>376.9982</v>
      </c>
      <c r="N541" s="2">
        <v>9424.9549999999999</v>
      </c>
      <c r="O541" t="s">
        <v>42</v>
      </c>
    </row>
    <row r="542" spans="1:15" hidden="1" x14ac:dyDescent="0.25">
      <c r="A542" t="s">
        <v>36</v>
      </c>
      <c r="B542">
        <v>2739</v>
      </c>
      <c r="C542" t="s">
        <v>1424</v>
      </c>
      <c r="D542" t="s">
        <v>1421</v>
      </c>
      <c r="E542" t="s">
        <v>1425</v>
      </c>
      <c r="F542" t="s">
        <v>135</v>
      </c>
      <c r="G542" t="s">
        <v>1426</v>
      </c>
      <c r="H542" t="s">
        <v>1429</v>
      </c>
      <c r="I542" t="s">
        <v>1430</v>
      </c>
      <c r="J542">
        <v>70</v>
      </c>
      <c r="K542" t="s">
        <v>13</v>
      </c>
      <c r="L542" t="s">
        <v>152</v>
      </c>
      <c r="M542" s="2">
        <v>80.004000000000005</v>
      </c>
      <c r="N542" s="2">
        <v>5600.28</v>
      </c>
      <c r="O542" t="s">
        <v>42</v>
      </c>
    </row>
    <row r="543" spans="1:15" hidden="1" x14ac:dyDescent="0.25">
      <c r="A543" t="s">
        <v>36</v>
      </c>
      <c r="B543">
        <v>2740</v>
      </c>
      <c r="C543" t="s">
        <v>1431</v>
      </c>
      <c r="D543" t="s">
        <v>1421</v>
      </c>
      <c r="E543" t="s">
        <v>1432</v>
      </c>
      <c r="F543" t="s">
        <v>135</v>
      </c>
      <c r="G543" t="s">
        <v>1433</v>
      </c>
      <c r="H543" t="s">
        <v>1434</v>
      </c>
      <c r="I543" t="s">
        <v>1435</v>
      </c>
      <c r="J543">
        <v>10</v>
      </c>
      <c r="K543" t="s">
        <v>13</v>
      </c>
      <c r="L543" t="s">
        <v>1436</v>
      </c>
      <c r="M543" s="2">
        <v>110.92</v>
      </c>
      <c r="N543" s="2">
        <v>1109.2</v>
      </c>
      <c r="O543" t="s">
        <v>42</v>
      </c>
    </row>
    <row r="544" spans="1:15" hidden="1" x14ac:dyDescent="0.25">
      <c r="A544" t="s">
        <v>36</v>
      </c>
      <c r="B544">
        <v>2740</v>
      </c>
      <c r="C544" t="s">
        <v>1431</v>
      </c>
      <c r="D544" t="s">
        <v>1421</v>
      </c>
      <c r="E544" t="s">
        <v>1432</v>
      </c>
      <c r="F544" t="s">
        <v>135</v>
      </c>
      <c r="G544" t="s">
        <v>1433</v>
      </c>
      <c r="H544" t="s">
        <v>412</v>
      </c>
      <c r="I544" t="s">
        <v>413</v>
      </c>
      <c r="J544">
        <v>100</v>
      </c>
      <c r="K544" t="s">
        <v>13</v>
      </c>
      <c r="L544" t="s">
        <v>1436</v>
      </c>
      <c r="M544" s="2">
        <v>55.46</v>
      </c>
      <c r="N544" s="2">
        <v>5546</v>
      </c>
      <c r="O544" t="s">
        <v>42</v>
      </c>
    </row>
    <row r="545" spans="1:15" hidden="1" x14ac:dyDescent="0.25">
      <c r="A545" t="s">
        <v>36</v>
      </c>
      <c r="B545">
        <v>2740</v>
      </c>
      <c r="C545" t="s">
        <v>1431</v>
      </c>
      <c r="D545" t="s">
        <v>1421</v>
      </c>
      <c r="E545" t="s">
        <v>1432</v>
      </c>
      <c r="F545" t="s">
        <v>135</v>
      </c>
      <c r="G545" t="s">
        <v>1433</v>
      </c>
      <c r="H545" t="s">
        <v>416</v>
      </c>
      <c r="I545" t="s">
        <v>417</v>
      </c>
      <c r="J545">
        <v>16</v>
      </c>
      <c r="K545" t="s">
        <v>13</v>
      </c>
      <c r="L545" t="s">
        <v>1436</v>
      </c>
      <c r="M545" s="2">
        <v>495.6</v>
      </c>
      <c r="N545" s="2">
        <v>7929.6</v>
      </c>
      <c r="O545" t="s">
        <v>42</v>
      </c>
    </row>
    <row r="546" spans="1:15" hidden="1" x14ac:dyDescent="0.25">
      <c r="A546" t="s">
        <v>36</v>
      </c>
      <c r="B546">
        <v>2740</v>
      </c>
      <c r="C546" t="s">
        <v>1431</v>
      </c>
      <c r="D546" t="s">
        <v>1421</v>
      </c>
      <c r="E546" t="s">
        <v>1432</v>
      </c>
      <c r="F546" t="s">
        <v>135</v>
      </c>
      <c r="G546" t="s">
        <v>1433</v>
      </c>
      <c r="H546" t="s">
        <v>410</v>
      </c>
      <c r="I546" t="s">
        <v>411</v>
      </c>
      <c r="J546">
        <v>29</v>
      </c>
      <c r="K546" t="s">
        <v>13</v>
      </c>
      <c r="L546" t="s">
        <v>1436</v>
      </c>
      <c r="M546" s="2">
        <v>37.76</v>
      </c>
      <c r="N546" s="2">
        <v>1095.04</v>
      </c>
      <c r="O546" t="s">
        <v>42</v>
      </c>
    </row>
    <row r="547" spans="1:15" hidden="1" x14ac:dyDescent="0.25">
      <c r="A547" t="s">
        <v>36</v>
      </c>
      <c r="B547">
        <v>2740</v>
      </c>
      <c r="C547" t="s">
        <v>1431</v>
      </c>
      <c r="D547" t="s">
        <v>1421</v>
      </c>
      <c r="E547" t="s">
        <v>1432</v>
      </c>
      <c r="F547" t="s">
        <v>135</v>
      </c>
      <c r="G547" t="s">
        <v>1433</v>
      </c>
      <c r="H547" t="s">
        <v>1437</v>
      </c>
      <c r="I547" t="s">
        <v>1438</v>
      </c>
      <c r="J547">
        <v>7</v>
      </c>
      <c r="K547" t="s">
        <v>13</v>
      </c>
      <c r="L547" t="s">
        <v>1436</v>
      </c>
      <c r="M547" s="2">
        <v>336.3</v>
      </c>
      <c r="N547" s="2">
        <v>2354.1</v>
      </c>
      <c r="O547" t="s">
        <v>42</v>
      </c>
    </row>
    <row r="548" spans="1:15" hidden="1" x14ac:dyDescent="0.25">
      <c r="A548" t="s">
        <v>36</v>
      </c>
      <c r="B548">
        <v>2740</v>
      </c>
      <c r="C548" t="s">
        <v>1431</v>
      </c>
      <c r="D548" t="s">
        <v>1421</v>
      </c>
      <c r="E548" t="s">
        <v>1432</v>
      </c>
      <c r="F548" t="s">
        <v>135</v>
      </c>
      <c r="G548" t="s">
        <v>1433</v>
      </c>
      <c r="H548" t="s">
        <v>1439</v>
      </c>
      <c r="I548" t="s">
        <v>1440</v>
      </c>
      <c r="J548">
        <v>110</v>
      </c>
      <c r="K548" t="s">
        <v>13</v>
      </c>
      <c r="L548" t="s">
        <v>1436</v>
      </c>
      <c r="M548" s="2">
        <v>23.6</v>
      </c>
      <c r="N548" s="2">
        <v>2596</v>
      </c>
      <c r="O548" t="s">
        <v>42</v>
      </c>
    </row>
    <row r="549" spans="1:15" hidden="1" x14ac:dyDescent="0.25">
      <c r="A549" t="s">
        <v>36</v>
      </c>
      <c r="B549">
        <v>2740</v>
      </c>
      <c r="C549" t="s">
        <v>1431</v>
      </c>
      <c r="D549" t="s">
        <v>1421</v>
      </c>
      <c r="E549" t="s">
        <v>1432</v>
      </c>
      <c r="F549" t="s">
        <v>135</v>
      </c>
      <c r="G549" t="s">
        <v>1433</v>
      </c>
      <c r="H549" t="s">
        <v>396</v>
      </c>
      <c r="I549" t="s">
        <v>397</v>
      </c>
      <c r="J549">
        <v>10</v>
      </c>
      <c r="K549" t="s">
        <v>13</v>
      </c>
      <c r="L549" t="s">
        <v>1436</v>
      </c>
      <c r="M549" s="2">
        <v>115.64</v>
      </c>
      <c r="N549" s="2">
        <v>1156.4000000000001</v>
      </c>
      <c r="O549" t="s">
        <v>42</v>
      </c>
    </row>
    <row r="550" spans="1:15" hidden="1" x14ac:dyDescent="0.25">
      <c r="A550" t="s">
        <v>36</v>
      </c>
      <c r="B550">
        <v>2740</v>
      </c>
      <c r="C550" t="s">
        <v>1431</v>
      </c>
      <c r="D550" t="s">
        <v>1421</v>
      </c>
      <c r="E550" t="s">
        <v>1432</v>
      </c>
      <c r="F550" t="s">
        <v>135</v>
      </c>
      <c r="G550" t="s">
        <v>1433</v>
      </c>
      <c r="H550" t="s">
        <v>1441</v>
      </c>
      <c r="I550" t="s">
        <v>1442</v>
      </c>
      <c r="J550">
        <v>5</v>
      </c>
      <c r="K550" t="s">
        <v>13</v>
      </c>
      <c r="L550" t="s">
        <v>1436</v>
      </c>
      <c r="M550" s="2">
        <v>737.5</v>
      </c>
      <c r="N550" s="2">
        <v>3687.5</v>
      </c>
      <c r="O550" t="s">
        <v>42</v>
      </c>
    </row>
    <row r="551" spans="1:15" hidden="1" x14ac:dyDescent="0.25">
      <c r="A551" t="s">
        <v>36</v>
      </c>
      <c r="B551">
        <v>2740</v>
      </c>
      <c r="C551" t="s">
        <v>1431</v>
      </c>
      <c r="D551" t="s">
        <v>1421</v>
      </c>
      <c r="E551" t="s">
        <v>1432</v>
      </c>
      <c r="F551" t="s">
        <v>135</v>
      </c>
      <c r="G551" t="s">
        <v>1433</v>
      </c>
      <c r="H551" t="s">
        <v>333</v>
      </c>
      <c r="I551" t="s">
        <v>334</v>
      </c>
      <c r="J551">
        <v>15</v>
      </c>
      <c r="K551" t="s">
        <v>13</v>
      </c>
      <c r="L551" t="s">
        <v>1436</v>
      </c>
      <c r="M551" s="2">
        <v>100.3</v>
      </c>
      <c r="N551" s="2">
        <v>1504.5</v>
      </c>
      <c r="O551" t="s">
        <v>42</v>
      </c>
    </row>
    <row r="552" spans="1:15" hidden="1" x14ac:dyDescent="0.25">
      <c r="A552" t="s">
        <v>36</v>
      </c>
      <c r="B552">
        <v>2740</v>
      </c>
      <c r="C552" t="s">
        <v>1431</v>
      </c>
      <c r="D552" t="s">
        <v>1421</v>
      </c>
      <c r="E552" t="s">
        <v>1432</v>
      </c>
      <c r="F552" t="s">
        <v>135</v>
      </c>
      <c r="G552" t="s">
        <v>1433</v>
      </c>
      <c r="H552" t="s">
        <v>1443</v>
      </c>
      <c r="I552" t="s">
        <v>1444</v>
      </c>
      <c r="J552">
        <v>20</v>
      </c>
      <c r="K552" t="s">
        <v>13</v>
      </c>
      <c r="L552" t="s">
        <v>1436</v>
      </c>
      <c r="M552" s="2">
        <v>92.04</v>
      </c>
      <c r="N552" s="2">
        <v>1840.8</v>
      </c>
      <c r="O552" t="s">
        <v>42</v>
      </c>
    </row>
    <row r="553" spans="1:15" hidden="1" x14ac:dyDescent="0.25">
      <c r="A553" t="s">
        <v>36</v>
      </c>
      <c r="B553">
        <v>2740</v>
      </c>
      <c r="C553" t="s">
        <v>1431</v>
      </c>
      <c r="D553" t="s">
        <v>1421</v>
      </c>
      <c r="E553" t="s">
        <v>1432</v>
      </c>
      <c r="F553" t="s">
        <v>135</v>
      </c>
      <c r="G553" t="s">
        <v>1433</v>
      </c>
      <c r="H553" t="s">
        <v>1445</v>
      </c>
      <c r="I553" t="s">
        <v>1446</v>
      </c>
      <c r="J553">
        <v>25</v>
      </c>
      <c r="K553" t="s">
        <v>13</v>
      </c>
      <c r="L553" t="s">
        <v>1436</v>
      </c>
      <c r="M553" s="2">
        <v>159.30000000000001</v>
      </c>
      <c r="N553" s="2">
        <v>3982.5</v>
      </c>
      <c r="O553" t="s">
        <v>42</v>
      </c>
    </row>
    <row r="554" spans="1:15" hidden="1" x14ac:dyDescent="0.25">
      <c r="A554" t="s">
        <v>36</v>
      </c>
      <c r="B554">
        <v>2740</v>
      </c>
      <c r="C554" t="s">
        <v>1431</v>
      </c>
      <c r="D554" t="s">
        <v>1421</v>
      </c>
      <c r="E554" t="s">
        <v>1432</v>
      </c>
      <c r="F554" t="s">
        <v>135</v>
      </c>
      <c r="G554" t="s">
        <v>1433</v>
      </c>
      <c r="H554" t="s">
        <v>1447</v>
      </c>
      <c r="I554" t="s">
        <v>1448</v>
      </c>
      <c r="J554">
        <v>10</v>
      </c>
      <c r="K554" t="s">
        <v>13</v>
      </c>
      <c r="L554" t="s">
        <v>1436</v>
      </c>
      <c r="M554" s="2">
        <v>127.44</v>
      </c>
      <c r="N554" s="2">
        <v>1274.4000000000001</v>
      </c>
      <c r="O554" t="s">
        <v>42</v>
      </c>
    </row>
    <row r="555" spans="1:15" hidden="1" x14ac:dyDescent="0.25">
      <c r="A555" t="s">
        <v>36</v>
      </c>
      <c r="B555">
        <v>2740</v>
      </c>
      <c r="C555" t="s">
        <v>1431</v>
      </c>
      <c r="D555" t="s">
        <v>1421</v>
      </c>
      <c r="E555" t="s">
        <v>1432</v>
      </c>
      <c r="F555" t="s">
        <v>135</v>
      </c>
      <c r="G555" t="s">
        <v>1433</v>
      </c>
      <c r="H555" t="s">
        <v>1449</v>
      </c>
      <c r="I555" t="s">
        <v>1450</v>
      </c>
      <c r="J555">
        <v>2</v>
      </c>
      <c r="K555" t="s">
        <v>13</v>
      </c>
      <c r="L555" t="s">
        <v>1436</v>
      </c>
      <c r="M555" s="2">
        <v>16.460999999999999</v>
      </c>
      <c r="N555" s="2">
        <v>32.921999999999997</v>
      </c>
      <c r="O555" t="s">
        <v>42</v>
      </c>
    </row>
    <row r="556" spans="1:15" hidden="1" x14ac:dyDescent="0.25">
      <c r="A556" t="s">
        <v>36</v>
      </c>
      <c r="B556">
        <v>2740</v>
      </c>
      <c r="C556" t="s">
        <v>1431</v>
      </c>
      <c r="D556" t="s">
        <v>1421</v>
      </c>
      <c r="E556" t="s">
        <v>1432</v>
      </c>
      <c r="F556" t="s">
        <v>135</v>
      </c>
      <c r="G556" t="s">
        <v>1433</v>
      </c>
      <c r="H556" t="s">
        <v>369</v>
      </c>
      <c r="I556" t="s">
        <v>370</v>
      </c>
      <c r="J556">
        <v>150</v>
      </c>
      <c r="K556" t="s">
        <v>13</v>
      </c>
      <c r="L556" t="s">
        <v>1436</v>
      </c>
      <c r="M556" s="2">
        <v>41.3</v>
      </c>
      <c r="N556" s="2">
        <v>6195</v>
      </c>
      <c r="O556" t="s">
        <v>42</v>
      </c>
    </row>
    <row r="557" spans="1:15" hidden="1" x14ac:dyDescent="0.25">
      <c r="A557" t="s">
        <v>36</v>
      </c>
      <c r="B557">
        <v>2740</v>
      </c>
      <c r="C557" t="s">
        <v>1431</v>
      </c>
      <c r="D557" t="s">
        <v>1421</v>
      </c>
      <c r="E557" t="s">
        <v>1432</v>
      </c>
      <c r="F557" t="s">
        <v>135</v>
      </c>
      <c r="G557" t="s">
        <v>1433</v>
      </c>
      <c r="H557" t="s">
        <v>363</v>
      </c>
      <c r="I557" t="s">
        <v>364</v>
      </c>
      <c r="J557">
        <v>50</v>
      </c>
      <c r="K557" t="s">
        <v>13</v>
      </c>
      <c r="L557" t="s">
        <v>1436</v>
      </c>
      <c r="M557" s="2">
        <v>63.72</v>
      </c>
      <c r="N557" s="2">
        <v>3186</v>
      </c>
      <c r="O557" t="s">
        <v>42</v>
      </c>
    </row>
    <row r="558" spans="1:15" hidden="1" x14ac:dyDescent="0.25">
      <c r="A558" t="s">
        <v>36</v>
      </c>
      <c r="B558">
        <v>2740</v>
      </c>
      <c r="C558" t="s">
        <v>1431</v>
      </c>
      <c r="D558" t="s">
        <v>1421</v>
      </c>
      <c r="E558" t="s">
        <v>1432</v>
      </c>
      <c r="F558" t="s">
        <v>135</v>
      </c>
      <c r="G558" t="s">
        <v>1433</v>
      </c>
      <c r="H558" t="s">
        <v>327</v>
      </c>
      <c r="I558" t="s">
        <v>328</v>
      </c>
      <c r="J558">
        <v>100</v>
      </c>
      <c r="K558" t="s">
        <v>13</v>
      </c>
      <c r="L558" t="s">
        <v>1436</v>
      </c>
      <c r="M558" s="2">
        <v>12.685</v>
      </c>
      <c r="N558" s="2">
        <v>1268.5</v>
      </c>
      <c r="O558" t="s">
        <v>42</v>
      </c>
    </row>
    <row r="559" spans="1:15" hidden="1" x14ac:dyDescent="0.25">
      <c r="A559" t="s">
        <v>36</v>
      </c>
      <c r="B559">
        <v>2740</v>
      </c>
      <c r="C559" t="s">
        <v>1431</v>
      </c>
      <c r="D559" t="s">
        <v>1421</v>
      </c>
      <c r="E559" t="s">
        <v>1432</v>
      </c>
      <c r="F559" t="s">
        <v>135</v>
      </c>
      <c r="G559" t="s">
        <v>1433</v>
      </c>
      <c r="H559" t="s">
        <v>329</v>
      </c>
      <c r="I559" t="s">
        <v>330</v>
      </c>
      <c r="J559">
        <v>6</v>
      </c>
      <c r="K559" t="s">
        <v>13</v>
      </c>
      <c r="L559" t="s">
        <v>1436</v>
      </c>
      <c r="M559" s="2">
        <v>11.741</v>
      </c>
      <c r="N559" s="2">
        <v>70.445999999999998</v>
      </c>
      <c r="O559" t="s">
        <v>42</v>
      </c>
    </row>
    <row r="560" spans="1:15" hidden="1" x14ac:dyDescent="0.25">
      <c r="A560" t="s">
        <v>36</v>
      </c>
      <c r="B560">
        <v>2743</v>
      </c>
      <c r="C560" t="s">
        <v>1451</v>
      </c>
      <c r="D560" t="s">
        <v>1452</v>
      </c>
      <c r="E560" t="s">
        <v>1453</v>
      </c>
      <c r="F560" t="s">
        <v>40</v>
      </c>
      <c r="G560" t="s">
        <v>1454</v>
      </c>
      <c r="H560" t="s">
        <v>359</v>
      </c>
      <c r="I560" t="s">
        <v>360</v>
      </c>
      <c r="J560">
        <v>1700</v>
      </c>
      <c r="K560" t="s">
        <v>13</v>
      </c>
      <c r="L560" t="s">
        <v>1455</v>
      </c>
      <c r="M560" s="2">
        <v>118</v>
      </c>
      <c r="N560" s="2">
        <v>200600</v>
      </c>
      <c r="O560" t="s">
        <v>42</v>
      </c>
    </row>
    <row r="561" spans="1:15" hidden="1" x14ac:dyDescent="0.25">
      <c r="A561" t="s">
        <v>36</v>
      </c>
      <c r="B561">
        <v>2747</v>
      </c>
      <c r="C561" t="s">
        <v>1456</v>
      </c>
      <c r="D561" t="s">
        <v>1457</v>
      </c>
      <c r="E561" t="s">
        <v>1458</v>
      </c>
      <c r="F561" t="s">
        <v>40</v>
      </c>
      <c r="G561" t="s">
        <v>1459</v>
      </c>
      <c r="H561" t="s">
        <v>261</v>
      </c>
      <c r="I561" t="s">
        <v>262</v>
      </c>
      <c r="J561">
        <v>125</v>
      </c>
      <c r="K561" t="s">
        <v>13</v>
      </c>
      <c r="L561" t="s">
        <v>21</v>
      </c>
      <c r="M561" s="2">
        <v>500</v>
      </c>
      <c r="N561" s="2">
        <v>62500</v>
      </c>
      <c r="O561" t="s">
        <v>42</v>
      </c>
    </row>
    <row r="562" spans="1:15" hidden="1" x14ac:dyDescent="0.25">
      <c r="A562" t="s">
        <v>36</v>
      </c>
      <c r="B562">
        <v>2747</v>
      </c>
      <c r="C562" t="s">
        <v>1456</v>
      </c>
      <c r="D562" t="s">
        <v>1457</v>
      </c>
      <c r="E562" t="s">
        <v>1458</v>
      </c>
      <c r="F562" t="s">
        <v>40</v>
      </c>
      <c r="G562" t="s">
        <v>1459</v>
      </c>
      <c r="H562" t="s">
        <v>263</v>
      </c>
      <c r="I562" t="s">
        <v>264</v>
      </c>
      <c r="J562">
        <v>63</v>
      </c>
      <c r="K562" t="s">
        <v>13</v>
      </c>
      <c r="L562" t="s">
        <v>21</v>
      </c>
      <c r="M562" s="2">
        <v>1000</v>
      </c>
      <c r="N562" s="2">
        <v>63000</v>
      </c>
      <c r="O562" t="s">
        <v>42</v>
      </c>
    </row>
    <row r="563" spans="1:15" hidden="1" x14ac:dyDescent="0.25">
      <c r="A563" t="s">
        <v>36</v>
      </c>
      <c r="B563">
        <v>2747</v>
      </c>
      <c r="C563" t="s">
        <v>1456</v>
      </c>
      <c r="D563" t="s">
        <v>1457</v>
      </c>
      <c r="E563" t="s">
        <v>1458</v>
      </c>
      <c r="F563" t="s">
        <v>40</v>
      </c>
      <c r="G563" t="s">
        <v>1459</v>
      </c>
      <c r="H563" t="s">
        <v>19</v>
      </c>
      <c r="I563" t="s">
        <v>20</v>
      </c>
      <c r="J563">
        <v>554</v>
      </c>
      <c r="K563" t="s">
        <v>13</v>
      </c>
      <c r="L563" t="s">
        <v>21</v>
      </c>
      <c r="M563" s="2">
        <v>500</v>
      </c>
      <c r="N563" s="2">
        <v>277000</v>
      </c>
      <c r="O563" t="s">
        <v>42</v>
      </c>
    </row>
    <row r="564" spans="1:15" hidden="1" x14ac:dyDescent="0.25">
      <c r="A564" t="s">
        <v>36</v>
      </c>
      <c r="B564">
        <v>2747</v>
      </c>
      <c r="C564" t="s">
        <v>1456</v>
      </c>
      <c r="D564" t="s">
        <v>1457</v>
      </c>
      <c r="E564" t="s">
        <v>1458</v>
      </c>
      <c r="F564" t="s">
        <v>40</v>
      </c>
      <c r="G564" t="s">
        <v>1459</v>
      </c>
      <c r="H564" t="s">
        <v>1460</v>
      </c>
      <c r="I564" t="s">
        <v>1461</v>
      </c>
      <c r="J564">
        <v>499</v>
      </c>
      <c r="K564" t="s">
        <v>13</v>
      </c>
      <c r="L564" t="s">
        <v>21</v>
      </c>
      <c r="M564" s="2">
        <v>1000</v>
      </c>
      <c r="N564" s="2">
        <v>499000</v>
      </c>
      <c r="O564" t="s">
        <v>42</v>
      </c>
    </row>
    <row r="565" spans="1:15" hidden="1" x14ac:dyDescent="0.25">
      <c r="A565" t="s">
        <v>36</v>
      </c>
      <c r="B565">
        <v>2755</v>
      </c>
      <c r="C565" t="s">
        <v>1462</v>
      </c>
      <c r="D565" t="s">
        <v>1463</v>
      </c>
      <c r="E565" t="s">
        <v>1464</v>
      </c>
      <c r="F565" t="s">
        <v>135</v>
      </c>
      <c r="G565" t="s">
        <v>1465</v>
      </c>
      <c r="H565" t="s">
        <v>1416</v>
      </c>
      <c r="I565" t="s">
        <v>1417</v>
      </c>
      <c r="J565">
        <v>17</v>
      </c>
      <c r="K565" t="s">
        <v>13</v>
      </c>
      <c r="L565" t="s">
        <v>1415</v>
      </c>
      <c r="M565" s="2">
        <v>696.2</v>
      </c>
      <c r="N565" s="2">
        <v>11835.4</v>
      </c>
      <c r="O565" t="s">
        <v>42</v>
      </c>
    </row>
    <row r="566" spans="1:15" hidden="1" x14ac:dyDescent="0.25">
      <c r="A566" t="s">
        <v>36</v>
      </c>
      <c r="B566">
        <v>2765</v>
      </c>
      <c r="C566" t="s">
        <v>1466</v>
      </c>
      <c r="D566" t="s">
        <v>1467</v>
      </c>
      <c r="E566" t="s">
        <v>1468</v>
      </c>
      <c r="F566" t="s">
        <v>135</v>
      </c>
      <c r="G566" t="s">
        <v>1469</v>
      </c>
      <c r="H566" t="s">
        <v>1470</v>
      </c>
      <c r="I566" t="s">
        <v>1471</v>
      </c>
      <c r="J566">
        <v>2</v>
      </c>
      <c r="K566" t="s">
        <v>13</v>
      </c>
      <c r="L566" t="s">
        <v>986</v>
      </c>
      <c r="M566" s="2">
        <v>3785.44</v>
      </c>
      <c r="N566" s="2">
        <v>7570.88</v>
      </c>
      <c r="O566" t="s">
        <v>42</v>
      </c>
    </row>
    <row r="567" spans="1:15" hidden="1" x14ac:dyDescent="0.25">
      <c r="A567" t="s">
        <v>36</v>
      </c>
      <c r="B567">
        <v>2766</v>
      </c>
      <c r="C567" t="s">
        <v>1472</v>
      </c>
      <c r="D567" t="s">
        <v>1467</v>
      </c>
      <c r="E567" t="s">
        <v>1473</v>
      </c>
      <c r="F567" t="s">
        <v>135</v>
      </c>
      <c r="G567" t="s">
        <v>1474</v>
      </c>
      <c r="H567" t="s">
        <v>1413</v>
      </c>
      <c r="I567" t="s">
        <v>1414</v>
      </c>
      <c r="J567">
        <v>10</v>
      </c>
      <c r="K567" t="s">
        <v>13</v>
      </c>
      <c r="L567" t="s">
        <v>152</v>
      </c>
      <c r="M567" s="2">
        <v>615.00419999999997</v>
      </c>
      <c r="N567" s="2">
        <v>6150.0420000000004</v>
      </c>
      <c r="O567" t="s">
        <v>42</v>
      </c>
    </row>
    <row r="568" spans="1:15" hidden="1" x14ac:dyDescent="0.25">
      <c r="A568" t="s">
        <v>36</v>
      </c>
      <c r="B568">
        <v>2766</v>
      </c>
      <c r="C568" t="s">
        <v>1472</v>
      </c>
      <c r="D568" t="s">
        <v>1467</v>
      </c>
      <c r="E568" t="s">
        <v>1473</v>
      </c>
      <c r="F568" t="s">
        <v>135</v>
      </c>
      <c r="G568" t="s">
        <v>1474</v>
      </c>
      <c r="H568" t="s">
        <v>1475</v>
      </c>
      <c r="I568" t="s">
        <v>1476</v>
      </c>
      <c r="J568">
        <v>10</v>
      </c>
      <c r="K568" t="s">
        <v>13</v>
      </c>
      <c r="L568" t="s">
        <v>152</v>
      </c>
      <c r="M568" s="2">
        <v>419.99740000000003</v>
      </c>
      <c r="N568" s="2">
        <v>4199.9740000000002</v>
      </c>
      <c r="O568" t="s">
        <v>42</v>
      </c>
    </row>
    <row r="569" spans="1:15" hidden="1" x14ac:dyDescent="0.25">
      <c r="A569" t="s">
        <v>36</v>
      </c>
      <c r="B569">
        <v>2766</v>
      </c>
      <c r="C569" t="s">
        <v>1472</v>
      </c>
      <c r="D569" t="s">
        <v>1467</v>
      </c>
      <c r="E569" t="s">
        <v>1473</v>
      </c>
      <c r="F569" t="s">
        <v>135</v>
      </c>
      <c r="G569" t="s">
        <v>1474</v>
      </c>
      <c r="H569" t="s">
        <v>406</v>
      </c>
      <c r="I569" t="s">
        <v>407</v>
      </c>
      <c r="J569">
        <v>58</v>
      </c>
      <c r="K569" t="s">
        <v>13</v>
      </c>
      <c r="L569" t="s">
        <v>152</v>
      </c>
      <c r="M569" s="2">
        <v>470.00580000000002</v>
      </c>
      <c r="N569" s="2">
        <v>27260.3364</v>
      </c>
      <c r="O569" t="s">
        <v>42</v>
      </c>
    </row>
    <row r="570" spans="1:15" hidden="1" x14ac:dyDescent="0.25">
      <c r="A570" t="s">
        <v>36</v>
      </c>
      <c r="B570">
        <v>2766</v>
      </c>
      <c r="C570" t="s">
        <v>1472</v>
      </c>
      <c r="D570" t="s">
        <v>1467</v>
      </c>
      <c r="E570" t="s">
        <v>1473</v>
      </c>
      <c r="F570" t="s">
        <v>135</v>
      </c>
      <c r="G570" t="s">
        <v>1474</v>
      </c>
      <c r="H570" t="s">
        <v>471</v>
      </c>
      <c r="I570" t="s">
        <v>472</v>
      </c>
      <c r="J570">
        <v>80</v>
      </c>
      <c r="K570" t="s">
        <v>13</v>
      </c>
      <c r="L570" t="s">
        <v>152</v>
      </c>
      <c r="M570" s="2">
        <v>459.99939999999998</v>
      </c>
      <c r="N570" s="2">
        <v>36799.951999999997</v>
      </c>
      <c r="O570" t="s">
        <v>42</v>
      </c>
    </row>
    <row r="571" spans="1:15" hidden="1" x14ac:dyDescent="0.25">
      <c r="A571" t="s">
        <v>36</v>
      </c>
      <c r="B571">
        <v>2773</v>
      </c>
      <c r="C571" t="s">
        <v>1477</v>
      </c>
      <c r="D571" t="s">
        <v>1478</v>
      </c>
      <c r="E571" t="s">
        <v>1479</v>
      </c>
      <c r="F571" t="s">
        <v>40</v>
      </c>
      <c r="G571" t="s">
        <v>1480</v>
      </c>
      <c r="H571" t="s">
        <v>11</v>
      </c>
      <c r="I571" t="s">
        <v>12</v>
      </c>
      <c r="J571">
        <v>14</v>
      </c>
      <c r="K571" t="s">
        <v>13</v>
      </c>
      <c r="L571" t="s">
        <v>14</v>
      </c>
      <c r="M571" s="2">
        <v>46</v>
      </c>
      <c r="N571" s="2">
        <v>644</v>
      </c>
      <c r="O571" t="s">
        <v>42</v>
      </c>
    </row>
    <row r="572" spans="1:15" hidden="1" x14ac:dyDescent="0.25">
      <c r="A572" t="s">
        <v>36</v>
      </c>
      <c r="B572">
        <v>2774</v>
      </c>
      <c r="C572" t="s">
        <v>1481</v>
      </c>
      <c r="D572" t="s">
        <v>1478</v>
      </c>
      <c r="E572" t="s">
        <v>1482</v>
      </c>
      <c r="F572" t="s">
        <v>40</v>
      </c>
      <c r="G572" t="s">
        <v>1483</v>
      </c>
      <c r="H572" t="s">
        <v>11</v>
      </c>
      <c r="I572" t="s">
        <v>12</v>
      </c>
      <c r="J572">
        <v>8</v>
      </c>
      <c r="K572" t="s">
        <v>13</v>
      </c>
      <c r="L572" t="s">
        <v>14</v>
      </c>
      <c r="M572" s="2">
        <v>46</v>
      </c>
      <c r="N572" s="2">
        <v>368</v>
      </c>
      <c r="O572" t="s">
        <v>42</v>
      </c>
    </row>
    <row r="573" spans="1:15" hidden="1" x14ac:dyDescent="0.25">
      <c r="A573" t="s">
        <v>36</v>
      </c>
      <c r="B573">
        <v>2775</v>
      </c>
      <c r="C573" t="s">
        <v>1484</v>
      </c>
      <c r="D573" t="s">
        <v>1485</v>
      </c>
      <c r="E573" t="s">
        <v>1486</v>
      </c>
      <c r="F573" t="s">
        <v>135</v>
      </c>
      <c r="G573" t="s">
        <v>1487</v>
      </c>
      <c r="H573" t="s">
        <v>408</v>
      </c>
      <c r="I573" t="s">
        <v>409</v>
      </c>
      <c r="J573">
        <v>166</v>
      </c>
      <c r="K573" t="s">
        <v>13</v>
      </c>
      <c r="L573" t="s">
        <v>1436</v>
      </c>
      <c r="M573" s="2">
        <v>637.20000000000005</v>
      </c>
      <c r="N573" s="2">
        <v>105775.2</v>
      </c>
      <c r="O573" t="s">
        <v>42</v>
      </c>
    </row>
    <row r="574" spans="1:15" hidden="1" x14ac:dyDescent="0.25">
      <c r="A574" t="s">
        <v>36</v>
      </c>
      <c r="B574">
        <v>2777</v>
      </c>
      <c r="C574" t="s">
        <v>1488</v>
      </c>
      <c r="D574" t="s">
        <v>1489</v>
      </c>
      <c r="E574" t="s">
        <v>1490</v>
      </c>
      <c r="F574" t="s">
        <v>40</v>
      </c>
      <c r="G574" t="s">
        <v>1491</v>
      </c>
      <c r="H574" t="s">
        <v>1492</v>
      </c>
      <c r="I574" t="s">
        <v>1493</v>
      </c>
      <c r="J574">
        <v>10</v>
      </c>
      <c r="K574" t="s">
        <v>13</v>
      </c>
      <c r="L574" t="s">
        <v>986</v>
      </c>
      <c r="M574" s="2">
        <v>2891</v>
      </c>
      <c r="N574" s="2">
        <v>28910</v>
      </c>
      <c r="O574" t="s">
        <v>42</v>
      </c>
    </row>
    <row r="575" spans="1:15" hidden="1" x14ac:dyDescent="0.25">
      <c r="A575" t="s">
        <v>36</v>
      </c>
      <c r="B575">
        <v>2777</v>
      </c>
      <c r="C575" t="s">
        <v>1488</v>
      </c>
      <c r="D575" t="s">
        <v>1489</v>
      </c>
      <c r="E575" t="s">
        <v>1490</v>
      </c>
      <c r="F575" t="s">
        <v>40</v>
      </c>
      <c r="G575" t="s">
        <v>1491</v>
      </c>
      <c r="H575" t="s">
        <v>1494</v>
      </c>
      <c r="I575" t="s">
        <v>1495</v>
      </c>
      <c r="J575">
        <v>20</v>
      </c>
      <c r="K575" t="s">
        <v>13</v>
      </c>
      <c r="L575" t="s">
        <v>986</v>
      </c>
      <c r="M575" s="2">
        <v>4124.1000000000004</v>
      </c>
      <c r="N575" s="2">
        <v>82482</v>
      </c>
      <c r="O575" t="s">
        <v>42</v>
      </c>
    </row>
    <row r="576" spans="1:15" hidden="1" x14ac:dyDescent="0.25">
      <c r="A576" t="s">
        <v>36</v>
      </c>
      <c r="B576">
        <v>2778</v>
      </c>
      <c r="C576" t="s">
        <v>1496</v>
      </c>
      <c r="D576" t="s">
        <v>1497</v>
      </c>
      <c r="E576" t="s">
        <v>1498</v>
      </c>
      <c r="F576" t="s">
        <v>40</v>
      </c>
      <c r="G576" t="s">
        <v>1499</v>
      </c>
      <c r="H576" t="s">
        <v>11</v>
      </c>
      <c r="I576" t="s">
        <v>12</v>
      </c>
      <c r="J576">
        <v>7</v>
      </c>
      <c r="K576" t="s">
        <v>13</v>
      </c>
      <c r="L576" t="s">
        <v>14</v>
      </c>
      <c r="M576" s="2">
        <v>46</v>
      </c>
      <c r="N576" s="2">
        <v>322</v>
      </c>
      <c r="O576" t="s">
        <v>42</v>
      </c>
    </row>
    <row r="577" spans="1:15" hidden="1" x14ac:dyDescent="0.25">
      <c r="A577" t="s">
        <v>36</v>
      </c>
      <c r="B577">
        <v>2780</v>
      </c>
      <c r="C577" t="s">
        <v>1500</v>
      </c>
      <c r="D577" t="s">
        <v>1497</v>
      </c>
      <c r="E577" t="s">
        <v>1501</v>
      </c>
      <c r="F577" t="s">
        <v>135</v>
      </c>
      <c r="G577" t="s">
        <v>1502</v>
      </c>
      <c r="H577" t="s">
        <v>394</v>
      </c>
      <c r="I577" t="s">
        <v>395</v>
      </c>
      <c r="J577">
        <v>332</v>
      </c>
      <c r="K577" t="s">
        <v>13</v>
      </c>
      <c r="L577" t="s">
        <v>1436</v>
      </c>
      <c r="M577" s="2">
        <v>34.22</v>
      </c>
      <c r="N577" s="2">
        <v>11361.04</v>
      </c>
      <c r="O577" t="s">
        <v>42</v>
      </c>
    </row>
    <row r="578" spans="1:15" hidden="1" x14ac:dyDescent="0.25">
      <c r="A578" t="s">
        <v>36</v>
      </c>
      <c r="B578">
        <v>2780</v>
      </c>
      <c r="C578" t="s">
        <v>1500</v>
      </c>
      <c r="D578" t="s">
        <v>1497</v>
      </c>
      <c r="E578" t="s">
        <v>1501</v>
      </c>
      <c r="F578" t="s">
        <v>135</v>
      </c>
      <c r="G578" t="s">
        <v>1502</v>
      </c>
      <c r="H578" t="s">
        <v>357</v>
      </c>
      <c r="I578" t="s">
        <v>358</v>
      </c>
      <c r="J578">
        <v>30</v>
      </c>
      <c r="K578" t="s">
        <v>13</v>
      </c>
      <c r="L578" t="s">
        <v>1436</v>
      </c>
      <c r="M578" s="2">
        <v>64.900000000000006</v>
      </c>
      <c r="N578" s="2">
        <v>1947</v>
      </c>
      <c r="O578" t="s">
        <v>42</v>
      </c>
    </row>
    <row r="579" spans="1:15" hidden="1" x14ac:dyDescent="0.25">
      <c r="A579" t="s">
        <v>36</v>
      </c>
      <c r="B579">
        <v>2780</v>
      </c>
      <c r="C579" t="s">
        <v>1500</v>
      </c>
      <c r="D579" t="s">
        <v>1497</v>
      </c>
      <c r="E579" t="s">
        <v>1501</v>
      </c>
      <c r="F579" t="s">
        <v>135</v>
      </c>
      <c r="G579" t="s">
        <v>1502</v>
      </c>
      <c r="H579" t="s">
        <v>1503</v>
      </c>
      <c r="I579" t="s">
        <v>1504</v>
      </c>
      <c r="J579">
        <v>15</v>
      </c>
      <c r="K579" t="s">
        <v>13</v>
      </c>
      <c r="L579" t="s">
        <v>1436</v>
      </c>
      <c r="M579" s="2">
        <v>1711</v>
      </c>
      <c r="N579" s="2">
        <v>25665</v>
      </c>
      <c r="O579" t="s">
        <v>42</v>
      </c>
    </row>
    <row r="580" spans="1:15" hidden="1" x14ac:dyDescent="0.25">
      <c r="A580" t="s">
        <v>36</v>
      </c>
      <c r="B580">
        <v>2780</v>
      </c>
      <c r="C580" t="s">
        <v>1500</v>
      </c>
      <c r="D580" t="s">
        <v>1497</v>
      </c>
      <c r="E580" t="s">
        <v>1501</v>
      </c>
      <c r="F580" t="s">
        <v>135</v>
      </c>
      <c r="G580" t="s">
        <v>1502</v>
      </c>
      <c r="H580" t="s">
        <v>1447</v>
      </c>
      <c r="I580" t="s">
        <v>1448</v>
      </c>
      <c r="J580">
        <v>20</v>
      </c>
      <c r="K580" t="s">
        <v>13</v>
      </c>
      <c r="L580" t="s">
        <v>1436</v>
      </c>
      <c r="M580" s="2">
        <v>127.44</v>
      </c>
      <c r="N580" s="2">
        <v>2548.8000000000002</v>
      </c>
      <c r="O580" t="s">
        <v>42</v>
      </c>
    </row>
    <row r="581" spans="1:15" hidden="1" x14ac:dyDescent="0.25">
      <c r="A581" t="s">
        <v>36</v>
      </c>
      <c r="B581">
        <v>2780</v>
      </c>
      <c r="C581" t="s">
        <v>1500</v>
      </c>
      <c r="D581" t="s">
        <v>1497</v>
      </c>
      <c r="E581" t="s">
        <v>1501</v>
      </c>
      <c r="F581" t="s">
        <v>135</v>
      </c>
      <c r="G581" t="s">
        <v>1502</v>
      </c>
      <c r="H581" t="s">
        <v>1441</v>
      </c>
      <c r="I581" t="s">
        <v>1442</v>
      </c>
      <c r="J581">
        <v>5</v>
      </c>
      <c r="K581" t="s">
        <v>13</v>
      </c>
      <c r="L581" t="s">
        <v>1436</v>
      </c>
      <c r="M581" s="2">
        <v>737.5</v>
      </c>
      <c r="N581" s="2">
        <v>3687.5</v>
      </c>
      <c r="O581" t="s">
        <v>42</v>
      </c>
    </row>
    <row r="582" spans="1:15" hidden="1" x14ac:dyDescent="0.25">
      <c r="A582" t="s">
        <v>36</v>
      </c>
      <c r="B582">
        <v>2780</v>
      </c>
      <c r="C582" t="s">
        <v>1500</v>
      </c>
      <c r="D582" t="s">
        <v>1497</v>
      </c>
      <c r="E582" t="s">
        <v>1501</v>
      </c>
      <c r="F582" t="s">
        <v>135</v>
      </c>
      <c r="G582" t="s">
        <v>1502</v>
      </c>
      <c r="H582" t="s">
        <v>323</v>
      </c>
      <c r="I582" t="s">
        <v>324</v>
      </c>
      <c r="J582">
        <v>100</v>
      </c>
      <c r="K582" t="s">
        <v>13</v>
      </c>
      <c r="L582" t="s">
        <v>1436</v>
      </c>
      <c r="M582" s="2">
        <v>153.4</v>
      </c>
      <c r="N582" s="2">
        <v>15340</v>
      </c>
      <c r="O582" t="s">
        <v>42</v>
      </c>
    </row>
    <row r="583" spans="1:15" hidden="1" x14ac:dyDescent="0.25">
      <c r="A583" t="s">
        <v>36</v>
      </c>
      <c r="B583">
        <v>2780</v>
      </c>
      <c r="C583" t="s">
        <v>1500</v>
      </c>
      <c r="D583" t="s">
        <v>1497</v>
      </c>
      <c r="E583" t="s">
        <v>1501</v>
      </c>
      <c r="F583" t="s">
        <v>135</v>
      </c>
      <c r="G583" t="s">
        <v>1502</v>
      </c>
      <c r="H583" t="s">
        <v>1505</v>
      </c>
      <c r="I583" t="s">
        <v>1506</v>
      </c>
      <c r="J583">
        <v>10</v>
      </c>
      <c r="K583" t="s">
        <v>13</v>
      </c>
      <c r="L583" t="s">
        <v>1436</v>
      </c>
      <c r="M583" s="2">
        <v>914.5</v>
      </c>
      <c r="N583" s="2">
        <v>9145</v>
      </c>
      <c r="O583" t="s">
        <v>42</v>
      </c>
    </row>
    <row r="584" spans="1:15" hidden="1" x14ac:dyDescent="0.25">
      <c r="A584" t="s">
        <v>36</v>
      </c>
      <c r="B584">
        <v>2790</v>
      </c>
      <c r="C584" t="s">
        <v>1507</v>
      </c>
      <c r="D584" t="s">
        <v>1508</v>
      </c>
      <c r="E584" t="s">
        <v>1509</v>
      </c>
      <c r="F584" t="s">
        <v>40</v>
      </c>
      <c r="G584" t="s">
        <v>1510</v>
      </c>
      <c r="H584" t="s">
        <v>11</v>
      </c>
      <c r="I584" t="s">
        <v>12</v>
      </c>
      <c r="J584">
        <v>10</v>
      </c>
      <c r="K584" t="s">
        <v>13</v>
      </c>
      <c r="L584" t="s">
        <v>14</v>
      </c>
      <c r="M584" s="2">
        <v>46</v>
      </c>
      <c r="N584" s="2">
        <v>460</v>
      </c>
      <c r="O584" t="s">
        <v>42</v>
      </c>
    </row>
    <row r="585" spans="1:15" hidden="1" x14ac:dyDescent="0.25">
      <c r="A585" t="s">
        <v>36</v>
      </c>
      <c r="B585">
        <v>2791</v>
      </c>
      <c r="C585" t="s">
        <v>1511</v>
      </c>
      <c r="D585" t="s">
        <v>1512</v>
      </c>
      <c r="E585" t="s">
        <v>1513</v>
      </c>
      <c r="F585" t="s">
        <v>40</v>
      </c>
      <c r="G585" t="s">
        <v>1514</v>
      </c>
      <c r="H585" t="s">
        <v>1515</v>
      </c>
      <c r="I585" t="s">
        <v>1516</v>
      </c>
      <c r="J585">
        <v>30</v>
      </c>
      <c r="K585" t="s">
        <v>13</v>
      </c>
      <c r="L585" t="s">
        <v>1517</v>
      </c>
      <c r="M585" s="2">
        <v>206.5</v>
      </c>
      <c r="N585" s="2">
        <v>6195</v>
      </c>
      <c r="O585" t="s">
        <v>42</v>
      </c>
    </row>
    <row r="586" spans="1:15" hidden="1" x14ac:dyDescent="0.25">
      <c r="A586" t="s">
        <v>36</v>
      </c>
      <c r="B586">
        <v>2792</v>
      </c>
      <c r="C586" t="s">
        <v>1518</v>
      </c>
      <c r="D586" t="s">
        <v>1519</v>
      </c>
      <c r="E586" t="s">
        <v>1520</v>
      </c>
      <c r="F586" t="s">
        <v>40</v>
      </c>
      <c r="G586" t="s">
        <v>1521</v>
      </c>
      <c r="H586" t="s">
        <v>398</v>
      </c>
      <c r="I586" t="s">
        <v>399</v>
      </c>
      <c r="J586">
        <v>30</v>
      </c>
      <c r="K586" t="s">
        <v>13</v>
      </c>
      <c r="L586" t="s">
        <v>1436</v>
      </c>
      <c r="M586" s="2">
        <v>224.2</v>
      </c>
      <c r="N586" s="2">
        <v>6726</v>
      </c>
      <c r="O586" t="s">
        <v>42</v>
      </c>
    </row>
    <row r="587" spans="1:15" hidden="1" x14ac:dyDescent="0.25">
      <c r="A587" t="s">
        <v>36</v>
      </c>
      <c r="B587">
        <v>2797</v>
      </c>
      <c r="C587" t="s">
        <v>1522</v>
      </c>
      <c r="D587" t="s">
        <v>1519</v>
      </c>
      <c r="E587" t="s">
        <v>1523</v>
      </c>
      <c r="F587" t="s">
        <v>135</v>
      </c>
      <c r="G587" t="s">
        <v>1524</v>
      </c>
      <c r="H587" t="s">
        <v>350</v>
      </c>
      <c r="I587" t="s">
        <v>351</v>
      </c>
      <c r="J587">
        <v>999</v>
      </c>
      <c r="K587" t="s">
        <v>13</v>
      </c>
      <c r="L587" t="s">
        <v>1436</v>
      </c>
      <c r="M587" s="2">
        <v>225.04</v>
      </c>
      <c r="N587" s="2">
        <v>224814.96</v>
      </c>
      <c r="O587" t="s">
        <v>42</v>
      </c>
    </row>
    <row r="588" spans="1:15" hidden="1" x14ac:dyDescent="0.25">
      <c r="A588" t="s">
        <v>36</v>
      </c>
      <c r="B588">
        <v>2797</v>
      </c>
      <c r="C588" t="s">
        <v>1522</v>
      </c>
      <c r="D588" t="s">
        <v>1519</v>
      </c>
      <c r="E588" t="s">
        <v>1525</v>
      </c>
      <c r="F588" t="s">
        <v>135</v>
      </c>
      <c r="G588" t="s">
        <v>1524</v>
      </c>
      <c r="H588" t="s">
        <v>963</v>
      </c>
      <c r="I588" t="s">
        <v>964</v>
      </c>
      <c r="J588">
        <v>200</v>
      </c>
      <c r="K588" t="s">
        <v>13</v>
      </c>
      <c r="L588" t="s">
        <v>1436</v>
      </c>
      <c r="M588" s="2">
        <v>450.76</v>
      </c>
      <c r="N588" s="2">
        <v>90152</v>
      </c>
      <c r="O588" t="s">
        <v>42</v>
      </c>
    </row>
    <row r="589" spans="1:15" hidden="1" x14ac:dyDescent="0.25">
      <c r="A589" t="s">
        <v>36</v>
      </c>
      <c r="B589">
        <v>2797</v>
      </c>
      <c r="C589" t="s">
        <v>1522</v>
      </c>
      <c r="D589" t="s">
        <v>1519</v>
      </c>
      <c r="E589" t="s">
        <v>1525</v>
      </c>
      <c r="F589" t="s">
        <v>135</v>
      </c>
      <c r="G589" t="s">
        <v>1524</v>
      </c>
      <c r="H589" t="s">
        <v>1526</v>
      </c>
      <c r="I589" t="s">
        <v>1527</v>
      </c>
      <c r="J589">
        <v>15</v>
      </c>
      <c r="K589" t="s">
        <v>13</v>
      </c>
      <c r="L589" t="s">
        <v>1436</v>
      </c>
      <c r="M589" s="2">
        <v>1528.1</v>
      </c>
      <c r="N589" s="2">
        <v>22921.5</v>
      </c>
      <c r="O589" t="s">
        <v>42</v>
      </c>
    </row>
    <row r="590" spans="1:15" hidden="1" x14ac:dyDescent="0.25">
      <c r="A590" t="s">
        <v>36</v>
      </c>
      <c r="B590">
        <v>2798</v>
      </c>
      <c r="C590" t="s">
        <v>1528</v>
      </c>
      <c r="D590" t="s">
        <v>1529</v>
      </c>
      <c r="E590" t="s">
        <v>1530</v>
      </c>
      <c r="F590" t="s">
        <v>40</v>
      </c>
      <c r="G590" t="s">
        <v>1531</v>
      </c>
      <c r="H590" t="s">
        <v>1532</v>
      </c>
      <c r="I590" t="s">
        <v>1533</v>
      </c>
      <c r="J590">
        <v>50</v>
      </c>
      <c r="K590" t="s">
        <v>13</v>
      </c>
      <c r="L590" t="s">
        <v>1534</v>
      </c>
      <c r="M590" s="2">
        <v>128.18</v>
      </c>
      <c r="N590" s="2">
        <v>6409</v>
      </c>
      <c r="O590" t="s">
        <v>42</v>
      </c>
    </row>
    <row r="591" spans="1:15" hidden="1" x14ac:dyDescent="0.25">
      <c r="A591" t="s">
        <v>36</v>
      </c>
      <c r="B591">
        <v>2798</v>
      </c>
      <c r="C591" t="s">
        <v>1528</v>
      </c>
      <c r="D591" t="s">
        <v>1529</v>
      </c>
      <c r="E591" t="s">
        <v>1530</v>
      </c>
      <c r="F591" t="s">
        <v>40</v>
      </c>
      <c r="G591" t="s">
        <v>1531</v>
      </c>
      <c r="H591" t="s">
        <v>1535</v>
      </c>
      <c r="I591" t="s">
        <v>1536</v>
      </c>
      <c r="J591">
        <v>15</v>
      </c>
      <c r="K591" t="s">
        <v>13</v>
      </c>
      <c r="L591" t="s">
        <v>1534</v>
      </c>
      <c r="M591" s="2">
        <v>1239</v>
      </c>
      <c r="N591" s="2">
        <v>18585</v>
      </c>
      <c r="O591" t="s">
        <v>42</v>
      </c>
    </row>
    <row r="592" spans="1:15" hidden="1" x14ac:dyDescent="0.25">
      <c r="A592" t="s">
        <v>36</v>
      </c>
      <c r="B592">
        <v>2803</v>
      </c>
      <c r="C592" t="s">
        <v>1537</v>
      </c>
      <c r="D592" t="s">
        <v>1538</v>
      </c>
      <c r="E592" t="s">
        <v>1539</v>
      </c>
      <c r="F592" t="s">
        <v>135</v>
      </c>
      <c r="G592" t="s">
        <v>1540</v>
      </c>
      <c r="H592" t="s">
        <v>926</v>
      </c>
      <c r="I592" t="s">
        <v>927</v>
      </c>
      <c r="J592">
        <v>300</v>
      </c>
      <c r="K592" t="s">
        <v>13</v>
      </c>
      <c r="L592" t="s">
        <v>1436</v>
      </c>
      <c r="M592" s="2">
        <v>165.2</v>
      </c>
      <c r="N592" s="2">
        <v>49560</v>
      </c>
      <c r="O592" t="s">
        <v>42</v>
      </c>
    </row>
    <row r="593" spans="1:15" hidden="1" x14ac:dyDescent="0.25">
      <c r="A593" t="s">
        <v>36</v>
      </c>
      <c r="B593">
        <v>2803</v>
      </c>
      <c r="C593" t="s">
        <v>1537</v>
      </c>
      <c r="D593" t="s">
        <v>1538</v>
      </c>
      <c r="E593" t="s">
        <v>1539</v>
      </c>
      <c r="F593" t="s">
        <v>135</v>
      </c>
      <c r="G593" t="s">
        <v>1540</v>
      </c>
      <c r="H593" t="s">
        <v>1541</v>
      </c>
      <c r="I593" t="s">
        <v>1542</v>
      </c>
      <c r="J593">
        <v>10</v>
      </c>
      <c r="K593" t="s">
        <v>13</v>
      </c>
      <c r="L593" t="s">
        <v>1436</v>
      </c>
      <c r="M593" s="2">
        <v>289.10000000000002</v>
      </c>
      <c r="N593" s="2">
        <v>2891</v>
      </c>
      <c r="O593" t="s">
        <v>42</v>
      </c>
    </row>
    <row r="594" spans="1:15" hidden="1" x14ac:dyDescent="0.25">
      <c r="A594" t="s">
        <v>36</v>
      </c>
      <c r="B594">
        <v>2805</v>
      </c>
      <c r="C594" t="s">
        <v>1543</v>
      </c>
      <c r="D594" t="s">
        <v>1544</v>
      </c>
      <c r="E594" t="s">
        <v>1545</v>
      </c>
      <c r="F594" t="s">
        <v>135</v>
      </c>
      <c r="G594" t="s">
        <v>1546</v>
      </c>
      <c r="H594" t="s">
        <v>28</v>
      </c>
      <c r="I594" t="s">
        <v>29</v>
      </c>
      <c r="J594">
        <v>100</v>
      </c>
      <c r="K594" t="s">
        <v>13</v>
      </c>
      <c r="L594" t="s">
        <v>14</v>
      </c>
      <c r="M594" s="2">
        <v>125</v>
      </c>
      <c r="N594" s="2">
        <v>12500</v>
      </c>
      <c r="O594" t="s">
        <v>42</v>
      </c>
    </row>
    <row r="595" spans="1:15" hidden="1" x14ac:dyDescent="0.25">
      <c r="A595" t="s">
        <v>36</v>
      </c>
      <c r="B595">
        <v>2806</v>
      </c>
      <c r="C595" t="s">
        <v>1547</v>
      </c>
      <c r="D595" t="s">
        <v>1544</v>
      </c>
      <c r="E595" t="s">
        <v>1548</v>
      </c>
      <c r="F595" t="s">
        <v>40</v>
      </c>
      <c r="G595" t="s">
        <v>1549</v>
      </c>
      <c r="H595" t="s">
        <v>11</v>
      </c>
      <c r="I595" t="s">
        <v>12</v>
      </c>
      <c r="J595">
        <v>16</v>
      </c>
      <c r="K595" t="s">
        <v>13</v>
      </c>
      <c r="L595" t="s">
        <v>14</v>
      </c>
      <c r="M595" s="2">
        <v>46</v>
      </c>
      <c r="N595" s="2">
        <v>736</v>
      </c>
      <c r="O595" t="s">
        <v>42</v>
      </c>
    </row>
    <row r="596" spans="1:15" hidden="1" x14ac:dyDescent="0.25">
      <c r="A596" t="s">
        <v>36</v>
      </c>
      <c r="B596">
        <v>2810</v>
      </c>
      <c r="C596" t="s">
        <v>1550</v>
      </c>
      <c r="D596" t="s">
        <v>1551</v>
      </c>
      <c r="E596" t="s">
        <v>1552</v>
      </c>
      <c r="F596" t="s">
        <v>40</v>
      </c>
      <c r="G596" t="s">
        <v>1553</v>
      </c>
      <c r="H596" t="s">
        <v>1554</v>
      </c>
      <c r="I596" t="s">
        <v>1555</v>
      </c>
      <c r="J596">
        <v>290</v>
      </c>
      <c r="K596" t="s">
        <v>13</v>
      </c>
      <c r="L596" t="s">
        <v>1556</v>
      </c>
      <c r="M596" s="2">
        <v>329.22</v>
      </c>
      <c r="N596" s="2">
        <v>95473.8</v>
      </c>
      <c r="O596" t="s">
        <v>42</v>
      </c>
    </row>
    <row r="597" spans="1:15" hidden="1" x14ac:dyDescent="0.25">
      <c r="A597" t="s">
        <v>36</v>
      </c>
      <c r="B597">
        <v>2814</v>
      </c>
      <c r="C597" t="s">
        <v>1557</v>
      </c>
      <c r="D597" t="s">
        <v>1558</v>
      </c>
      <c r="E597" t="s">
        <v>1559</v>
      </c>
      <c r="F597" t="s">
        <v>135</v>
      </c>
      <c r="G597" t="s">
        <v>1560</v>
      </c>
      <c r="H597" t="s">
        <v>966</v>
      </c>
      <c r="I597" t="s">
        <v>967</v>
      </c>
      <c r="J597">
        <v>500</v>
      </c>
      <c r="K597" t="s">
        <v>13</v>
      </c>
      <c r="L597" t="s">
        <v>986</v>
      </c>
      <c r="M597" s="2">
        <v>143.84</v>
      </c>
      <c r="N597" s="2">
        <v>71920</v>
      </c>
      <c r="O597" t="s">
        <v>42</v>
      </c>
    </row>
    <row r="598" spans="1:15" hidden="1" x14ac:dyDescent="0.25">
      <c r="A598" t="s">
        <v>36</v>
      </c>
      <c r="B598">
        <v>2814</v>
      </c>
      <c r="C598" t="s">
        <v>1557</v>
      </c>
      <c r="D598" t="s">
        <v>1558</v>
      </c>
      <c r="E598" t="s">
        <v>1559</v>
      </c>
      <c r="F598" t="s">
        <v>135</v>
      </c>
      <c r="G598" t="s">
        <v>1560</v>
      </c>
      <c r="H598" t="s">
        <v>1561</v>
      </c>
      <c r="I598" t="s">
        <v>1562</v>
      </c>
      <c r="J598">
        <v>100</v>
      </c>
      <c r="K598" t="s">
        <v>13</v>
      </c>
      <c r="L598" t="s">
        <v>986</v>
      </c>
      <c r="M598" s="2">
        <v>53.1</v>
      </c>
      <c r="N598" s="2">
        <v>5310</v>
      </c>
      <c r="O598" t="s">
        <v>42</v>
      </c>
    </row>
    <row r="599" spans="1:15" hidden="1" x14ac:dyDescent="0.25">
      <c r="A599" t="s">
        <v>36</v>
      </c>
      <c r="B599">
        <v>2814</v>
      </c>
      <c r="C599" t="s">
        <v>1557</v>
      </c>
      <c r="D599" t="s">
        <v>1558</v>
      </c>
      <c r="E599" t="s">
        <v>1559</v>
      </c>
      <c r="F599" t="s">
        <v>135</v>
      </c>
      <c r="G599" t="s">
        <v>1560</v>
      </c>
      <c r="H599" t="s">
        <v>1563</v>
      </c>
      <c r="I599" t="s">
        <v>1564</v>
      </c>
      <c r="J599">
        <v>15</v>
      </c>
      <c r="K599" t="s">
        <v>13</v>
      </c>
      <c r="L599" t="s">
        <v>986</v>
      </c>
      <c r="M599" s="2">
        <v>811.84</v>
      </c>
      <c r="N599" s="2">
        <v>12177.6</v>
      </c>
      <c r="O599" t="s">
        <v>42</v>
      </c>
    </row>
    <row r="600" spans="1:15" hidden="1" x14ac:dyDescent="0.25">
      <c r="A600" t="s">
        <v>36</v>
      </c>
      <c r="B600">
        <v>2815</v>
      </c>
      <c r="C600" t="s">
        <v>1565</v>
      </c>
      <c r="D600" t="s">
        <v>1558</v>
      </c>
      <c r="E600" t="s">
        <v>1566</v>
      </c>
      <c r="F600" t="s">
        <v>40</v>
      </c>
      <c r="G600" t="s">
        <v>1567</v>
      </c>
      <c r="H600" t="s">
        <v>350</v>
      </c>
      <c r="I600" t="s">
        <v>351</v>
      </c>
      <c r="J600">
        <v>1</v>
      </c>
      <c r="K600" t="s">
        <v>13</v>
      </c>
      <c r="L600" t="s">
        <v>1436</v>
      </c>
      <c r="M600" s="2">
        <v>225.04</v>
      </c>
      <c r="N600" s="2">
        <v>225.04</v>
      </c>
      <c r="O600" t="s">
        <v>42</v>
      </c>
    </row>
    <row r="601" spans="1:15" hidden="1" x14ac:dyDescent="0.25">
      <c r="A601" t="s">
        <v>36</v>
      </c>
      <c r="B601">
        <v>2815</v>
      </c>
      <c r="C601" t="s">
        <v>1565</v>
      </c>
      <c r="D601" t="s">
        <v>1558</v>
      </c>
      <c r="E601" t="s">
        <v>1566</v>
      </c>
      <c r="F601" t="s">
        <v>40</v>
      </c>
      <c r="G601" t="s">
        <v>1567</v>
      </c>
      <c r="H601" t="s">
        <v>1568</v>
      </c>
      <c r="I601" t="s">
        <v>1569</v>
      </c>
      <c r="J601">
        <v>100</v>
      </c>
      <c r="K601" t="s">
        <v>13</v>
      </c>
      <c r="L601" t="s">
        <v>1436</v>
      </c>
      <c r="M601" s="2">
        <v>37.76</v>
      </c>
      <c r="N601" s="2">
        <v>3776</v>
      </c>
      <c r="O601" t="s">
        <v>42</v>
      </c>
    </row>
    <row r="602" spans="1:15" hidden="1" x14ac:dyDescent="0.25">
      <c r="A602" t="s">
        <v>36</v>
      </c>
      <c r="B602">
        <v>2817</v>
      </c>
      <c r="C602" t="s">
        <v>1570</v>
      </c>
      <c r="D602" t="s">
        <v>1558</v>
      </c>
      <c r="E602" t="s">
        <v>1571</v>
      </c>
      <c r="F602" t="s">
        <v>40</v>
      </c>
      <c r="G602" t="s">
        <v>1572</v>
      </c>
      <c r="H602" t="s">
        <v>11</v>
      </c>
      <c r="I602" t="s">
        <v>12</v>
      </c>
      <c r="J602">
        <v>8</v>
      </c>
      <c r="K602" t="s">
        <v>13</v>
      </c>
      <c r="L602" t="s">
        <v>14</v>
      </c>
      <c r="M602" s="2">
        <v>46</v>
      </c>
      <c r="N602" s="2">
        <v>368</v>
      </c>
      <c r="O602" t="s">
        <v>42</v>
      </c>
    </row>
    <row r="603" spans="1:15" hidden="1" x14ac:dyDescent="0.25">
      <c r="A603" t="s">
        <v>36</v>
      </c>
      <c r="B603">
        <v>2818</v>
      </c>
      <c r="C603" t="s">
        <v>1573</v>
      </c>
      <c r="D603" t="s">
        <v>1574</v>
      </c>
      <c r="E603" t="s">
        <v>1575</v>
      </c>
      <c r="F603" t="s">
        <v>40</v>
      </c>
      <c r="G603" t="s">
        <v>1576</v>
      </c>
      <c r="H603" t="s">
        <v>11</v>
      </c>
      <c r="I603" t="s">
        <v>12</v>
      </c>
      <c r="J603">
        <v>9</v>
      </c>
      <c r="K603" t="s">
        <v>13</v>
      </c>
      <c r="L603" t="s">
        <v>14</v>
      </c>
      <c r="M603" s="2">
        <v>46</v>
      </c>
      <c r="N603" s="2">
        <v>414</v>
      </c>
      <c r="O603" t="s">
        <v>42</v>
      </c>
    </row>
    <row r="604" spans="1:15" hidden="1" x14ac:dyDescent="0.25">
      <c r="A604" t="s">
        <v>36</v>
      </c>
      <c r="B604">
        <v>2824</v>
      </c>
      <c r="C604" t="s">
        <v>1577</v>
      </c>
      <c r="D604" t="s">
        <v>1578</v>
      </c>
      <c r="E604" t="s">
        <v>1579</v>
      </c>
      <c r="F604" t="s">
        <v>40</v>
      </c>
      <c r="G604" t="s">
        <v>1580</v>
      </c>
      <c r="H604" t="s">
        <v>11</v>
      </c>
      <c r="I604" t="s">
        <v>12</v>
      </c>
      <c r="J604">
        <v>12</v>
      </c>
      <c r="K604" t="s">
        <v>13</v>
      </c>
      <c r="L604" t="s">
        <v>14</v>
      </c>
      <c r="M604" s="2">
        <v>46</v>
      </c>
      <c r="N604" s="2">
        <v>552</v>
      </c>
      <c r="O604" t="s">
        <v>42</v>
      </c>
    </row>
    <row r="605" spans="1:15" hidden="1" x14ac:dyDescent="0.25">
      <c r="A605" t="s">
        <v>36</v>
      </c>
      <c r="B605">
        <v>2825</v>
      </c>
      <c r="C605" t="s">
        <v>1581</v>
      </c>
      <c r="D605" t="s">
        <v>1582</v>
      </c>
      <c r="E605" t="s">
        <v>1583</v>
      </c>
      <c r="F605" t="s">
        <v>40</v>
      </c>
      <c r="G605" t="s">
        <v>1584</v>
      </c>
      <c r="H605" t="s">
        <v>1585</v>
      </c>
      <c r="I605" t="s">
        <v>1586</v>
      </c>
      <c r="J605">
        <v>15</v>
      </c>
      <c r="K605" t="s">
        <v>13</v>
      </c>
      <c r="L605" t="s">
        <v>986</v>
      </c>
      <c r="M605" s="2">
        <v>1214.22</v>
      </c>
      <c r="N605" s="2">
        <v>18213.3</v>
      </c>
      <c r="O605" t="s">
        <v>42</v>
      </c>
    </row>
    <row r="606" spans="1:15" hidden="1" x14ac:dyDescent="0.25">
      <c r="A606" t="s">
        <v>36</v>
      </c>
      <c r="B606">
        <v>2832</v>
      </c>
      <c r="C606" t="s">
        <v>1587</v>
      </c>
      <c r="D606" t="s">
        <v>1588</v>
      </c>
      <c r="E606" t="s">
        <v>1589</v>
      </c>
      <c r="F606" t="s">
        <v>40</v>
      </c>
      <c r="G606" t="s">
        <v>1590</v>
      </c>
      <c r="H606" t="s">
        <v>11</v>
      </c>
      <c r="I606" t="s">
        <v>12</v>
      </c>
      <c r="J606">
        <v>5</v>
      </c>
      <c r="K606" t="s">
        <v>13</v>
      </c>
      <c r="L606" t="s">
        <v>14</v>
      </c>
      <c r="M606" s="2">
        <v>46</v>
      </c>
      <c r="N606" s="2">
        <v>230</v>
      </c>
      <c r="O606" t="s">
        <v>42</v>
      </c>
    </row>
    <row r="607" spans="1:15" hidden="1" x14ac:dyDescent="0.25">
      <c r="A607" t="s">
        <v>36</v>
      </c>
      <c r="B607">
        <v>2835</v>
      </c>
      <c r="C607" t="s">
        <v>1591</v>
      </c>
      <c r="D607" t="s">
        <v>1592</v>
      </c>
      <c r="E607" t="s">
        <v>1593</v>
      </c>
      <c r="F607" t="s">
        <v>135</v>
      </c>
      <c r="G607" t="s">
        <v>1594</v>
      </c>
      <c r="H607" t="s">
        <v>11</v>
      </c>
      <c r="I607" t="s">
        <v>12</v>
      </c>
      <c r="J607">
        <v>9</v>
      </c>
      <c r="K607" t="s">
        <v>13</v>
      </c>
      <c r="L607" t="s">
        <v>14</v>
      </c>
      <c r="M607" s="2">
        <v>46</v>
      </c>
      <c r="N607" s="2">
        <v>414</v>
      </c>
      <c r="O607" t="s">
        <v>42</v>
      </c>
    </row>
    <row r="608" spans="1:15" hidden="1" x14ac:dyDescent="0.25">
      <c r="A608" t="s">
        <v>36</v>
      </c>
      <c r="B608">
        <v>2842</v>
      </c>
      <c r="C608" t="s">
        <v>1595</v>
      </c>
      <c r="D608" t="s">
        <v>1596</v>
      </c>
      <c r="E608" t="s">
        <v>1597</v>
      </c>
      <c r="F608" t="s">
        <v>40</v>
      </c>
      <c r="G608" t="s">
        <v>1598</v>
      </c>
      <c r="H608" t="s">
        <v>11</v>
      </c>
      <c r="I608" t="s">
        <v>12</v>
      </c>
      <c r="J608">
        <v>10</v>
      </c>
      <c r="K608" t="s">
        <v>13</v>
      </c>
      <c r="L608" t="s">
        <v>14</v>
      </c>
      <c r="M608" s="2">
        <v>46</v>
      </c>
      <c r="N608" s="2">
        <v>460</v>
      </c>
      <c r="O608" t="s">
        <v>42</v>
      </c>
    </row>
    <row r="609" spans="1:15" hidden="1" x14ac:dyDescent="0.25">
      <c r="A609" t="s">
        <v>36</v>
      </c>
      <c r="B609">
        <v>2850</v>
      </c>
      <c r="C609" t="s">
        <v>1599</v>
      </c>
      <c r="D609" t="s">
        <v>1600</v>
      </c>
      <c r="E609" t="s">
        <v>1601</v>
      </c>
      <c r="F609" t="s">
        <v>40</v>
      </c>
      <c r="G609" t="s">
        <v>1602</v>
      </c>
      <c r="H609" t="s">
        <v>11</v>
      </c>
      <c r="I609" t="s">
        <v>12</v>
      </c>
      <c r="J609">
        <v>11</v>
      </c>
      <c r="K609" t="s">
        <v>13</v>
      </c>
      <c r="L609" t="s">
        <v>14</v>
      </c>
      <c r="M609" s="2">
        <v>46</v>
      </c>
      <c r="N609" s="2">
        <v>506</v>
      </c>
      <c r="O609" t="s">
        <v>42</v>
      </c>
    </row>
    <row r="610" spans="1:15" hidden="1" x14ac:dyDescent="0.25">
      <c r="A610" t="s">
        <v>36</v>
      </c>
      <c r="B610">
        <v>2856</v>
      </c>
      <c r="C610" t="s">
        <v>1603</v>
      </c>
      <c r="D610" t="s">
        <v>1604</v>
      </c>
      <c r="E610" t="s">
        <v>1605</v>
      </c>
      <c r="F610" t="s">
        <v>40</v>
      </c>
      <c r="G610" t="s">
        <v>1606</v>
      </c>
      <c r="H610" t="s">
        <v>11</v>
      </c>
      <c r="I610" t="s">
        <v>12</v>
      </c>
      <c r="J610">
        <v>11</v>
      </c>
      <c r="K610" t="s">
        <v>13</v>
      </c>
      <c r="L610" t="s">
        <v>14</v>
      </c>
      <c r="M610" s="2">
        <v>46</v>
      </c>
      <c r="N610" s="2">
        <v>506</v>
      </c>
      <c r="O610" t="s">
        <v>42</v>
      </c>
    </row>
    <row r="611" spans="1:15" hidden="1" x14ac:dyDescent="0.25">
      <c r="A611" t="s">
        <v>36</v>
      </c>
      <c r="B611">
        <v>2867</v>
      </c>
      <c r="C611" t="s">
        <v>1607</v>
      </c>
      <c r="D611" t="s">
        <v>1608</v>
      </c>
      <c r="E611" t="s">
        <v>1609</v>
      </c>
      <c r="F611" t="s">
        <v>40</v>
      </c>
      <c r="G611" t="s">
        <v>1610</v>
      </c>
      <c r="H611" t="s">
        <v>11</v>
      </c>
      <c r="I611" t="s">
        <v>12</v>
      </c>
      <c r="J611">
        <v>9</v>
      </c>
      <c r="K611" t="s">
        <v>13</v>
      </c>
      <c r="L611" t="s">
        <v>14</v>
      </c>
      <c r="M611" s="2">
        <v>46</v>
      </c>
      <c r="N611" s="2">
        <v>414</v>
      </c>
      <c r="O611" t="s">
        <v>42</v>
      </c>
    </row>
    <row r="612" spans="1:15" hidden="1" x14ac:dyDescent="0.25">
      <c r="A612" t="s">
        <v>36</v>
      </c>
      <c r="B612">
        <v>2883</v>
      </c>
      <c r="C612" t="s">
        <v>1611</v>
      </c>
      <c r="D612" t="s">
        <v>1612</v>
      </c>
      <c r="E612" t="s">
        <v>1613</v>
      </c>
      <c r="F612" t="s">
        <v>40</v>
      </c>
      <c r="G612" t="s">
        <v>1614</v>
      </c>
      <c r="H612" t="s">
        <v>11</v>
      </c>
      <c r="I612" t="s">
        <v>12</v>
      </c>
      <c r="J612">
        <v>17</v>
      </c>
      <c r="K612" t="s">
        <v>13</v>
      </c>
      <c r="L612" t="s">
        <v>14</v>
      </c>
      <c r="M612" s="2">
        <v>46</v>
      </c>
      <c r="N612" s="2">
        <v>782</v>
      </c>
      <c r="O612" t="s">
        <v>42</v>
      </c>
    </row>
    <row r="613" spans="1:15" hidden="1" x14ac:dyDescent="0.25">
      <c r="A613" t="s">
        <v>36</v>
      </c>
      <c r="B613">
        <v>2899</v>
      </c>
      <c r="C613" t="s">
        <v>1615</v>
      </c>
      <c r="D613" t="s">
        <v>1616</v>
      </c>
      <c r="E613" t="s">
        <v>1617</v>
      </c>
      <c r="F613" t="s">
        <v>135</v>
      </c>
      <c r="G613" t="s">
        <v>1618</v>
      </c>
      <c r="H613" t="s">
        <v>11</v>
      </c>
      <c r="I613" t="s">
        <v>12</v>
      </c>
      <c r="J613">
        <v>18</v>
      </c>
      <c r="K613" t="s">
        <v>13</v>
      </c>
      <c r="L613" t="s">
        <v>14</v>
      </c>
      <c r="M613" s="2">
        <v>46</v>
      </c>
      <c r="N613" s="2">
        <v>828</v>
      </c>
      <c r="O613" t="s">
        <v>42</v>
      </c>
    </row>
    <row r="614" spans="1:15" hidden="1" x14ac:dyDescent="0.25">
      <c r="A614" t="s">
        <v>36</v>
      </c>
      <c r="B614">
        <v>2900</v>
      </c>
      <c r="C614" t="s">
        <v>1619</v>
      </c>
      <c r="D614" t="s">
        <v>1616</v>
      </c>
      <c r="E614" t="s">
        <v>1620</v>
      </c>
      <c r="F614" t="s">
        <v>40</v>
      </c>
      <c r="G614" t="s">
        <v>1621</v>
      </c>
      <c r="H614" t="s">
        <v>261</v>
      </c>
      <c r="I614" t="s">
        <v>262</v>
      </c>
      <c r="J614">
        <v>200</v>
      </c>
      <c r="K614" t="s">
        <v>13</v>
      </c>
      <c r="L614" t="s">
        <v>21</v>
      </c>
      <c r="M614" s="2">
        <v>500</v>
      </c>
      <c r="N614" s="2">
        <v>100000</v>
      </c>
      <c r="O614" t="s">
        <v>42</v>
      </c>
    </row>
    <row r="615" spans="1:15" hidden="1" x14ac:dyDescent="0.25">
      <c r="A615" t="s">
        <v>36</v>
      </c>
      <c r="B615">
        <v>2900</v>
      </c>
      <c r="C615" t="s">
        <v>1619</v>
      </c>
      <c r="D615" t="s">
        <v>1616</v>
      </c>
      <c r="E615" t="s">
        <v>1620</v>
      </c>
      <c r="F615" t="s">
        <v>40</v>
      </c>
      <c r="G615" t="s">
        <v>1621</v>
      </c>
      <c r="H615" t="s">
        <v>1622</v>
      </c>
      <c r="I615" t="s">
        <v>1623</v>
      </c>
      <c r="J615">
        <v>185</v>
      </c>
      <c r="K615" t="s">
        <v>13</v>
      </c>
      <c r="L615" t="s">
        <v>21</v>
      </c>
      <c r="M615" s="2">
        <v>1000</v>
      </c>
      <c r="N615" s="2">
        <v>185000</v>
      </c>
      <c r="O615" t="s">
        <v>42</v>
      </c>
    </row>
    <row r="616" spans="1:15" hidden="1" x14ac:dyDescent="0.25">
      <c r="A616" t="s">
        <v>36</v>
      </c>
      <c r="B616">
        <v>2905</v>
      </c>
      <c r="C616" t="s">
        <v>1624</v>
      </c>
      <c r="D616" t="s">
        <v>1625</v>
      </c>
      <c r="E616" t="s">
        <v>1626</v>
      </c>
      <c r="F616" t="s">
        <v>135</v>
      </c>
      <c r="G616" t="s">
        <v>1627</v>
      </c>
      <c r="H616" t="s">
        <v>1628</v>
      </c>
      <c r="I616" t="s">
        <v>1629</v>
      </c>
      <c r="J616">
        <v>25</v>
      </c>
      <c r="K616" t="s">
        <v>13</v>
      </c>
      <c r="L616" t="s">
        <v>1630</v>
      </c>
      <c r="M616" s="2">
        <v>31.86</v>
      </c>
      <c r="N616" s="2">
        <v>796.5</v>
      </c>
      <c r="O616" t="s">
        <v>42</v>
      </c>
    </row>
    <row r="617" spans="1:15" hidden="1" x14ac:dyDescent="0.25">
      <c r="A617" t="s">
        <v>36</v>
      </c>
      <c r="B617">
        <v>2905</v>
      </c>
      <c r="C617" t="s">
        <v>1624</v>
      </c>
      <c r="D617" t="s">
        <v>1625</v>
      </c>
      <c r="E617" t="s">
        <v>1626</v>
      </c>
      <c r="F617" t="s">
        <v>135</v>
      </c>
      <c r="G617" t="s">
        <v>1627</v>
      </c>
      <c r="H617" t="s">
        <v>508</v>
      </c>
      <c r="I617" t="s">
        <v>509</v>
      </c>
      <c r="J617">
        <v>1237</v>
      </c>
      <c r="K617" t="s">
        <v>13</v>
      </c>
      <c r="L617" t="s">
        <v>1630</v>
      </c>
      <c r="M617" s="2">
        <v>91.438199999999995</v>
      </c>
      <c r="N617" s="2">
        <v>113109.0534</v>
      </c>
      <c r="O617" t="s">
        <v>42</v>
      </c>
    </row>
    <row r="618" spans="1:15" hidden="1" x14ac:dyDescent="0.25">
      <c r="A618" t="s">
        <v>36</v>
      </c>
      <c r="B618">
        <v>2905</v>
      </c>
      <c r="C618" t="s">
        <v>1624</v>
      </c>
      <c r="D618" t="s">
        <v>1625</v>
      </c>
      <c r="E618" t="s">
        <v>1626</v>
      </c>
      <c r="F618" t="s">
        <v>135</v>
      </c>
      <c r="G618" t="s">
        <v>1627</v>
      </c>
      <c r="H618" t="s">
        <v>1631</v>
      </c>
      <c r="I618" t="s">
        <v>1632</v>
      </c>
      <c r="J618">
        <v>36</v>
      </c>
      <c r="K618" t="s">
        <v>13</v>
      </c>
      <c r="L618" t="s">
        <v>1630</v>
      </c>
      <c r="M618" s="2">
        <v>29.736000000000001</v>
      </c>
      <c r="N618" s="2">
        <v>1070.4960000000001</v>
      </c>
      <c r="O618" t="s">
        <v>42</v>
      </c>
    </row>
    <row r="619" spans="1:15" hidden="1" x14ac:dyDescent="0.25">
      <c r="A619" t="s">
        <v>36</v>
      </c>
      <c r="B619">
        <v>2905</v>
      </c>
      <c r="C619" t="s">
        <v>1624</v>
      </c>
      <c r="D619" t="s">
        <v>1625</v>
      </c>
      <c r="E619" t="s">
        <v>1626</v>
      </c>
      <c r="F619" t="s">
        <v>135</v>
      </c>
      <c r="G619" t="s">
        <v>1627</v>
      </c>
      <c r="H619" t="s">
        <v>144</v>
      </c>
      <c r="I619" t="s">
        <v>145</v>
      </c>
      <c r="J619">
        <v>520</v>
      </c>
      <c r="K619" t="s">
        <v>13</v>
      </c>
      <c r="L619" t="s">
        <v>1630</v>
      </c>
      <c r="M619" s="2">
        <v>25.488</v>
      </c>
      <c r="N619" s="2">
        <v>13253.76</v>
      </c>
      <c r="O619" t="s">
        <v>42</v>
      </c>
    </row>
    <row r="620" spans="1:15" hidden="1" x14ac:dyDescent="0.25">
      <c r="A620" t="s">
        <v>36</v>
      </c>
      <c r="B620">
        <v>2905</v>
      </c>
      <c r="C620" t="s">
        <v>1624</v>
      </c>
      <c r="D620" t="s">
        <v>1625</v>
      </c>
      <c r="E620" t="s">
        <v>1626</v>
      </c>
      <c r="F620" t="s">
        <v>135</v>
      </c>
      <c r="G620" t="s">
        <v>1627</v>
      </c>
      <c r="H620" t="s">
        <v>1633</v>
      </c>
      <c r="I620" t="s">
        <v>1634</v>
      </c>
      <c r="J620">
        <v>25</v>
      </c>
      <c r="K620" t="s">
        <v>13</v>
      </c>
      <c r="L620" t="s">
        <v>1630</v>
      </c>
      <c r="M620" s="2">
        <v>33.276000000000003</v>
      </c>
      <c r="N620" s="2">
        <v>831.9</v>
      </c>
      <c r="O620" t="s">
        <v>42</v>
      </c>
    </row>
    <row r="621" spans="1:15" hidden="1" x14ac:dyDescent="0.25">
      <c r="A621" t="s">
        <v>36</v>
      </c>
      <c r="B621">
        <v>2915</v>
      </c>
      <c r="C621" t="s">
        <v>1635</v>
      </c>
      <c r="D621" t="s">
        <v>1636</v>
      </c>
      <c r="E621" t="s">
        <v>1637</v>
      </c>
      <c r="F621" t="s">
        <v>40</v>
      </c>
      <c r="G621" t="s">
        <v>1638</v>
      </c>
      <c r="H621" t="s">
        <v>11</v>
      </c>
      <c r="I621" t="s">
        <v>12</v>
      </c>
      <c r="J621">
        <v>13</v>
      </c>
      <c r="K621" t="s">
        <v>13</v>
      </c>
      <c r="L621" t="s">
        <v>14</v>
      </c>
      <c r="M621" s="2">
        <v>46</v>
      </c>
      <c r="N621" s="2">
        <v>598</v>
      </c>
      <c r="O621" t="s">
        <v>42</v>
      </c>
    </row>
    <row r="622" spans="1:15" hidden="1" x14ac:dyDescent="0.25">
      <c r="A622" t="s">
        <v>36</v>
      </c>
      <c r="B622">
        <v>2916</v>
      </c>
      <c r="C622" t="s">
        <v>1639</v>
      </c>
      <c r="D622" t="s">
        <v>1636</v>
      </c>
      <c r="E622" t="s">
        <v>1640</v>
      </c>
      <c r="F622" t="s">
        <v>135</v>
      </c>
      <c r="G622" t="s">
        <v>1641</v>
      </c>
      <c r="H622" t="s">
        <v>1022</v>
      </c>
      <c r="I622" t="s">
        <v>1023</v>
      </c>
      <c r="J622">
        <v>15</v>
      </c>
      <c r="K622" t="s">
        <v>13</v>
      </c>
      <c r="L622" t="s">
        <v>1642</v>
      </c>
      <c r="M622" s="2">
        <v>299.9914</v>
      </c>
      <c r="N622" s="2">
        <v>4499.8710000000001</v>
      </c>
      <c r="O622" t="s">
        <v>42</v>
      </c>
    </row>
    <row r="623" spans="1:15" hidden="1" x14ac:dyDescent="0.25">
      <c r="A623" t="s">
        <v>36</v>
      </c>
      <c r="B623">
        <v>2916</v>
      </c>
      <c r="C623" t="s">
        <v>1639</v>
      </c>
      <c r="D623" t="s">
        <v>1636</v>
      </c>
      <c r="E623" t="s">
        <v>1640</v>
      </c>
      <c r="F623" t="s">
        <v>135</v>
      </c>
      <c r="G623" t="s">
        <v>1641</v>
      </c>
      <c r="H623" t="s">
        <v>485</v>
      </c>
      <c r="I623" t="s">
        <v>486</v>
      </c>
      <c r="J623">
        <v>40</v>
      </c>
      <c r="K623" t="s">
        <v>13</v>
      </c>
      <c r="L623" t="s">
        <v>1642</v>
      </c>
      <c r="M623" s="2">
        <v>25.96</v>
      </c>
      <c r="N623" s="2">
        <v>1038.4000000000001</v>
      </c>
      <c r="O623" t="s">
        <v>42</v>
      </c>
    </row>
    <row r="624" spans="1:15" hidden="1" x14ac:dyDescent="0.25">
      <c r="A624" t="s">
        <v>36</v>
      </c>
      <c r="B624">
        <v>2916</v>
      </c>
      <c r="C624" t="s">
        <v>1639</v>
      </c>
      <c r="D624" t="s">
        <v>1636</v>
      </c>
      <c r="E624" t="s">
        <v>1640</v>
      </c>
      <c r="F624" t="s">
        <v>135</v>
      </c>
      <c r="G624" t="s">
        <v>1641</v>
      </c>
      <c r="H624" t="s">
        <v>483</v>
      </c>
      <c r="I624" t="s">
        <v>484</v>
      </c>
      <c r="J624">
        <v>25</v>
      </c>
      <c r="K624" t="s">
        <v>13</v>
      </c>
      <c r="L624" t="s">
        <v>1642</v>
      </c>
      <c r="M624" s="2">
        <v>34.644799999999996</v>
      </c>
      <c r="N624" s="2">
        <v>866.12</v>
      </c>
      <c r="O624" t="s">
        <v>42</v>
      </c>
    </row>
    <row r="625" spans="1:15" hidden="1" x14ac:dyDescent="0.25">
      <c r="A625" t="s">
        <v>36</v>
      </c>
      <c r="B625">
        <v>2916</v>
      </c>
      <c r="C625" t="s">
        <v>1639</v>
      </c>
      <c r="D625" t="s">
        <v>1636</v>
      </c>
      <c r="E625" t="s">
        <v>1640</v>
      </c>
      <c r="F625" t="s">
        <v>135</v>
      </c>
      <c r="G625" t="s">
        <v>1641</v>
      </c>
      <c r="H625" t="s">
        <v>487</v>
      </c>
      <c r="I625" t="s">
        <v>488</v>
      </c>
      <c r="J625">
        <v>20</v>
      </c>
      <c r="K625" t="s">
        <v>13</v>
      </c>
      <c r="L625" t="s">
        <v>1642</v>
      </c>
      <c r="M625" s="2">
        <v>166.99359999999999</v>
      </c>
      <c r="N625" s="2">
        <v>3339.8719999999998</v>
      </c>
      <c r="O625" t="s">
        <v>42</v>
      </c>
    </row>
    <row r="626" spans="1:15" hidden="1" x14ac:dyDescent="0.25">
      <c r="A626" t="s">
        <v>36</v>
      </c>
      <c r="B626">
        <v>2916</v>
      </c>
      <c r="C626" t="s">
        <v>1639</v>
      </c>
      <c r="D626" t="s">
        <v>1636</v>
      </c>
      <c r="E626" t="s">
        <v>1640</v>
      </c>
      <c r="F626" t="s">
        <v>135</v>
      </c>
      <c r="G626" t="s">
        <v>1641</v>
      </c>
      <c r="H626" t="s">
        <v>1643</v>
      </c>
      <c r="I626" t="s">
        <v>1644</v>
      </c>
      <c r="J626">
        <v>50</v>
      </c>
      <c r="K626" t="s">
        <v>13</v>
      </c>
      <c r="L626" t="s">
        <v>1642</v>
      </c>
      <c r="M626" s="2">
        <v>21.995200000000001</v>
      </c>
      <c r="N626" s="2">
        <v>1099.76</v>
      </c>
      <c r="O626" t="s">
        <v>42</v>
      </c>
    </row>
    <row r="627" spans="1:15" hidden="1" x14ac:dyDescent="0.25">
      <c r="A627" t="s">
        <v>36</v>
      </c>
      <c r="B627">
        <v>2916</v>
      </c>
      <c r="C627" t="s">
        <v>1639</v>
      </c>
      <c r="D627" t="s">
        <v>1636</v>
      </c>
      <c r="E627" t="s">
        <v>1640</v>
      </c>
      <c r="F627" t="s">
        <v>135</v>
      </c>
      <c r="G627" t="s">
        <v>1641</v>
      </c>
      <c r="H627" t="s">
        <v>1645</v>
      </c>
      <c r="I627" t="s">
        <v>1646</v>
      </c>
      <c r="J627">
        <v>750</v>
      </c>
      <c r="K627" t="s">
        <v>13</v>
      </c>
      <c r="L627" t="s">
        <v>1642</v>
      </c>
      <c r="M627" s="2">
        <v>22.998200000000001</v>
      </c>
      <c r="N627" s="2">
        <v>17248.650000000001</v>
      </c>
      <c r="O627" t="s">
        <v>42</v>
      </c>
    </row>
    <row r="628" spans="1:15" hidden="1" x14ac:dyDescent="0.25">
      <c r="A628" t="s">
        <v>36</v>
      </c>
      <c r="B628">
        <v>2916</v>
      </c>
      <c r="C628" t="s">
        <v>1639</v>
      </c>
      <c r="D628" t="s">
        <v>1636</v>
      </c>
      <c r="E628" t="s">
        <v>1640</v>
      </c>
      <c r="F628" t="s">
        <v>135</v>
      </c>
      <c r="G628" t="s">
        <v>1641</v>
      </c>
      <c r="H628" t="s">
        <v>1026</v>
      </c>
      <c r="I628" t="s">
        <v>1027</v>
      </c>
      <c r="J628">
        <v>100</v>
      </c>
      <c r="K628" t="s">
        <v>13</v>
      </c>
      <c r="L628" t="s">
        <v>1642</v>
      </c>
      <c r="M628" s="2">
        <v>20.744399999999999</v>
      </c>
      <c r="N628" s="2">
        <v>2074.44</v>
      </c>
      <c r="O628" t="s">
        <v>42</v>
      </c>
    </row>
    <row r="629" spans="1:15" hidden="1" x14ac:dyDescent="0.25">
      <c r="A629" t="s">
        <v>36</v>
      </c>
      <c r="B629">
        <v>2916</v>
      </c>
      <c r="C629" t="s">
        <v>1639</v>
      </c>
      <c r="D629" t="s">
        <v>1636</v>
      </c>
      <c r="E629" t="s">
        <v>1640</v>
      </c>
      <c r="F629" t="s">
        <v>135</v>
      </c>
      <c r="G629" t="s">
        <v>1641</v>
      </c>
      <c r="H629" t="s">
        <v>1024</v>
      </c>
      <c r="I629" t="s">
        <v>1025</v>
      </c>
      <c r="J629">
        <v>30</v>
      </c>
      <c r="K629" t="s">
        <v>13</v>
      </c>
      <c r="L629" t="s">
        <v>1642</v>
      </c>
      <c r="M629" s="2">
        <v>54.799199999999999</v>
      </c>
      <c r="N629" s="2">
        <v>1643.9760000000001</v>
      </c>
      <c r="O629" t="s">
        <v>42</v>
      </c>
    </row>
    <row r="630" spans="1:15" hidden="1" x14ac:dyDescent="0.25">
      <c r="A630" t="s">
        <v>36</v>
      </c>
      <c r="B630">
        <v>2916</v>
      </c>
      <c r="C630" t="s">
        <v>1639</v>
      </c>
      <c r="D630" t="s">
        <v>1636</v>
      </c>
      <c r="E630" t="s">
        <v>1640</v>
      </c>
      <c r="F630" t="s">
        <v>135</v>
      </c>
      <c r="G630" t="s">
        <v>1641</v>
      </c>
      <c r="H630" t="s">
        <v>142</v>
      </c>
      <c r="I630" t="s">
        <v>143</v>
      </c>
      <c r="J630">
        <v>40000</v>
      </c>
      <c r="K630" t="s">
        <v>13</v>
      </c>
      <c r="L630" t="s">
        <v>1642</v>
      </c>
      <c r="M630" s="2">
        <v>2.1004</v>
      </c>
      <c r="N630" s="2">
        <v>84016</v>
      </c>
      <c r="O630" t="s">
        <v>42</v>
      </c>
    </row>
    <row r="631" spans="1:15" hidden="1" x14ac:dyDescent="0.25">
      <c r="A631" t="s">
        <v>36</v>
      </c>
      <c r="B631">
        <v>2916</v>
      </c>
      <c r="C631" t="s">
        <v>1639</v>
      </c>
      <c r="D631" t="s">
        <v>1636</v>
      </c>
      <c r="E631" t="s">
        <v>1640</v>
      </c>
      <c r="F631" t="s">
        <v>135</v>
      </c>
      <c r="G631" t="s">
        <v>1641</v>
      </c>
      <c r="H631" t="s">
        <v>209</v>
      </c>
      <c r="I631" t="s">
        <v>210</v>
      </c>
      <c r="J631">
        <v>1300</v>
      </c>
      <c r="K631" t="s">
        <v>13</v>
      </c>
      <c r="L631" t="s">
        <v>1642</v>
      </c>
      <c r="M631" s="2">
        <v>2.5</v>
      </c>
      <c r="N631" s="2">
        <v>3250</v>
      </c>
      <c r="O631" t="s">
        <v>42</v>
      </c>
    </row>
    <row r="632" spans="1:15" hidden="1" x14ac:dyDescent="0.25">
      <c r="A632" t="s">
        <v>36</v>
      </c>
      <c r="B632">
        <v>2916</v>
      </c>
      <c r="C632" t="s">
        <v>1639</v>
      </c>
      <c r="D632" t="s">
        <v>1636</v>
      </c>
      <c r="E632" t="s">
        <v>1640</v>
      </c>
      <c r="F632" t="s">
        <v>135</v>
      </c>
      <c r="G632" t="s">
        <v>1641</v>
      </c>
      <c r="H632" t="s">
        <v>481</v>
      </c>
      <c r="I632" t="s">
        <v>482</v>
      </c>
      <c r="J632">
        <v>100</v>
      </c>
      <c r="K632" t="s">
        <v>13</v>
      </c>
      <c r="L632" t="s">
        <v>1642</v>
      </c>
      <c r="M632" s="2">
        <v>3.9411999999999998</v>
      </c>
      <c r="N632" s="2">
        <v>394.12</v>
      </c>
      <c r="O632" t="s">
        <v>42</v>
      </c>
    </row>
    <row r="633" spans="1:15" hidden="1" x14ac:dyDescent="0.25">
      <c r="A633" t="s">
        <v>36</v>
      </c>
      <c r="B633">
        <v>2916</v>
      </c>
      <c r="C633" t="s">
        <v>1639</v>
      </c>
      <c r="D633" t="s">
        <v>1636</v>
      </c>
      <c r="E633" t="s">
        <v>1640</v>
      </c>
      <c r="F633" t="s">
        <v>135</v>
      </c>
      <c r="G633" t="s">
        <v>1641</v>
      </c>
      <c r="H633" t="s">
        <v>479</v>
      </c>
      <c r="I633" t="s">
        <v>480</v>
      </c>
      <c r="J633">
        <v>2000</v>
      </c>
      <c r="K633" t="s">
        <v>13</v>
      </c>
      <c r="L633" t="s">
        <v>1642</v>
      </c>
      <c r="M633" s="2">
        <v>3.3512</v>
      </c>
      <c r="N633" s="2">
        <v>6702.4</v>
      </c>
      <c r="O633" t="s">
        <v>42</v>
      </c>
    </row>
    <row r="634" spans="1:15" hidden="1" x14ac:dyDescent="0.25">
      <c r="A634" t="s">
        <v>36</v>
      </c>
      <c r="B634">
        <v>2916</v>
      </c>
      <c r="C634" t="s">
        <v>1639</v>
      </c>
      <c r="D634" t="s">
        <v>1636</v>
      </c>
      <c r="E634" t="s">
        <v>1640</v>
      </c>
      <c r="F634" t="s">
        <v>135</v>
      </c>
      <c r="G634" t="s">
        <v>1641</v>
      </c>
      <c r="H634" t="s">
        <v>150</v>
      </c>
      <c r="I634" t="s">
        <v>151</v>
      </c>
      <c r="J634">
        <v>40</v>
      </c>
      <c r="K634" t="s">
        <v>13</v>
      </c>
      <c r="L634" t="s">
        <v>1642</v>
      </c>
      <c r="M634" s="2">
        <v>101.893</v>
      </c>
      <c r="N634" s="2">
        <v>4075.72</v>
      </c>
      <c r="O634" t="s">
        <v>42</v>
      </c>
    </row>
    <row r="635" spans="1:15" hidden="1" x14ac:dyDescent="0.25">
      <c r="A635" t="s">
        <v>36</v>
      </c>
      <c r="B635">
        <v>2916</v>
      </c>
      <c r="C635" t="s">
        <v>1639</v>
      </c>
      <c r="D635" t="s">
        <v>1636</v>
      </c>
      <c r="E635" t="s">
        <v>1640</v>
      </c>
      <c r="F635" t="s">
        <v>135</v>
      </c>
      <c r="G635" t="s">
        <v>1641</v>
      </c>
      <c r="H635" t="s">
        <v>1032</v>
      </c>
      <c r="I635" t="s">
        <v>1033</v>
      </c>
      <c r="J635">
        <v>5</v>
      </c>
      <c r="K635" t="s">
        <v>13</v>
      </c>
      <c r="L635" t="s">
        <v>1642</v>
      </c>
      <c r="M635" s="2">
        <v>371.995</v>
      </c>
      <c r="N635" s="2">
        <v>1859.9749999999999</v>
      </c>
      <c r="O635" t="s">
        <v>42</v>
      </c>
    </row>
    <row r="636" spans="1:15" hidden="1" x14ac:dyDescent="0.25">
      <c r="A636" t="s">
        <v>36</v>
      </c>
      <c r="B636">
        <v>2916</v>
      </c>
      <c r="C636" t="s">
        <v>1639</v>
      </c>
      <c r="D636" t="s">
        <v>1636</v>
      </c>
      <c r="E636" t="s">
        <v>1640</v>
      </c>
      <c r="F636" t="s">
        <v>135</v>
      </c>
      <c r="G636" t="s">
        <v>1641</v>
      </c>
      <c r="H636" t="s">
        <v>1647</v>
      </c>
      <c r="I636" t="s">
        <v>1648</v>
      </c>
      <c r="J636">
        <v>30</v>
      </c>
      <c r="K636" t="s">
        <v>13</v>
      </c>
      <c r="L636" t="s">
        <v>1642</v>
      </c>
      <c r="M636" s="2">
        <v>80.995199999999997</v>
      </c>
      <c r="N636" s="2">
        <v>2429.8560000000002</v>
      </c>
      <c r="O636" t="s">
        <v>42</v>
      </c>
    </row>
    <row r="637" spans="1:15" hidden="1" x14ac:dyDescent="0.25">
      <c r="A637" t="s">
        <v>36</v>
      </c>
      <c r="B637">
        <v>2916</v>
      </c>
      <c r="C637" t="s">
        <v>1639</v>
      </c>
      <c r="D637" t="s">
        <v>1636</v>
      </c>
      <c r="E637" t="s">
        <v>1640</v>
      </c>
      <c r="F637" t="s">
        <v>135</v>
      </c>
      <c r="G637" t="s">
        <v>1641</v>
      </c>
      <c r="H637" t="s">
        <v>477</v>
      </c>
      <c r="I637" t="s">
        <v>478</v>
      </c>
      <c r="J637">
        <v>30</v>
      </c>
      <c r="K637" t="s">
        <v>13</v>
      </c>
      <c r="L637" t="s">
        <v>1642</v>
      </c>
      <c r="M637" s="2">
        <v>24.9924</v>
      </c>
      <c r="N637" s="2">
        <v>749.77200000000005</v>
      </c>
      <c r="O637" t="s">
        <v>42</v>
      </c>
    </row>
    <row r="638" spans="1:15" hidden="1" x14ac:dyDescent="0.25">
      <c r="A638" t="s">
        <v>36</v>
      </c>
      <c r="B638">
        <v>2916</v>
      </c>
      <c r="C638" t="s">
        <v>1639</v>
      </c>
      <c r="D638" t="s">
        <v>1636</v>
      </c>
      <c r="E638" t="s">
        <v>1640</v>
      </c>
      <c r="F638" t="s">
        <v>135</v>
      </c>
      <c r="G638" t="s">
        <v>1641</v>
      </c>
      <c r="H638" t="s">
        <v>1030</v>
      </c>
      <c r="I638" t="s">
        <v>1031</v>
      </c>
      <c r="J638">
        <v>100</v>
      </c>
      <c r="K638" t="s">
        <v>13</v>
      </c>
      <c r="L638" t="s">
        <v>1642</v>
      </c>
      <c r="M638" s="2">
        <v>22.738600000000002</v>
      </c>
      <c r="N638" s="2">
        <v>2273.86</v>
      </c>
      <c r="O638" t="s">
        <v>42</v>
      </c>
    </row>
    <row r="639" spans="1:15" hidden="1" x14ac:dyDescent="0.25">
      <c r="A639" t="s">
        <v>36</v>
      </c>
      <c r="B639">
        <v>2916</v>
      </c>
      <c r="C639" t="s">
        <v>1639</v>
      </c>
      <c r="D639" t="s">
        <v>1636</v>
      </c>
      <c r="E639" t="s">
        <v>1640</v>
      </c>
      <c r="F639" t="s">
        <v>135</v>
      </c>
      <c r="G639" t="s">
        <v>1641</v>
      </c>
      <c r="H639" t="s">
        <v>1649</v>
      </c>
      <c r="I639" t="s">
        <v>1650</v>
      </c>
      <c r="J639">
        <v>30</v>
      </c>
      <c r="K639" t="s">
        <v>13</v>
      </c>
      <c r="L639" t="s">
        <v>1642</v>
      </c>
      <c r="M639" s="2">
        <v>34.338000000000001</v>
      </c>
      <c r="N639" s="2">
        <v>1030.1400000000001</v>
      </c>
      <c r="O639" t="s">
        <v>42</v>
      </c>
    </row>
    <row r="640" spans="1:15" hidden="1" x14ac:dyDescent="0.25">
      <c r="A640" t="s">
        <v>36</v>
      </c>
      <c r="B640">
        <v>2916</v>
      </c>
      <c r="C640" t="s">
        <v>1639</v>
      </c>
      <c r="D640" t="s">
        <v>1636</v>
      </c>
      <c r="E640" t="s">
        <v>1640</v>
      </c>
      <c r="F640" t="s">
        <v>135</v>
      </c>
      <c r="G640" t="s">
        <v>1641</v>
      </c>
      <c r="H640" t="s">
        <v>1651</v>
      </c>
      <c r="I640" t="s">
        <v>1652</v>
      </c>
      <c r="J640">
        <v>30</v>
      </c>
      <c r="K640" t="s">
        <v>13</v>
      </c>
      <c r="L640" t="s">
        <v>1642</v>
      </c>
      <c r="M640" s="2">
        <v>13.9948</v>
      </c>
      <c r="N640" s="2">
        <v>419.84399999999999</v>
      </c>
      <c r="O640" t="s">
        <v>42</v>
      </c>
    </row>
    <row r="641" spans="1:15" hidden="1" x14ac:dyDescent="0.25">
      <c r="A641" t="s">
        <v>36</v>
      </c>
      <c r="B641">
        <v>2916</v>
      </c>
      <c r="C641" t="s">
        <v>1639</v>
      </c>
      <c r="D641" t="s">
        <v>1636</v>
      </c>
      <c r="E641" t="s">
        <v>1640</v>
      </c>
      <c r="F641" t="s">
        <v>135</v>
      </c>
      <c r="G641" t="s">
        <v>1641</v>
      </c>
      <c r="H641" t="s">
        <v>155</v>
      </c>
      <c r="I641" t="s">
        <v>156</v>
      </c>
      <c r="J641">
        <v>300</v>
      </c>
      <c r="K641" t="s">
        <v>13</v>
      </c>
      <c r="L641" t="s">
        <v>1642</v>
      </c>
      <c r="M641" s="2">
        <v>8.9443999999999999</v>
      </c>
      <c r="N641" s="2">
        <v>2683.32</v>
      </c>
      <c r="O641" t="s">
        <v>42</v>
      </c>
    </row>
    <row r="642" spans="1:15" hidden="1" x14ac:dyDescent="0.25">
      <c r="A642" t="s">
        <v>36</v>
      </c>
      <c r="B642">
        <v>2916</v>
      </c>
      <c r="C642" t="s">
        <v>1639</v>
      </c>
      <c r="D642" t="s">
        <v>1636</v>
      </c>
      <c r="E642" t="s">
        <v>1640</v>
      </c>
      <c r="F642" t="s">
        <v>135</v>
      </c>
      <c r="G642" t="s">
        <v>1641</v>
      </c>
      <c r="H642" t="s">
        <v>212</v>
      </c>
      <c r="I642" t="s">
        <v>213</v>
      </c>
      <c r="J642">
        <v>50</v>
      </c>
      <c r="K642" t="s">
        <v>13</v>
      </c>
      <c r="L642" t="s">
        <v>1642</v>
      </c>
      <c r="M642" s="2">
        <v>156.999</v>
      </c>
      <c r="N642" s="2">
        <v>7849.95</v>
      </c>
      <c r="O642" t="s">
        <v>42</v>
      </c>
    </row>
    <row r="643" spans="1:15" hidden="1" x14ac:dyDescent="0.25">
      <c r="A643" t="s">
        <v>36</v>
      </c>
      <c r="B643">
        <v>2916</v>
      </c>
      <c r="C643" t="s">
        <v>1639</v>
      </c>
      <c r="D643" t="s">
        <v>1636</v>
      </c>
      <c r="E643" t="s">
        <v>1640</v>
      </c>
      <c r="F643" t="s">
        <v>135</v>
      </c>
      <c r="G643" t="s">
        <v>1641</v>
      </c>
      <c r="H643" t="s">
        <v>153</v>
      </c>
      <c r="I643" t="s">
        <v>154</v>
      </c>
      <c r="J643">
        <v>500</v>
      </c>
      <c r="K643" t="s">
        <v>13</v>
      </c>
      <c r="L643" t="s">
        <v>1642</v>
      </c>
      <c r="M643" s="2">
        <v>16.873999999999999</v>
      </c>
      <c r="N643" s="2">
        <v>8437</v>
      </c>
      <c r="O643" t="s">
        <v>42</v>
      </c>
    </row>
    <row r="644" spans="1:15" hidden="1" x14ac:dyDescent="0.25">
      <c r="A644" t="s">
        <v>36</v>
      </c>
      <c r="B644">
        <v>2916</v>
      </c>
      <c r="C644" t="s">
        <v>1639</v>
      </c>
      <c r="D644" t="s">
        <v>1636</v>
      </c>
      <c r="E644" t="s">
        <v>1640</v>
      </c>
      <c r="F644" t="s">
        <v>135</v>
      </c>
      <c r="G644" t="s">
        <v>1641</v>
      </c>
      <c r="H644" t="s">
        <v>192</v>
      </c>
      <c r="I644" t="s">
        <v>193</v>
      </c>
      <c r="J644">
        <v>300</v>
      </c>
      <c r="K644" t="s">
        <v>13</v>
      </c>
      <c r="L644" t="s">
        <v>1642</v>
      </c>
      <c r="M644" s="2">
        <v>27.789000000000001</v>
      </c>
      <c r="N644" s="2">
        <v>8336.7000000000007</v>
      </c>
      <c r="O644" t="s">
        <v>42</v>
      </c>
    </row>
    <row r="645" spans="1:15" hidden="1" x14ac:dyDescent="0.25">
      <c r="A645" t="s">
        <v>36</v>
      </c>
      <c r="B645">
        <v>2916</v>
      </c>
      <c r="C645" t="s">
        <v>1639</v>
      </c>
      <c r="D645" t="s">
        <v>1636</v>
      </c>
      <c r="E645" t="s">
        <v>1640</v>
      </c>
      <c r="F645" t="s">
        <v>135</v>
      </c>
      <c r="G645" t="s">
        <v>1641</v>
      </c>
      <c r="H645" t="s">
        <v>1653</v>
      </c>
      <c r="I645" t="s">
        <v>1654</v>
      </c>
      <c r="J645">
        <v>25</v>
      </c>
      <c r="K645" t="s">
        <v>13</v>
      </c>
      <c r="L645" t="s">
        <v>1642</v>
      </c>
      <c r="M645" s="2">
        <v>47.2</v>
      </c>
      <c r="N645" s="2">
        <v>1180</v>
      </c>
      <c r="O645" t="s">
        <v>42</v>
      </c>
    </row>
    <row r="646" spans="1:15" hidden="1" x14ac:dyDescent="0.25">
      <c r="A646" t="s">
        <v>36</v>
      </c>
      <c r="B646">
        <v>2916</v>
      </c>
      <c r="C646" t="s">
        <v>1639</v>
      </c>
      <c r="D646" t="s">
        <v>1636</v>
      </c>
      <c r="E646" t="s">
        <v>1640</v>
      </c>
      <c r="F646" t="s">
        <v>135</v>
      </c>
      <c r="G646" t="s">
        <v>1641</v>
      </c>
      <c r="H646" t="s">
        <v>1655</v>
      </c>
      <c r="I646" t="s">
        <v>1656</v>
      </c>
      <c r="J646">
        <v>25</v>
      </c>
      <c r="K646" t="s">
        <v>13</v>
      </c>
      <c r="L646" t="s">
        <v>1642</v>
      </c>
      <c r="M646" s="2">
        <v>439.9984</v>
      </c>
      <c r="N646" s="2">
        <v>10999.96</v>
      </c>
      <c r="O646" t="s">
        <v>42</v>
      </c>
    </row>
    <row r="647" spans="1:15" hidden="1" x14ac:dyDescent="0.25">
      <c r="A647" t="s">
        <v>36</v>
      </c>
      <c r="B647">
        <v>2916</v>
      </c>
      <c r="C647" t="s">
        <v>1639</v>
      </c>
      <c r="D647" t="s">
        <v>1636</v>
      </c>
      <c r="E647" t="s">
        <v>1640</v>
      </c>
      <c r="F647" t="s">
        <v>135</v>
      </c>
      <c r="G647" t="s">
        <v>1641</v>
      </c>
      <c r="H647" t="s">
        <v>1657</v>
      </c>
      <c r="I647" t="s">
        <v>1658</v>
      </c>
      <c r="J647">
        <v>300</v>
      </c>
      <c r="K647" t="s">
        <v>13</v>
      </c>
      <c r="L647" t="s">
        <v>1642</v>
      </c>
      <c r="M647" s="2">
        <v>82.340400000000002</v>
      </c>
      <c r="N647" s="2">
        <v>24702.12</v>
      </c>
      <c r="O647" t="s">
        <v>42</v>
      </c>
    </row>
    <row r="648" spans="1:15" hidden="1" x14ac:dyDescent="0.25">
      <c r="A648" t="s">
        <v>36</v>
      </c>
      <c r="B648">
        <v>2916</v>
      </c>
      <c r="C648" t="s">
        <v>1639</v>
      </c>
      <c r="D648" t="s">
        <v>1636</v>
      </c>
      <c r="E648" t="s">
        <v>1640</v>
      </c>
      <c r="F648" t="s">
        <v>135</v>
      </c>
      <c r="G648" t="s">
        <v>1641</v>
      </c>
      <c r="H648" t="s">
        <v>188</v>
      </c>
      <c r="I648" t="s">
        <v>189</v>
      </c>
      <c r="J648">
        <v>1500</v>
      </c>
      <c r="K648" t="s">
        <v>13</v>
      </c>
      <c r="L648" t="s">
        <v>1642</v>
      </c>
      <c r="M648" s="2">
        <v>14.5</v>
      </c>
      <c r="N648" s="2">
        <v>21750</v>
      </c>
      <c r="O648" t="s">
        <v>42</v>
      </c>
    </row>
    <row r="649" spans="1:15" hidden="1" x14ac:dyDescent="0.25">
      <c r="A649" t="s">
        <v>36</v>
      </c>
      <c r="B649">
        <v>2916</v>
      </c>
      <c r="C649" t="s">
        <v>1639</v>
      </c>
      <c r="D649" t="s">
        <v>1636</v>
      </c>
      <c r="E649" t="s">
        <v>1640</v>
      </c>
      <c r="F649" t="s">
        <v>135</v>
      </c>
      <c r="G649" t="s">
        <v>1641</v>
      </c>
      <c r="H649" t="s">
        <v>506</v>
      </c>
      <c r="I649" t="s">
        <v>507</v>
      </c>
      <c r="J649">
        <v>200</v>
      </c>
      <c r="K649" t="s">
        <v>13</v>
      </c>
      <c r="L649" t="s">
        <v>1642</v>
      </c>
      <c r="M649" s="2">
        <v>9.9946000000000002</v>
      </c>
      <c r="N649" s="2">
        <v>1998.92</v>
      </c>
      <c r="O649" t="s">
        <v>42</v>
      </c>
    </row>
    <row r="650" spans="1:15" hidden="1" x14ac:dyDescent="0.25">
      <c r="A650" t="s">
        <v>36</v>
      </c>
      <c r="B650">
        <v>2916</v>
      </c>
      <c r="C650" t="s">
        <v>1639</v>
      </c>
      <c r="D650" t="s">
        <v>1636</v>
      </c>
      <c r="E650" t="s">
        <v>1640</v>
      </c>
      <c r="F650" t="s">
        <v>135</v>
      </c>
      <c r="G650" t="s">
        <v>1641</v>
      </c>
      <c r="H650" t="s">
        <v>304</v>
      </c>
      <c r="I650" t="s">
        <v>305</v>
      </c>
      <c r="J650">
        <v>180</v>
      </c>
      <c r="K650" t="s">
        <v>13</v>
      </c>
      <c r="L650" t="s">
        <v>1642</v>
      </c>
      <c r="M650" s="2">
        <v>9.4518000000000004</v>
      </c>
      <c r="N650" s="2">
        <v>1701.3240000000001</v>
      </c>
      <c r="O650" t="s">
        <v>42</v>
      </c>
    </row>
    <row r="651" spans="1:15" hidden="1" x14ac:dyDescent="0.25">
      <c r="A651" t="s">
        <v>36</v>
      </c>
      <c r="B651">
        <v>2916</v>
      </c>
      <c r="C651" t="s">
        <v>1639</v>
      </c>
      <c r="D651" t="s">
        <v>1636</v>
      </c>
      <c r="E651" t="s">
        <v>1640</v>
      </c>
      <c r="F651" t="s">
        <v>135</v>
      </c>
      <c r="G651" t="s">
        <v>1641</v>
      </c>
      <c r="H651" t="s">
        <v>1659</v>
      </c>
      <c r="I651" t="s">
        <v>1660</v>
      </c>
      <c r="J651">
        <v>180</v>
      </c>
      <c r="K651" t="s">
        <v>13</v>
      </c>
      <c r="L651" t="s">
        <v>1642</v>
      </c>
      <c r="M651" s="2">
        <v>14.1128</v>
      </c>
      <c r="N651" s="2">
        <v>2540.3040000000001</v>
      </c>
      <c r="O651" t="s">
        <v>42</v>
      </c>
    </row>
    <row r="652" spans="1:15" hidden="1" x14ac:dyDescent="0.25">
      <c r="A652" t="s">
        <v>36</v>
      </c>
      <c r="B652">
        <v>2916</v>
      </c>
      <c r="C652" t="s">
        <v>1639</v>
      </c>
      <c r="D652" t="s">
        <v>1636</v>
      </c>
      <c r="E652" t="s">
        <v>1640</v>
      </c>
      <c r="F652" t="s">
        <v>135</v>
      </c>
      <c r="G652" t="s">
        <v>1641</v>
      </c>
      <c r="H652" t="s">
        <v>1661</v>
      </c>
      <c r="I652" t="s">
        <v>1662</v>
      </c>
      <c r="J652">
        <v>180</v>
      </c>
      <c r="K652" t="s">
        <v>13</v>
      </c>
      <c r="L652" t="s">
        <v>1642</v>
      </c>
      <c r="M652" s="2">
        <v>4.484</v>
      </c>
      <c r="N652" s="2">
        <v>807.12</v>
      </c>
      <c r="O652" t="s">
        <v>42</v>
      </c>
    </row>
    <row r="653" spans="1:15" hidden="1" x14ac:dyDescent="0.25">
      <c r="A653" t="s">
        <v>36</v>
      </c>
      <c r="B653">
        <v>2916</v>
      </c>
      <c r="C653" t="s">
        <v>1639</v>
      </c>
      <c r="D653" t="s">
        <v>1636</v>
      </c>
      <c r="E653" t="s">
        <v>1640</v>
      </c>
      <c r="F653" t="s">
        <v>135</v>
      </c>
      <c r="G653" t="s">
        <v>1641</v>
      </c>
      <c r="H653" t="s">
        <v>1663</v>
      </c>
      <c r="I653" t="s">
        <v>1664</v>
      </c>
      <c r="J653">
        <v>180</v>
      </c>
      <c r="K653" t="s">
        <v>13</v>
      </c>
      <c r="L653" t="s">
        <v>1642</v>
      </c>
      <c r="M653" s="2">
        <v>2.6549999999999998</v>
      </c>
      <c r="N653" s="2">
        <v>477.9</v>
      </c>
      <c r="O653" t="s">
        <v>42</v>
      </c>
    </row>
    <row r="654" spans="1:15" hidden="1" x14ac:dyDescent="0.25">
      <c r="A654" t="s">
        <v>36</v>
      </c>
      <c r="B654">
        <v>2916</v>
      </c>
      <c r="C654" t="s">
        <v>1639</v>
      </c>
      <c r="D654" t="s">
        <v>1636</v>
      </c>
      <c r="E654" t="s">
        <v>1640</v>
      </c>
      <c r="F654" t="s">
        <v>135</v>
      </c>
      <c r="G654" t="s">
        <v>1641</v>
      </c>
      <c r="H654" t="s">
        <v>500</v>
      </c>
      <c r="I654" t="s">
        <v>501</v>
      </c>
      <c r="J654">
        <v>50</v>
      </c>
      <c r="K654" t="s">
        <v>13</v>
      </c>
      <c r="L654" t="s">
        <v>1642</v>
      </c>
      <c r="M654" s="2">
        <v>135.00380000000001</v>
      </c>
      <c r="N654" s="2">
        <v>6750.19</v>
      </c>
      <c r="O654" t="s">
        <v>42</v>
      </c>
    </row>
    <row r="655" spans="1:15" hidden="1" x14ac:dyDescent="0.25">
      <c r="A655" t="s">
        <v>36</v>
      </c>
      <c r="B655">
        <v>2916</v>
      </c>
      <c r="C655" t="s">
        <v>1639</v>
      </c>
      <c r="D655" t="s">
        <v>1636</v>
      </c>
      <c r="E655" t="s">
        <v>1640</v>
      </c>
      <c r="F655" t="s">
        <v>135</v>
      </c>
      <c r="G655" t="s">
        <v>1641</v>
      </c>
      <c r="H655" t="s">
        <v>306</v>
      </c>
      <c r="I655" t="s">
        <v>307</v>
      </c>
      <c r="J655">
        <v>180</v>
      </c>
      <c r="K655" t="s">
        <v>13</v>
      </c>
      <c r="L655" t="s">
        <v>1642</v>
      </c>
      <c r="M655" s="2">
        <v>1.3098000000000001</v>
      </c>
      <c r="N655" s="2">
        <v>235.76400000000001</v>
      </c>
      <c r="O655" t="s">
        <v>42</v>
      </c>
    </row>
    <row r="656" spans="1:15" hidden="1" x14ac:dyDescent="0.25">
      <c r="A656" t="s">
        <v>36</v>
      </c>
      <c r="B656">
        <v>2916</v>
      </c>
      <c r="C656" t="s">
        <v>1639</v>
      </c>
      <c r="D656" t="s">
        <v>1636</v>
      </c>
      <c r="E656" t="s">
        <v>1640</v>
      </c>
      <c r="F656" t="s">
        <v>135</v>
      </c>
      <c r="G656" t="s">
        <v>1641</v>
      </c>
      <c r="H656" t="s">
        <v>161</v>
      </c>
      <c r="I656" t="s">
        <v>162</v>
      </c>
      <c r="J656">
        <v>100</v>
      </c>
      <c r="K656" t="s">
        <v>13</v>
      </c>
      <c r="L656" t="s">
        <v>1642</v>
      </c>
      <c r="M656" s="2">
        <v>51.778399999999998</v>
      </c>
      <c r="N656" s="2">
        <v>5177.84</v>
      </c>
      <c r="O656" t="s">
        <v>42</v>
      </c>
    </row>
    <row r="657" spans="1:15" hidden="1" x14ac:dyDescent="0.25">
      <c r="A657" t="s">
        <v>36</v>
      </c>
      <c r="B657">
        <v>2916</v>
      </c>
      <c r="C657" t="s">
        <v>1639</v>
      </c>
      <c r="D657" t="s">
        <v>1636</v>
      </c>
      <c r="E657" t="s">
        <v>1640</v>
      </c>
      <c r="F657" t="s">
        <v>135</v>
      </c>
      <c r="G657" t="s">
        <v>1641</v>
      </c>
      <c r="H657" t="s">
        <v>502</v>
      </c>
      <c r="I657" t="s">
        <v>503</v>
      </c>
      <c r="J657">
        <v>100</v>
      </c>
      <c r="K657" t="s">
        <v>13</v>
      </c>
      <c r="L657" t="s">
        <v>1642</v>
      </c>
      <c r="M657" s="2">
        <v>28.296399999999998</v>
      </c>
      <c r="N657" s="2">
        <v>2829.64</v>
      </c>
      <c r="O657" t="s">
        <v>42</v>
      </c>
    </row>
    <row r="658" spans="1:15" hidden="1" x14ac:dyDescent="0.25">
      <c r="A658" t="s">
        <v>36</v>
      </c>
      <c r="B658">
        <v>2916</v>
      </c>
      <c r="C658" t="s">
        <v>1639</v>
      </c>
      <c r="D658" t="s">
        <v>1636</v>
      </c>
      <c r="E658" t="s">
        <v>1640</v>
      </c>
      <c r="F658" t="s">
        <v>135</v>
      </c>
      <c r="G658" t="s">
        <v>1641</v>
      </c>
      <c r="H658" t="s">
        <v>1004</v>
      </c>
      <c r="I658" t="s">
        <v>1005</v>
      </c>
      <c r="J658">
        <v>600</v>
      </c>
      <c r="K658" t="s">
        <v>13</v>
      </c>
      <c r="L658" t="s">
        <v>1642</v>
      </c>
      <c r="M658" s="2">
        <v>4.6020000000000003</v>
      </c>
      <c r="N658" s="2">
        <v>2761.2</v>
      </c>
      <c r="O658" t="s">
        <v>42</v>
      </c>
    </row>
    <row r="659" spans="1:15" hidden="1" x14ac:dyDescent="0.25">
      <c r="A659" t="s">
        <v>36</v>
      </c>
      <c r="B659">
        <v>2916</v>
      </c>
      <c r="C659" t="s">
        <v>1639</v>
      </c>
      <c r="D659" t="s">
        <v>1636</v>
      </c>
      <c r="E659" t="s">
        <v>1640</v>
      </c>
      <c r="F659" t="s">
        <v>135</v>
      </c>
      <c r="G659" t="s">
        <v>1641</v>
      </c>
      <c r="H659" t="s">
        <v>504</v>
      </c>
      <c r="I659" t="s">
        <v>505</v>
      </c>
      <c r="J659">
        <v>100</v>
      </c>
      <c r="K659" t="s">
        <v>13</v>
      </c>
      <c r="L659" t="s">
        <v>1642</v>
      </c>
      <c r="M659" s="2">
        <v>23.788799999999998</v>
      </c>
      <c r="N659" s="2">
        <v>2378.88</v>
      </c>
      <c r="O659" t="s">
        <v>42</v>
      </c>
    </row>
    <row r="660" spans="1:15" hidden="1" x14ac:dyDescent="0.25">
      <c r="A660" t="s">
        <v>36</v>
      </c>
      <c r="B660">
        <v>2916</v>
      </c>
      <c r="C660" t="s">
        <v>1639</v>
      </c>
      <c r="D660" t="s">
        <v>1636</v>
      </c>
      <c r="E660" t="s">
        <v>1640</v>
      </c>
      <c r="F660" t="s">
        <v>135</v>
      </c>
      <c r="G660" t="s">
        <v>1641</v>
      </c>
      <c r="H660" t="s">
        <v>1665</v>
      </c>
      <c r="I660" t="s">
        <v>1666</v>
      </c>
      <c r="J660">
        <v>20</v>
      </c>
      <c r="K660" t="s">
        <v>13</v>
      </c>
      <c r="L660" t="s">
        <v>1642</v>
      </c>
      <c r="M660" s="2">
        <v>232.22399999999999</v>
      </c>
      <c r="N660" s="2">
        <v>4644.4799999999996</v>
      </c>
      <c r="O660" t="s">
        <v>42</v>
      </c>
    </row>
    <row r="661" spans="1:15" hidden="1" x14ac:dyDescent="0.25">
      <c r="A661" t="s">
        <v>36</v>
      </c>
      <c r="B661">
        <v>2916</v>
      </c>
      <c r="C661" t="s">
        <v>1639</v>
      </c>
      <c r="D661" t="s">
        <v>1636</v>
      </c>
      <c r="E661" t="s">
        <v>1640</v>
      </c>
      <c r="F661" t="s">
        <v>135</v>
      </c>
      <c r="G661" t="s">
        <v>1641</v>
      </c>
      <c r="H661" t="s">
        <v>514</v>
      </c>
      <c r="I661" t="s">
        <v>515</v>
      </c>
      <c r="J661">
        <v>200</v>
      </c>
      <c r="K661" t="s">
        <v>13</v>
      </c>
      <c r="L661" t="s">
        <v>1642</v>
      </c>
      <c r="M661" s="2">
        <v>11.847200000000001</v>
      </c>
      <c r="N661" s="2">
        <v>2369.44</v>
      </c>
      <c r="O661" t="s">
        <v>42</v>
      </c>
    </row>
    <row r="662" spans="1:15" hidden="1" x14ac:dyDescent="0.25">
      <c r="A662" t="s">
        <v>36</v>
      </c>
      <c r="B662">
        <v>2916</v>
      </c>
      <c r="C662" t="s">
        <v>1639</v>
      </c>
      <c r="D662" t="s">
        <v>1636</v>
      </c>
      <c r="E662" t="s">
        <v>1640</v>
      </c>
      <c r="F662" t="s">
        <v>135</v>
      </c>
      <c r="G662" t="s">
        <v>1641</v>
      </c>
      <c r="H662" t="s">
        <v>821</v>
      </c>
      <c r="I662" t="s">
        <v>822</v>
      </c>
      <c r="J662">
        <v>700</v>
      </c>
      <c r="K662" t="s">
        <v>13</v>
      </c>
      <c r="L662" t="s">
        <v>1642</v>
      </c>
      <c r="M662" s="2">
        <v>3.5164</v>
      </c>
      <c r="N662" s="2">
        <v>2461.48</v>
      </c>
      <c r="O662" t="s">
        <v>42</v>
      </c>
    </row>
    <row r="663" spans="1:15" hidden="1" x14ac:dyDescent="0.25">
      <c r="A663" t="s">
        <v>36</v>
      </c>
      <c r="B663">
        <v>2916</v>
      </c>
      <c r="C663" t="s">
        <v>1639</v>
      </c>
      <c r="D663" t="s">
        <v>1636</v>
      </c>
      <c r="E663" t="s">
        <v>1640</v>
      </c>
      <c r="F663" t="s">
        <v>135</v>
      </c>
      <c r="G663" t="s">
        <v>1641</v>
      </c>
      <c r="H663" t="s">
        <v>157</v>
      </c>
      <c r="I663" t="s">
        <v>158</v>
      </c>
      <c r="J663">
        <v>100</v>
      </c>
      <c r="K663" t="s">
        <v>13</v>
      </c>
      <c r="L663" t="s">
        <v>1642</v>
      </c>
      <c r="M663" s="2">
        <v>16.791399999999999</v>
      </c>
      <c r="N663" s="2">
        <v>1679.14</v>
      </c>
      <c r="O663" t="s">
        <v>42</v>
      </c>
    </row>
    <row r="664" spans="1:15" hidden="1" x14ac:dyDescent="0.25">
      <c r="A664" t="s">
        <v>36</v>
      </c>
      <c r="B664">
        <v>2916</v>
      </c>
      <c r="C664" t="s">
        <v>1639</v>
      </c>
      <c r="D664" t="s">
        <v>1636</v>
      </c>
      <c r="E664" t="s">
        <v>1640</v>
      </c>
      <c r="F664" t="s">
        <v>135</v>
      </c>
      <c r="G664" t="s">
        <v>1641</v>
      </c>
      <c r="H664" t="s">
        <v>159</v>
      </c>
      <c r="I664" t="s">
        <v>160</v>
      </c>
      <c r="J664">
        <v>5</v>
      </c>
      <c r="K664" t="s">
        <v>13</v>
      </c>
      <c r="L664" t="s">
        <v>1642</v>
      </c>
      <c r="M664" s="2">
        <v>6.1950000000000003</v>
      </c>
      <c r="N664" s="2">
        <v>30.975000000000001</v>
      </c>
      <c r="O664" t="s">
        <v>42</v>
      </c>
    </row>
    <row r="665" spans="1:15" hidden="1" x14ac:dyDescent="0.25">
      <c r="A665" t="s">
        <v>36</v>
      </c>
      <c r="B665">
        <v>2916</v>
      </c>
      <c r="C665" t="s">
        <v>1639</v>
      </c>
      <c r="D665" t="s">
        <v>1636</v>
      </c>
      <c r="E665" t="s">
        <v>1640</v>
      </c>
      <c r="F665" t="s">
        <v>135</v>
      </c>
      <c r="G665" t="s">
        <v>1641</v>
      </c>
      <c r="H665" t="s">
        <v>510</v>
      </c>
      <c r="I665" t="s">
        <v>511</v>
      </c>
      <c r="J665">
        <v>1700</v>
      </c>
      <c r="K665" t="s">
        <v>13</v>
      </c>
      <c r="L665" t="s">
        <v>1642</v>
      </c>
      <c r="M665" s="2">
        <v>14.242599999999999</v>
      </c>
      <c r="N665" s="2">
        <v>24212.42</v>
      </c>
      <c r="O665" t="s">
        <v>42</v>
      </c>
    </row>
    <row r="666" spans="1:15" hidden="1" x14ac:dyDescent="0.25">
      <c r="A666" t="s">
        <v>36</v>
      </c>
      <c r="B666">
        <v>2916</v>
      </c>
      <c r="C666" t="s">
        <v>1639</v>
      </c>
      <c r="D666" t="s">
        <v>1636</v>
      </c>
      <c r="E666" t="s">
        <v>1640</v>
      </c>
      <c r="F666" t="s">
        <v>135</v>
      </c>
      <c r="G666" t="s">
        <v>1641</v>
      </c>
      <c r="H666" t="s">
        <v>214</v>
      </c>
      <c r="I666" t="s">
        <v>215</v>
      </c>
      <c r="J666">
        <v>5</v>
      </c>
      <c r="K666" t="s">
        <v>13</v>
      </c>
      <c r="L666" t="s">
        <v>1642</v>
      </c>
      <c r="M666" s="2">
        <v>190.00360000000001</v>
      </c>
      <c r="N666" s="2">
        <v>950.01800000000003</v>
      </c>
      <c r="O666" t="s">
        <v>42</v>
      </c>
    </row>
    <row r="667" spans="1:15" hidden="1" x14ac:dyDescent="0.25">
      <c r="A667" t="s">
        <v>36</v>
      </c>
      <c r="B667">
        <v>2916</v>
      </c>
      <c r="C667" t="s">
        <v>1639</v>
      </c>
      <c r="D667" t="s">
        <v>1636</v>
      </c>
      <c r="E667" t="s">
        <v>1640</v>
      </c>
      <c r="F667" t="s">
        <v>135</v>
      </c>
      <c r="G667" t="s">
        <v>1641</v>
      </c>
      <c r="H667" t="s">
        <v>302</v>
      </c>
      <c r="I667" t="s">
        <v>303</v>
      </c>
      <c r="J667">
        <v>500</v>
      </c>
      <c r="K667" t="s">
        <v>13</v>
      </c>
      <c r="L667" t="s">
        <v>1642</v>
      </c>
      <c r="M667" s="2">
        <v>12.803000000000001</v>
      </c>
      <c r="N667" s="2">
        <v>6401.5</v>
      </c>
      <c r="O667" t="s">
        <v>42</v>
      </c>
    </row>
    <row r="668" spans="1:15" hidden="1" x14ac:dyDescent="0.25">
      <c r="A668" t="s">
        <v>36</v>
      </c>
      <c r="B668">
        <v>2916</v>
      </c>
      <c r="C668" t="s">
        <v>1639</v>
      </c>
      <c r="D668" t="s">
        <v>1636</v>
      </c>
      <c r="E668" t="s">
        <v>1640</v>
      </c>
      <c r="F668" t="s">
        <v>135</v>
      </c>
      <c r="G668" t="s">
        <v>1641</v>
      </c>
      <c r="H668" t="s">
        <v>498</v>
      </c>
      <c r="I668" t="s">
        <v>499</v>
      </c>
      <c r="J668">
        <v>10</v>
      </c>
      <c r="K668" t="s">
        <v>13</v>
      </c>
      <c r="L668" t="s">
        <v>1642</v>
      </c>
      <c r="M668" s="2">
        <v>746.99900000000002</v>
      </c>
      <c r="N668" s="2">
        <v>7469.99</v>
      </c>
      <c r="O668" t="s">
        <v>42</v>
      </c>
    </row>
    <row r="669" spans="1:15" hidden="1" x14ac:dyDescent="0.25">
      <c r="A669" t="s">
        <v>36</v>
      </c>
      <c r="B669">
        <v>2916</v>
      </c>
      <c r="C669" t="s">
        <v>1639</v>
      </c>
      <c r="D669" t="s">
        <v>1636</v>
      </c>
      <c r="E669" t="s">
        <v>1667</v>
      </c>
      <c r="F669" t="s">
        <v>135</v>
      </c>
      <c r="G669" t="s">
        <v>1641</v>
      </c>
      <c r="H669" t="s">
        <v>173</v>
      </c>
      <c r="I669" t="s">
        <v>174</v>
      </c>
      <c r="J669">
        <v>30</v>
      </c>
      <c r="K669" t="s">
        <v>13</v>
      </c>
      <c r="L669" t="s">
        <v>1642</v>
      </c>
      <c r="M669" s="2">
        <v>77.998000000000005</v>
      </c>
      <c r="N669" s="2">
        <v>2339.94</v>
      </c>
      <c r="O669" t="s">
        <v>42</v>
      </c>
    </row>
    <row r="670" spans="1:15" hidden="1" x14ac:dyDescent="0.25">
      <c r="A670" t="s">
        <v>36</v>
      </c>
      <c r="B670">
        <v>2916</v>
      </c>
      <c r="C670" t="s">
        <v>1639</v>
      </c>
      <c r="D670" t="s">
        <v>1636</v>
      </c>
      <c r="E670" t="s">
        <v>1667</v>
      </c>
      <c r="F670" t="s">
        <v>135</v>
      </c>
      <c r="G670" t="s">
        <v>1641</v>
      </c>
      <c r="H670" t="s">
        <v>171</v>
      </c>
      <c r="I670" t="s">
        <v>172</v>
      </c>
      <c r="J670">
        <v>30</v>
      </c>
      <c r="K670" t="s">
        <v>13</v>
      </c>
      <c r="L670" t="s">
        <v>1642</v>
      </c>
      <c r="M670" s="2">
        <v>77.998000000000005</v>
      </c>
      <c r="N670" s="2">
        <v>2339.94</v>
      </c>
      <c r="O670" t="s">
        <v>42</v>
      </c>
    </row>
    <row r="671" spans="1:15" hidden="1" x14ac:dyDescent="0.25">
      <c r="A671" t="s">
        <v>36</v>
      </c>
      <c r="B671">
        <v>2916</v>
      </c>
      <c r="C671" t="s">
        <v>1639</v>
      </c>
      <c r="D671" t="s">
        <v>1636</v>
      </c>
      <c r="E671" t="s">
        <v>1667</v>
      </c>
      <c r="F671" t="s">
        <v>135</v>
      </c>
      <c r="G671" t="s">
        <v>1641</v>
      </c>
      <c r="H671" t="s">
        <v>169</v>
      </c>
      <c r="I671" t="s">
        <v>170</v>
      </c>
      <c r="J671">
        <v>50</v>
      </c>
      <c r="K671" t="s">
        <v>13</v>
      </c>
      <c r="L671" t="s">
        <v>1642</v>
      </c>
      <c r="M671" s="2">
        <v>114.991</v>
      </c>
      <c r="N671" s="2">
        <v>5749.55</v>
      </c>
      <c r="O671" t="s">
        <v>42</v>
      </c>
    </row>
    <row r="672" spans="1:15" hidden="1" x14ac:dyDescent="0.25">
      <c r="A672" t="s">
        <v>36</v>
      </c>
      <c r="B672">
        <v>2916</v>
      </c>
      <c r="C672" t="s">
        <v>1639</v>
      </c>
      <c r="D672" t="s">
        <v>1636</v>
      </c>
      <c r="E672" t="s">
        <v>1667</v>
      </c>
      <c r="F672" t="s">
        <v>135</v>
      </c>
      <c r="G672" t="s">
        <v>1641</v>
      </c>
      <c r="H672" t="s">
        <v>1668</v>
      </c>
      <c r="I672" t="s">
        <v>1669</v>
      </c>
      <c r="J672">
        <v>30</v>
      </c>
      <c r="K672" t="s">
        <v>13</v>
      </c>
      <c r="L672" t="s">
        <v>1642</v>
      </c>
      <c r="M672" s="2">
        <v>34.998800000000003</v>
      </c>
      <c r="N672" s="2">
        <v>1049.9639999999999</v>
      </c>
      <c r="O672" t="s">
        <v>42</v>
      </c>
    </row>
    <row r="673" spans="1:15" hidden="1" x14ac:dyDescent="0.25">
      <c r="A673" t="s">
        <v>36</v>
      </c>
      <c r="B673">
        <v>2916</v>
      </c>
      <c r="C673" t="s">
        <v>1639</v>
      </c>
      <c r="D673" t="s">
        <v>1636</v>
      </c>
      <c r="E673" t="s">
        <v>1667</v>
      </c>
      <c r="F673" t="s">
        <v>135</v>
      </c>
      <c r="G673" t="s">
        <v>1641</v>
      </c>
      <c r="H673" t="s">
        <v>163</v>
      </c>
      <c r="I673" t="s">
        <v>164</v>
      </c>
      <c r="J673">
        <v>6</v>
      </c>
      <c r="K673" t="s">
        <v>13</v>
      </c>
      <c r="L673" t="s">
        <v>1642</v>
      </c>
      <c r="M673" s="2">
        <v>594.9914</v>
      </c>
      <c r="N673" s="2">
        <v>3569.9484000000002</v>
      </c>
      <c r="O673" t="s">
        <v>42</v>
      </c>
    </row>
    <row r="674" spans="1:15" hidden="1" x14ac:dyDescent="0.25">
      <c r="A674" t="s">
        <v>36</v>
      </c>
      <c r="B674">
        <v>2916</v>
      </c>
      <c r="C674" t="s">
        <v>1639</v>
      </c>
      <c r="D674" t="s">
        <v>1636</v>
      </c>
      <c r="E674" t="s">
        <v>1667</v>
      </c>
      <c r="F674" t="s">
        <v>135</v>
      </c>
      <c r="G674" t="s">
        <v>1641</v>
      </c>
      <c r="H674" t="s">
        <v>165</v>
      </c>
      <c r="I674" t="s">
        <v>166</v>
      </c>
      <c r="J674">
        <v>24</v>
      </c>
      <c r="K674" t="s">
        <v>13</v>
      </c>
      <c r="L674" t="s">
        <v>1642</v>
      </c>
      <c r="M674" s="2">
        <v>4.9913999999999996</v>
      </c>
      <c r="N674" s="2">
        <v>119.7936</v>
      </c>
      <c r="O674" t="s">
        <v>42</v>
      </c>
    </row>
    <row r="675" spans="1:15" hidden="1" x14ac:dyDescent="0.25">
      <c r="A675" t="s">
        <v>36</v>
      </c>
      <c r="B675">
        <v>2916</v>
      </c>
      <c r="C675" t="s">
        <v>1639</v>
      </c>
      <c r="D675" t="s">
        <v>1636</v>
      </c>
      <c r="E675" t="s">
        <v>1667</v>
      </c>
      <c r="F675" t="s">
        <v>135</v>
      </c>
      <c r="G675" t="s">
        <v>1641</v>
      </c>
      <c r="H675" t="s">
        <v>1670</v>
      </c>
      <c r="I675" t="s">
        <v>1671</v>
      </c>
      <c r="J675">
        <v>25</v>
      </c>
      <c r="K675" t="s">
        <v>13</v>
      </c>
      <c r="L675" t="s">
        <v>1642</v>
      </c>
      <c r="M675" s="2">
        <v>96.476799999999997</v>
      </c>
      <c r="N675" s="2">
        <v>2411.92</v>
      </c>
      <c r="O675" t="s">
        <v>42</v>
      </c>
    </row>
    <row r="676" spans="1:15" hidden="1" x14ac:dyDescent="0.25">
      <c r="A676" t="s">
        <v>36</v>
      </c>
      <c r="B676">
        <v>2916</v>
      </c>
      <c r="C676" t="s">
        <v>1639</v>
      </c>
      <c r="D676" t="s">
        <v>1636</v>
      </c>
      <c r="E676" t="s">
        <v>1667</v>
      </c>
      <c r="F676" t="s">
        <v>135</v>
      </c>
      <c r="G676" t="s">
        <v>1641</v>
      </c>
      <c r="H676" t="s">
        <v>490</v>
      </c>
      <c r="I676" t="s">
        <v>491</v>
      </c>
      <c r="J676">
        <v>300</v>
      </c>
      <c r="K676" t="s">
        <v>13</v>
      </c>
      <c r="L676" t="s">
        <v>1642</v>
      </c>
      <c r="M676" s="2">
        <v>22.632400000000001</v>
      </c>
      <c r="N676" s="2">
        <v>6789.72</v>
      </c>
      <c r="O676" t="s">
        <v>42</v>
      </c>
    </row>
    <row r="677" spans="1:15" hidden="1" x14ac:dyDescent="0.25">
      <c r="A677" t="s">
        <v>36</v>
      </c>
      <c r="B677">
        <v>2916</v>
      </c>
      <c r="C677" t="s">
        <v>1639</v>
      </c>
      <c r="D677" t="s">
        <v>1636</v>
      </c>
      <c r="E677" t="s">
        <v>1667</v>
      </c>
      <c r="F677" t="s">
        <v>135</v>
      </c>
      <c r="G677" t="s">
        <v>1641</v>
      </c>
      <c r="H677" t="s">
        <v>175</v>
      </c>
      <c r="I677" t="s">
        <v>176</v>
      </c>
      <c r="J677">
        <v>30</v>
      </c>
      <c r="K677" t="s">
        <v>13</v>
      </c>
      <c r="L677" t="s">
        <v>1642</v>
      </c>
      <c r="M677" s="2">
        <v>57.997</v>
      </c>
      <c r="N677" s="2">
        <v>1739.91</v>
      </c>
      <c r="O677" t="s">
        <v>42</v>
      </c>
    </row>
    <row r="678" spans="1:15" hidden="1" x14ac:dyDescent="0.25">
      <c r="A678" t="s">
        <v>36</v>
      </c>
      <c r="B678">
        <v>2916</v>
      </c>
      <c r="C678" t="s">
        <v>1639</v>
      </c>
      <c r="D678" t="s">
        <v>1636</v>
      </c>
      <c r="E678" t="s">
        <v>1667</v>
      </c>
      <c r="F678" t="s">
        <v>135</v>
      </c>
      <c r="G678" t="s">
        <v>1641</v>
      </c>
      <c r="H678" t="s">
        <v>1672</v>
      </c>
      <c r="I678" t="s">
        <v>1673</v>
      </c>
      <c r="J678">
        <v>15</v>
      </c>
      <c r="K678" t="s">
        <v>13</v>
      </c>
      <c r="L678" t="s">
        <v>1642</v>
      </c>
      <c r="M678" s="2">
        <v>74.34</v>
      </c>
      <c r="N678" s="2">
        <v>1115.0999999999999</v>
      </c>
      <c r="O678" t="s">
        <v>42</v>
      </c>
    </row>
    <row r="679" spans="1:15" hidden="1" x14ac:dyDescent="0.25">
      <c r="A679" t="s">
        <v>36</v>
      </c>
      <c r="B679">
        <v>2916</v>
      </c>
      <c r="C679" t="s">
        <v>1639</v>
      </c>
      <c r="D679" t="s">
        <v>1636</v>
      </c>
      <c r="E679" t="s">
        <v>1667</v>
      </c>
      <c r="F679" t="s">
        <v>135</v>
      </c>
      <c r="G679" t="s">
        <v>1641</v>
      </c>
      <c r="H679" t="s">
        <v>218</v>
      </c>
      <c r="I679" t="s">
        <v>219</v>
      </c>
      <c r="J679">
        <v>10</v>
      </c>
      <c r="K679" t="s">
        <v>13</v>
      </c>
      <c r="L679" t="s">
        <v>1642</v>
      </c>
      <c r="M679" s="2">
        <v>330.4</v>
      </c>
      <c r="N679" s="2">
        <v>3304</v>
      </c>
      <c r="O679" t="s">
        <v>42</v>
      </c>
    </row>
    <row r="680" spans="1:15" hidden="1" x14ac:dyDescent="0.25">
      <c r="A680" t="s">
        <v>36</v>
      </c>
      <c r="B680">
        <v>2916</v>
      </c>
      <c r="C680" t="s">
        <v>1639</v>
      </c>
      <c r="D680" t="s">
        <v>1636</v>
      </c>
      <c r="E680" t="s">
        <v>1667</v>
      </c>
      <c r="F680" t="s">
        <v>135</v>
      </c>
      <c r="G680" t="s">
        <v>1641</v>
      </c>
      <c r="H680" t="s">
        <v>1040</v>
      </c>
      <c r="I680" t="s">
        <v>1041</v>
      </c>
      <c r="J680">
        <v>24</v>
      </c>
      <c r="K680" t="s">
        <v>13</v>
      </c>
      <c r="L680" t="s">
        <v>1642</v>
      </c>
      <c r="M680" s="2">
        <v>12.4962</v>
      </c>
      <c r="N680" s="2">
        <v>299.90879999999999</v>
      </c>
      <c r="O680" t="s">
        <v>42</v>
      </c>
    </row>
    <row r="681" spans="1:15" hidden="1" x14ac:dyDescent="0.25">
      <c r="A681" t="s">
        <v>36</v>
      </c>
      <c r="B681">
        <v>2916</v>
      </c>
      <c r="C681" t="s">
        <v>1639</v>
      </c>
      <c r="D681" t="s">
        <v>1636</v>
      </c>
      <c r="E681" t="s">
        <v>1667</v>
      </c>
      <c r="F681" t="s">
        <v>135</v>
      </c>
      <c r="G681" t="s">
        <v>1641</v>
      </c>
      <c r="H681" t="s">
        <v>179</v>
      </c>
      <c r="I681" t="s">
        <v>180</v>
      </c>
      <c r="J681">
        <v>45</v>
      </c>
      <c r="K681" t="s">
        <v>13</v>
      </c>
      <c r="L681" t="s">
        <v>1642</v>
      </c>
      <c r="M681" s="2">
        <v>351.64</v>
      </c>
      <c r="N681" s="2">
        <v>15823.8</v>
      </c>
      <c r="O681" t="s">
        <v>42</v>
      </c>
    </row>
    <row r="682" spans="1:15" hidden="1" x14ac:dyDescent="0.25">
      <c r="A682" t="s">
        <v>36</v>
      </c>
      <c r="B682">
        <v>2916</v>
      </c>
      <c r="C682" t="s">
        <v>1639</v>
      </c>
      <c r="D682" t="s">
        <v>1636</v>
      </c>
      <c r="E682" t="s">
        <v>1667</v>
      </c>
      <c r="F682" t="s">
        <v>135</v>
      </c>
      <c r="G682" t="s">
        <v>1641</v>
      </c>
      <c r="H682" t="s">
        <v>1674</v>
      </c>
      <c r="I682" t="s">
        <v>1675</v>
      </c>
      <c r="J682">
        <v>30</v>
      </c>
      <c r="K682" t="s">
        <v>13</v>
      </c>
      <c r="L682" t="s">
        <v>1642</v>
      </c>
      <c r="M682" s="2">
        <v>14.9978</v>
      </c>
      <c r="N682" s="2">
        <v>449.93400000000003</v>
      </c>
      <c r="O682" t="s">
        <v>42</v>
      </c>
    </row>
    <row r="683" spans="1:15" hidden="1" x14ac:dyDescent="0.25">
      <c r="A683" t="s">
        <v>36</v>
      </c>
      <c r="B683">
        <v>2916</v>
      </c>
      <c r="C683" t="s">
        <v>1639</v>
      </c>
      <c r="D683" t="s">
        <v>1636</v>
      </c>
      <c r="E683" t="s">
        <v>1667</v>
      </c>
      <c r="F683" t="s">
        <v>135</v>
      </c>
      <c r="G683" t="s">
        <v>1641</v>
      </c>
      <c r="H683" t="s">
        <v>1676</v>
      </c>
      <c r="I683" t="s">
        <v>1677</v>
      </c>
      <c r="J683">
        <v>40</v>
      </c>
      <c r="K683" t="s">
        <v>13</v>
      </c>
      <c r="L683" t="s">
        <v>1642</v>
      </c>
      <c r="M683" s="2">
        <v>57.690199999999997</v>
      </c>
      <c r="N683" s="2">
        <v>2307.6080000000002</v>
      </c>
      <c r="O683" t="s">
        <v>42</v>
      </c>
    </row>
    <row r="684" spans="1:15" hidden="1" x14ac:dyDescent="0.25">
      <c r="A684" t="s">
        <v>36</v>
      </c>
      <c r="B684">
        <v>2916</v>
      </c>
      <c r="C684" t="s">
        <v>1639</v>
      </c>
      <c r="D684" t="s">
        <v>1636</v>
      </c>
      <c r="E684" t="s">
        <v>1667</v>
      </c>
      <c r="F684" t="s">
        <v>135</v>
      </c>
      <c r="G684" t="s">
        <v>1641</v>
      </c>
      <c r="H684" t="s">
        <v>222</v>
      </c>
      <c r="I684" t="s">
        <v>223</v>
      </c>
      <c r="J684">
        <v>25</v>
      </c>
      <c r="K684" t="s">
        <v>13</v>
      </c>
      <c r="L684" t="s">
        <v>1642</v>
      </c>
      <c r="M684" s="2">
        <v>27.14</v>
      </c>
      <c r="N684" s="2">
        <v>678.5</v>
      </c>
      <c r="O684" t="s">
        <v>42</v>
      </c>
    </row>
    <row r="685" spans="1:15" hidden="1" x14ac:dyDescent="0.25">
      <c r="A685" t="s">
        <v>36</v>
      </c>
      <c r="B685">
        <v>2916</v>
      </c>
      <c r="C685" t="s">
        <v>1639</v>
      </c>
      <c r="D685" t="s">
        <v>1636</v>
      </c>
      <c r="E685" t="s">
        <v>1667</v>
      </c>
      <c r="F685" t="s">
        <v>135</v>
      </c>
      <c r="G685" t="s">
        <v>1641</v>
      </c>
      <c r="H685" t="s">
        <v>196</v>
      </c>
      <c r="I685" t="s">
        <v>197</v>
      </c>
      <c r="J685">
        <v>30</v>
      </c>
      <c r="K685" t="s">
        <v>13</v>
      </c>
      <c r="L685" t="s">
        <v>1642</v>
      </c>
      <c r="M685" s="2">
        <v>21.004000000000001</v>
      </c>
      <c r="N685" s="2">
        <v>630.12</v>
      </c>
      <c r="O685" t="s">
        <v>42</v>
      </c>
    </row>
    <row r="686" spans="1:15" hidden="1" x14ac:dyDescent="0.25">
      <c r="A686" t="s">
        <v>36</v>
      </c>
      <c r="B686">
        <v>2916</v>
      </c>
      <c r="C686" t="s">
        <v>1639</v>
      </c>
      <c r="D686" t="s">
        <v>1636</v>
      </c>
      <c r="E686" t="s">
        <v>1667</v>
      </c>
      <c r="F686" t="s">
        <v>135</v>
      </c>
      <c r="G686" t="s">
        <v>1641</v>
      </c>
      <c r="H686" t="s">
        <v>1678</v>
      </c>
      <c r="I686" t="s">
        <v>1679</v>
      </c>
      <c r="J686">
        <v>5</v>
      </c>
      <c r="K686" t="s">
        <v>13</v>
      </c>
      <c r="L686" t="s">
        <v>1642</v>
      </c>
      <c r="M686" s="2">
        <v>7.9885999999999999</v>
      </c>
      <c r="N686" s="2">
        <v>39.942999999999998</v>
      </c>
      <c r="O686" t="s">
        <v>42</v>
      </c>
    </row>
    <row r="687" spans="1:15" hidden="1" x14ac:dyDescent="0.25">
      <c r="A687" t="s">
        <v>36</v>
      </c>
      <c r="B687">
        <v>2916</v>
      </c>
      <c r="C687" t="s">
        <v>1639</v>
      </c>
      <c r="D687" t="s">
        <v>1636</v>
      </c>
      <c r="E687" t="s">
        <v>1667</v>
      </c>
      <c r="F687" t="s">
        <v>135</v>
      </c>
      <c r="G687" t="s">
        <v>1641</v>
      </c>
      <c r="H687" t="s">
        <v>310</v>
      </c>
      <c r="I687" t="s">
        <v>311</v>
      </c>
      <c r="J687">
        <v>55</v>
      </c>
      <c r="K687" t="s">
        <v>13</v>
      </c>
      <c r="L687" t="s">
        <v>1642</v>
      </c>
      <c r="M687" s="2">
        <v>74.34</v>
      </c>
      <c r="N687" s="2">
        <v>4088.7</v>
      </c>
      <c r="O687" t="s">
        <v>42</v>
      </c>
    </row>
    <row r="688" spans="1:15" hidden="1" x14ac:dyDescent="0.25">
      <c r="A688" t="s">
        <v>36</v>
      </c>
      <c r="B688">
        <v>2918</v>
      </c>
      <c r="C688" t="s">
        <v>1680</v>
      </c>
      <c r="D688" t="s">
        <v>1681</v>
      </c>
      <c r="E688" t="s">
        <v>1682</v>
      </c>
      <c r="F688" t="s">
        <v>40</v>
      </c>
      <c r="G688" t="s">
        <v>1514</v>
      </c>
      <c r="H688" t="s">
        <v>508</v>
      </c>
      <c r="I688" t="s">
        <v>509</v>
      </c>
      <c r="J688">
        <v>63</v>
      </c>
      <c r="K688" t="s">
        <v>13</v>
      </c>
      <c r="L688" t="s">
        <v>1630</v>
      </c>
      <c r="M688" s="2">
        <v>91.438199999999995</v>
      </c>
      <c r="N688" s="2">
        <v>5760.6066000000001</v>
      </c>
      <c r="O688" t="s">
        <v>42</v>
      </c>
    </row>
    <row r="689" spans="1:15" hidden="1" x14ac:dyDescent="0.25">
      <c r="A689" t="s">
        <v>36</v>
      </c>
      <c r="B689">
        <v>2918</v>
      </c>
      <c r="C689" t="s">
        <v>1680</v>
      </c>
      <c r="D689" t="s">
        <v>1681</v>
      </c>
      <c r="E689" t="s">
        <v>1682</v>
      </c>
      <c r="F689" t="s">
        <v>40</v>
      </c>
      <c r="G689" t="s">
        <v>1514</v>
      </c>
      <c r="H689" t="s">
        <v>194</v>
      </c>
      <c r="I689" t="s">
        <v>195</v>
      </c>
      <c r="J689">
        <v>350</v>
      </c>
      <c r="K689" t="s">
        <v>13</v>
      </c>
      <c r="L689" t="s">
        <v>1630</v>
      </c>
      <c r="M689" s="2">
        <v>27.151800000000001</v>
      </c>
      <c r="N689" s="2">
        <v>9503.1299999999992</v>
      </c>
      <c r="O689" t="s">
        <v>42</v>
      </c>
    </row>
    <row r="690" spans="1:15" hidden="1" x14ac:dyDescent="0.25">
      <c r="A690" t="s">
        <v>36</v>
      </c>
      <c r="B690">
        <v>2918</v>
      </c>
      <c r="C690" t="s">
        <v>1680</v>
      </c>
      <c r="D690" t="s">
        <v>1681</v>
      </c>
      <c r="E690" t="s">
        <v>1682</v>
      </c>
      <c r="F690" t="s">
        <v>40</v>
      </c>
      <c r="G690" t="s">
        <v>1514</v>
      </c>
      <c r="H690" t="s">
        <v>1683</v>
      </c>
      <c r="I690" t="s">
        <v>1684</v>
      </c>
      <c r="J690">
        <v>4</v>
      </c>
      <c r="K690" t="s">
        <v>13</v>
      </c>
      <c r="L690" t="s">
        <v>1630</v>
      </c>
      <c r="M690" s="2">
        <v>5110.875</v>
      </c>
      <c r="N690" s="2">
        <v>20443.5</v>
      </c>
      <c r="O690" t="s">
        <v>42</v>
      </c>
    </row>
    <row r="691" spans="1:15" hidden="1" x14ac:dyDescent="0.25">
      <c r="A691" t="s">
        <v>36</v>
      </c>
      <c r="B691">
        <v>2919</v>
      </c>
      <c r="C691" t="s">
        <v>1685</v>
      </c>
      <c r="D691" t="s">
        <v>1681</v>
      </c>
      <c r="E691" t="s">
        <v>1686</v>
      </c>
      <c r="F691" t="s">
        <v>135</v>
      </c>
      <c r="G691" t="s">
        <v>1687</v>
      </c>
      <c r="H691" t="s">
        <v>194</v>
      </c>
      <c r="I691" t="s">
        <v>195</v>
      </c>
      <c r="J691">
        <v>250</v>
      </c>
      <c r="K691" t="s">
        <v>13</v>
      </c>
      <c r="L691" t="s">
        <v>1688</v>
      </c>
      <c r="M691" s="2">
        <v>16.873999999999999</v>
      </c>
      <c r="N691" s="2">
        <v>4218.5</v>
      </c>
      <c r="O691" t="s">
        <v>42</v>
      </c>
    </row>
    <row r="692" spans="1:15" hidden="1" x14ac:dyDescent="0.25">
      <c r="A692" t="s">
        <v>36</v>
      </c>
      <c r="B692">
        <v>2919</v>
      </c>
      <c r="C692" t="s">
        <v>1685</v>
      </c>
      <c r="D692" t="s">
        <v>1681</v>
      </c>
      <c r="E692" t="s">
        <v>1686</v>
      </c>
      <c r="F692" t="s">
        <v>135</v>
      </c>
      <c r="G692" t="s">
        <v>1687</v>
      </c>
      <c r="H692" t="s">
        <v>308</v>
      </c>
      <c r="I692" t="s">
        <v>309</v>
      </c>
      <c r="J692">
        <v>4300</v>
      </c>
      <c r="K692" t="s">
        <v>13</v>
      </c>
      <c r="L692" t="s">
        <v>1688</v>
      </c>
      <c r="M692" s="2">
        <v>5</v>
      </c>
      <c r="N692" s="2">
        <v>21500</v>
      </c>
      <c r="O692" t="s">
        <v>42</v>
      </c>
    </row>
    <row r="693" spans="1:15" hidden="1" x14ac:dyDescent="0.25">
      <c r="A693" t="s">
        <v>36</v>
      </c>
      <c r="B693">
        <v>2919</v>
      </c>
      <c r="C693" t="s">
        <v>1685</v>
      </c>
      <c r="D693" t="s">
        <v>1681</v>
      </c>
      <c r="E693" t="s">
        <v>1686</v>
      </c>
      <c r="F693" t="s">
        <v>135</v>
      </c>
      <c r="G693" t="s">
        <v>1687</v>
      </c>
      <c r="H693" t="s">
        <v>1657</v>
      </c>
      <c r="I693" t="s">
        <v>1658</v>
      </c>
      <c r="J693">
        <v>15</v>
      </c>
      <c r="K693" t="s">
        <v>13</v>
      </c>
      <c r="L693" t="s">
        <v>1688</v>
      </c>
      <c r="M693" s="2">
        <v>188.56399999999999</v>
      </c>
      <c r="N693" s="2">
        <v>2828.46</v>
      </c>
      <c r="O693" t="s">
        <v>42</v>
      </c>
    </row>
    <row r="694" spans="1:15" hidden="1" x14ac:dyDescent="0.25">
      <c r="A694" t="s">
        <v>36</v>
      </c>
      <c r="B694">
        <v>2919</v>
      </c>
      <c r="C694" t="s">
        <v>1685</v>
      </c>
      <c r="D694" t="s">
        <v>1681</v>
      </c>
      <c r="E694" t="s">
        <v>1686</v>
      </c>
      <c r="F694" t="s">
        <v>135</v>
      </c>
      <c r="G694" t="s">
        <v>1687</v>
      </c>
      <c r="H694" t="s">
        <v>1689</v>
      </c>
      <c r="I694" t="s">
        <v>1690</v>
      </c>
      <c r="J694">
        <v>180</v>
      </c>
      <c r="K694" t="s">
        <v>13</v>
      </c>
      <c r="L694" t="s">
        <v>1688</v>
      </c>
      <c r="M694" s="2">
        <v>4.9088000000000003</v>
      </c>
      <c r="N694" s="2">
        <v>883.58399999999995</v>
      </c>
      <c r="O694" t="s">
        <v>42</v>
      </c>
    </row>
    <row r="695" spans="1:15" hidden="1" x14ac:dyDescent="0.25">
      <c r="A695" t="s">
        <v>36</v>
      </c>
      <c r="B695">
        <v>2919</v>
      </c>
      <c r="C695" t="s">
        <v>1685</v>
      </c>
      <c r="D695" t="s">
        <v>1681</v>
      </c>
      <c r="E695" t="s">
        <v>1686</v>
      </c>
      <c r="F695" t="s">
        <v>135</v>
      </c>
      <c r="G695" t="s">
        <v>1687</v>
      </c>
      <c r="H695" t="s">
        <v>177</v>
      </c>
      <c r="I695" t="s">
        <v>178</v>
      </c>
      <c r="J695">
        <v>180</v>
      </c>
      <c r="K695" t="s">
        <v>13</v>
      </c>
      <c r="L695" t="s">
        <v>1688</v>
      </c>
      <c r="M695" s="2">
        <v>53.1</v>
      </c>
      <c r="N695" s="2">
        <v>9558</v>
      </c>
      <c r="O695" t="s">
        <v>42</v>
      </c>
    </row>
    <row r="696" spans="1:15" hidden="1" x14ac:dyDescent="0.25">
      <c r="A696" t="s">
        <v>36</v>
      </c>
      <c r="B696">
        <v>2919</v>
      </c>
      <c r="C696" t="s">
        <v>1685</v>
      </c>
      <c r="D696" t="s">
        <v>1681</v>
      </c>
      <c r="E696" t="s">
        <v>1686</v>
      </c>
      <c r="F696" t="s">
        <v>135</v>
      </c>
      <c r="G696" t="s">
        <v>1687</v>
      </c>
      <c r="H696" t="s">
        <v>314</v>
      </c>
      <c r="I696" t="s">
        <v>315</v>
      </c>
      <c r="J696">
        <v>6</v>
      </c>
      <c r="K696" t="s">
        <v>13</v>
      </c>
      <c r="L696" t="s">
        <v>1688</v>
      </c>
      <c r="M696" s="2">
        <v>875</v>
      </c>
      <c r="N696" s="2">
        <v>5250</v>
      </c>
      <c r="O696" t="s">
        <v>42</v>
      </c>
    </row>
    <row r="697" spans="1:15" hidden="1" x14ac:dyDescent="0.25">
      <c r="A697" t="s">
        <v>36</v>
      </c>
      <c r="B697">
        <v>2919</v>
      </c>
      <c r="C697" t="s">
        <v>1685</v>
      </c>
      <c r="D697" t="s">
        <v>1681</v>
      </c>
      <c r="E697" t="s">
        <v>1686</v>
      </c>
      <c r="F697" t="s">
        <v>135</v>
      </c>
      <c r="G697" t="s">
        <v>1687</v>
      </c>
      <c r="H697" t="s">
        <v>518</v>
      </c>
      <c r="I697" t="s">
        <v>519</v>
      </c>
      <c r="J697">
        <v>10</v>
      </c>
      <c r="K697" t="s">
        <v>13</v>
      </c>
      <c r="L697" t="s">
        <v>1688</v>
      </c>
      <c r="M697" s="2">
        <v>23.6</v>
      </c>
      <c r="N697" s="2">
        <v>236</v>
      </c>
      <c r="O697" t="s">
        <v>42</v>
      </c>
    </row>
    <row r="698" spans="1:15" hidden="1" x14ac:dyDescent="0.25">
      <c r="A698" t="s">
        <v>36</v>
      </c>
      <c r="B698">
        <v>2922</v>
      </c>
      <c r="C698" t="s">
        <v>1691</v>
      </c>
      <c r="D698" t="s">
        <v>1692</v>
      </c>
      <c r="E698" t="s">
        <v>1693</v>
      </c>
      <c r="F698" t="s">
        <v>40</v>
      </c>
      <c r="G698" t="s">
        <v>1694</v>
      </c>
      <c r="H698" t="s">
        <v>177</v>
      </c>
      <c r="I698" t="s">
        <v>178</v>
      </c>
      <c r="J698">
        <v>20</v>
      </c>
      <c r="K698" t="s">
        <v>13</v>
      </c>
      <c r="L698" t="s">
        <v>1688</v>
      </c>
      <c r="M698" s="2">
        <v>53.1</v>
      </c>
      <c r="N698" s="2">
        <v>1062</v>
      </c>
      <c r="O698" t="s">
        <v>42</v>
      </c>
    </row>
    <row r="699" spans="1:15" hidden="1" x14ac:dyDescent="0.25">
      <c r="A699" t="s">
        <v>36</v>
      </c>
      <c r="B699">
        <v>2928</v>
      </c>
      <c r="C699" t="s">
        <v>1695</v>
      </c>
      <c r="D699" t="s">
        <v>1696</v>
      </c>
      <c r="E699" t="s">
        <v>1697</v>
      </c>
      <c r="F699" t="s">
        <v>40</v>
      </c>
      <c r="G699" t="s">
        <v>1698</v>
      </c>
      <c r="H699" t="s">
        <v>11</v>
      </c>
      <c r="I699" t="s">
        <v>12</v>
      </c>
      <c r="J699">
        <v>10</v>
      </c>
      <c r="K699" t="s">
        <v>13</v>
      </c>
      <c r="L699" t="s">
        <v>14</v>
      </c>
      <c r="M699" s="2">
        <v>46</v>
      </c>
      <c r="N699" s="2">
        <v>460</v>
      </c>
      <c r="O699" t="s">
        <v>42</v>
      </c>
    </row>
    <row r="700" spans="1:15" hidden="1" x14ac:dyDescent="0.25">
      <c r="A700" t="s">
        <v>36</v>
      </c>
      <c r="B700">
        <v>2930</v>
      </c>
      <c r="C700" t="s">
        <v>1699</v>
      </c>
      <c r="D700" t="s">
        <v>1700</v>
      </c>
      <c r="E700" t="s">
        <v>1701</v>
      </c>
      <c r="F700" t="s">
        <v>40</v>
      </c>
      <c r="G700" t="s">
        <v>1702</v>
      </c>
      <c r="H700" t="s">
        <v>1703</v>
      </c>
      <c r="I700" t="s">
        <v>1704</v>
      </c>
      <c r="J700">
        <v>50</v>
      </c>
      <c r="K700" t="s">
        <v>13</v>
      </c>
      <c r="L700" t="s">
        <v>113</v>
      </c>
      <c r="M700" s="2">
        <v>973.5</v>
      </c>
      <c r="N700" s="2">
        <v>48675</v>
      </c>
      <c r="O700" t="s">
        <v>42</v>
      </c>
    </row>
    <row r="701" spans="1:15" hidden="1" x14ac:dyDescent="0.25">
      <c r="A701" t="s">
        <v>36</v>
      </c>
      <c r="B701">
        <v>2936</v>
      </c>
      <c r="C701" t="s">
        <v>1705</v>
      </c>
      <c r="D701" t="s">
        <v>1706</v>
      </c>
      <c r="E701" t="s">
        <v>1707</v>
      </c>
      <c r="F701" t="s">
        <v>135</v>
      </c>
      <c r="G701" t="s">
        <v>1708</v>
      </c>
      <c r="H701" t="s">
        <v>137</v>
      </c>
      <c r="I701" t="s">
        <v>138</v>
      </c>
      <c r="J701">
        <v>2000</v>
      </c>
      <c r="K701" t="s">
        <v>13</v>
      </c>
      <c r="L701" t="s">
        <v>1642</v>
      </c>
      <c r="M701" s="2">
        <v>182.66399999999999</v>
      </c>
      <c r="N701" s="2">
        <v>365328</v>
      </c>
      <c r="O701" t="s">
        <v>42</v>
      </c>
    </row>
    <row r="702" spans="1:15" hidden="1" x14ac:dyDescent="0.25">
      <c r="A702" t="s">
        <v>36</v>
      </c>
      <c r="B702">
        <v>2939</v>
      </c>
      <c r="C702" t="s">
        <v>1709</v>
      </c>
      <c r="D702" t="s">
        <v>1710</v>
      </c>
      <c r="E702" t="s">
        <v>1711</v>
      </c>
      <c r="F702" t="s">
        <v>40</v>
      </c>
      <c r="G702" t="s">
        <v>1712</v>
      </c>
      <c r="H702" t="s">
        <v>11</v>
      </c>
      <c r="I702" t="s">
        <v>12</v>
      </c>
      <c r="J702">
        <v>9</v>
      </c>
      <c r="K702" t="s">
        <v>13</v>
      </c>
      <c r="L702" t="s">
        <v>14</v>
      </c>
      <c r="M702" s="2">
        <v>46</v>
      </c>
      <c r="N702" s="2">
        <v>414</v>
      </c>
      <c r="O702" t="s">
        <v>42</v>
      </c>
    </row>
    <row r="703" spans="1:15" hidden="1" x14ac:dyDescent="0.25">
      <c r="A703" t="s">
        <v>36</v>
      </c>
      <c r="B703">
        <v>2940</v>
      </c>
      <c r="C703" t="s">
        <v>1713</v>
      </c>
      <c r="D703" t="s">
        <v>1710</v>
      </c>
      <c r="E703" t="s">
        <v>1714</v>
      </c>
      <c r="F703" t="s">
        <v>135</v>
      </c>
      <c r="G703" t="s">
        <v>1708</v>
      </c>
      <c r="H703" t="s">
        <v>190</v>
      </c>
      <c r="I703" t="s">
        <v>191</v>
      </c>
      <c r="J703">
        <v>200</v>
      </c>
      <c r="K703" t="s">
        <v>13</v>
      </c>
      <c r="L703" t="s">
        <v>1642</v>
      </c>
      <c r="M703" s="2">
        <v>218.06399999999999</v>
      </c>
      <c r="N703" s="2">
        <v>43612.800000000003</v>
      </c>
      <c r="O703" t="s">
        <v>42</v>
      </c>
    </row>
    <row r="704" spans="1:15" hidden="1" x14ac:dyDescent="0.25">
      <c r="A704" t="s">
        <v>36</v>
      </c>
      <c r="B704">
        <v>2945</v>
      </c>
      <c r="C704" t="s">
        <v>1715</v>
      </c>
      <c r="D704" t="s">
        <v>1716</v>
      </c>
      <c r="E704" t="s">
        <v>1717</v>
      </c>
      <c r="F704" t="s">
        <v>40</v>
      </c>
      <c r="G704" t="s">
        <v>1718</v>
      </c>
      <c r="H704" t="s">
        <v>1719</v>
      </c>
      <c r="I704" t="s">
        <v>1720</v>
      </c>
      <c r="J704">
        <v>300</v>
      </c>
      <c r="K704" t="s">
        <v>13</v>
      </c>
      <c r="L704" t="s">
        <v>1642</v>
      </c>
      <c r="M704" s="2">
        <v>1.3688</v>
      </c>
      <c r="N704" s="2">
        <v>410.64</v>
      </c>
      <c r="O704" t="s">
        <v>42</v>
      </c>
    </row>
    <row r="705" spans="1:15" hidden="1" x14ac:dyDescent="0.25">
      <c r="A705" t="s">
        <v>36</v>
      </c>
      <c r="B705">
        <v>2945</v>
      </c>
      <c r="C705" t="s">
        <v>1715</v>
      </c>
      <c r="D705" t="s">
        <v>1716</v>
      </c>
      <c r="E705" t="s">
        <v>1717</v>
      </c>
      <c r="F705" t="s">
        <v>40</v>
      </c>
      <c r="G705" t="s">
        <v>1718</v>
      </c>
      <c r="H705" t="s">
        <v>1721</v>
      </c>
      <c r="I705" t="s">
        <v>1722</v>
      </c>
      <c r="J705">
        <v>25</v>
      </c>
      <c r="K705" t="s">
        <v>13</v>
      </c>
      <c r="L705" t="s">
        <v>1642</v>
      </c>
      <c r="M705" s="2">
        <v>85.349400000000003</v>
      </c>
      <c r="N705" s="2">
        <v>2133.7350000000001</v>
      </c>
      <c r="O705" t="s">
        <v>42</v>
      </c>
    </row>
    <row r="706" spans="1:15" hidden="1" x14ac:dyDescent="0.25">
      <c r="A706" t="s">
        <v>36</v>
      </c>
      <c r="B706">
        <v>2945</v>
      </c>
      <c r="C706" t="s">
        <v>1715</v>
      </c>
      <c r="D706" t="s">
        <v>1716</v>
      </c>
      <c r="E706" t="s">
        <v>1717</v>
      </c>
      <c r="F706" t="s">
        <v>40</v>
      </c>
      <c r="G706" t="s">
        <v>1718</v>
      </c>
      <c r="H706" t="s">
        <v>295</v>
      </c>
      <c r="I706" t="s">
        <v>296</v>
      </c>
      <c r="J706">
        <v>40</v>
      </c>
      <c r="K706" t="s">
        <v>13</v>
      </c>
      <c r="L706" t="s">
        <v>1642</v>
      </c>
      <c r="M706" s="2">
        <v>42.48</v>
      </c>
      <c r="N706" s="2">
        <v>1699.2</v>
      </c>
      <c r="O706" t="s">
        <v>42</v>
      </c>
    </row>
    <row r="707" spans="1:15" hidden="1" x14ac:dyDescent="0.25">
      <c r="A707" t="s">
        <v>36</v>
      </c>
      <c r="B707">
        <v>2945</v>
      </c>
      <c r="C707" t="s">
        <v>1715</v>
      </c>
      <c r="D707" t="s">
        <v>1716</v>
      </c>
      <c r="E707" t="s">
        <v>1717</v>
      </c>
      <c r="F707" t="s">
        <v>40</v>
      </c>
      <c r="G707" t="s">
        <v>1718</v>
      </c>
      <c r="H707" t="s">
        <v>492</v>
      </c>
      <c r="I707" t="s">
        <v>493</v>
      </c>
      <c r="J707">
        <v>250</v>
      </c>
      <c r="K707" t="s">
        <v>13</v>
      </c>
      <c r="L707" t="s">
        <v>1642</v>
      </c>
      <c r="M707" s="2">
        <v>13.4992</v>
      </c>
      <c r="N707" s="2">
        <v>3374.8</v>
      </c>
      <c r="O707" t="s">
        <v>42</v>
      </c>
    </row>
    <row r="708" spans="1:15" hidden="1" x14ac:dyDescent="0.25">
      <c r="A708" t="s">
        <v>36</v>
      </c>
      <c r="B708">
        <v>2945</v>
      </c>
      <c r="C708" t="s">
        <v>1715</v>
      </c>
      <c r="D708" t="s">
        <v>1716</v>
      </c>
      <c r="E708" t="s">
        <v>1717</v>
      </c>
      <c r="F708" t="s">
        <v>40</v>
      </c>
      <c r="G708" t="s">
        <v>1718</v>
      </c>
      <c r="H708" t="s">
        <v>1723</v>
      </c>
      <c r="I708" t="s">
        <v>1724</v>
      </c>
      <c r="J708">
        <v>50</v>
      </c>
      <c r="K708" t="s">
        <v>13</v>
      </c>
      <c r="L708" t="s">
        <v>1642</v>
      </c>
      <c r="M708" s="2">
        <v>14.4314</v>
      </c>
      <c r="N708" s="2">
        <v>721.57</v>
      </c>
      <c r="O708" t="s">
        <v>42</v>
      </c>
    </row>
    <row r="709" spans="1:15" hidden="1" x14ac:dyDescent="0.25">
      <c r="A709" t="s">
        <v>36</v>
      </c>
      <c r="B709">
        <v>2945</v>
      </c>
      <c r="C709" t="s">
        <v>1715</v>
      </c>
      <c r="D709" t="s">
        <v>1716</v>
      </c>
      <c r="E709" t="s">
        <v>1717</v>
      </c>
      <c r="F709" t="s">
        <v>40</v>
      </c>
      <c r="G709" t="s">
        <v>1718</v>
      </c>
      <c r="H709" t="s">
        <v>1725</v>
      </c>
      <c r="I709" t="s">
        <v>1726</v>
      </c>
      <c r="J709">
        <v>400</v>
      </c>
      <c r="K709" t="s">
        <v>13</v>
      </c>
      <c r="L709" t="s">
        <v>1642</v>
      </c>
      <c r="M709" s="2">
        <v>11.3398</v>
      </c>
      <c r="N709" s="2">
        <v>4535.92</v>
      </c>
      <c r="O709" t="s">
        <v>42</v>
      </c>
    </row>
    <row r="710" spans="1:15" hidden="1" x14ac:dyDescent="0.25">
      <c r="A710" t="s">
        <v>36</v>
      </c>
      <c r="B710">
        <v>2955</v>
      </c>
      <c r="C710" t="s">
        <v>1727</v>
      </c>
      <c r="D710" t="s">
        <v>1728</v>
      </c>
      <c r="E710" t="s">
        <v>1729</v>
      </c>
      <c r="F710" t="s">
        <v>40</v>
      </c>
      <c r="G710" t="s">
        <v>1730</v>
      </c>
      <c r="H710" t="s">
        <v>11</v>
      </c>
      <c r="I710" t="s">
        <v>12</v>
      </c>
      <c r="J710">
        <v>13</v>
      </c>
      <c r="K710" t="s">
        <v>13</v>
      </c>
      <c r="L710" t="s">
        <v>14</v>
      </c>
      <c r="M710" s="2">
        <v>46</v>
      </c>
      <c r="N710" s="2">
        <v>598</v>
      </c>
      <c r="O710" t="s">
        <v>42</v>
      </c>
    </row>
    <row r="711" spans="1:15" hidden="1" x14ac:dyDescent="0.25">
      <c r="A711" t="s">
        <v>36</v>
      </c>
      <c r="B711">
        <v>2962</v>
      </c>
      <c r="C711" t="s">
        <v>1731</v>
      </c>
      <c r="D711" t="s">
        <v>1732</v>
      </c>
      <c r="E711" t="s">
        <v>1733</v>
      </c>
      <c r="F711" t="s">
        <v>135</v>
      </c>
      <c r="G711" t="s">
        <v>1734</v>
      </c>
      <c r="H711" t="s">
        <v>28</v>
      </c>
      <c r="I711" t="s">
        <v>29</v>
      </c>
      <c r="J711">
        <v>100</v>
      </c>
      <c r="K711" t="s">
        <v>13</v>
      </c>
      <c r="L711" t="s">
        <v>14</v>
      </c>
      <c r="M711" s="2">
        <v>125</v>
      </c>
      <c r="N711" s="2">
        <v>12500</v>
      </c>
      <c r="O711" t="s">
        <v>42</v>
      </c>
    </row>
    <row r="712" spans="1:15" hidden="1" x14ac:dyDescent="0.25">
      <c r="A712" t="s">
        <v>36</v>
      </c>
      <c r="B712">
        <v>2970</v>
      </c>
      <c r="C712" t="s">
        <v>1735</v>
      </c>
      <c r="D712" t="s">
        <v>1736</v>
      </c>
      <c r="E712" t="s">
        <v>1737</v>
      </c>
      <c r="F712" t="s">
        <v>135</v>
      </c>
      <c r="G712" t="s">
        <v>1738</v>
      </c>
      <c r="H712" t="s">
        <v>454</v>
      </c>
      <c r="I712" t="s">
        <v>455</v>
      </c>
      <c r="J712">
        <v>5</v>
      </c>
      <c r="K712" t="s">
        <v>13</v>
      </c>
      <c r="L712" t="s">
        <v>1154</v>
      </c>
      <c r="M712" s="2">
        <v>9851.5249999999996</v>
      </c>
      <c r="N712" s="2">
        <v>49257.625</v>
      </c>
      <c r="O712" t="s">
        <v>42</v>
      </c>
    </row>
    <row r="713" spans="1:15" hidden="1" x14ac:dyDescent="0.25">
      <c r="A713" t="s">
        <v>36</v>
      </c>
      <c r="B713">
        <v>2975</v>
      </c>
      <c r="C713" t="s">
        <v>1739</v>
      </c>
      <c r="D713" t="s">
        <v>1740</v>
      </c>
      <c r="E713" t="s">
        <v>1741</v>
      </c>
      <c r="F713" t="s">
        <v>40</v>
      </c>
      <c r="G713" t="s">
        <v>1742</v>
      </c>
      <c r="H713" t="s">
        <v>11</v>
      </c>
      <c r="I713" t="s">
        <v>12</v>
      </c>
      <c r="J713">
        <v>17</v>
      </c>
      <c r="K713" t="s">
        <v>13</v>
      </c>
      <c r="L713" t="s">
        <v>14</v>
      </c>
      <c r="M713" s="2">
        <v>46</v>
      </c>
      <c r="N713" s="2">
        <v>782</v>
      </c>
      <c r="O713" t="s">
        <v>42</v>
      </c>
    </row>
    <row r="714" spans="1:15" hidden="1" x14ac:dyDescent="0.25">
      <c r="A714" t="s">
        <v>36</v>
      </c>
      <c r="B714">
        <v>2980</v>
      </c>
      <c r="C714" t="s">
        <v>1743</v>
      </c>
      <c r="D714" t="s">
        <v>1744</v>
      </c>
      <c r="E714" t="s">
        <v>1745</v>
      </c>
      <c r="F714" t="s">
        <v>40</v>
      </c>
      <c r="G714" t="s">
        <v>1746</v>
      </c>
      <c r="H714" t="s">
        <v>454</v>
      </c>
      <c r="I714" t="s">
        <v>455</v>
      </c>
      <c r="J714">
        <v>5</v>
      </c>
      <c r="K714" t="s">
        <v>13</v>
      </c>
      <c r="L714" t="s">
        <v>1154</v>
      </c>
      <c r="M714" s="2">
        <v>9851.5249999999996</v>
      </c>
      <c r="N714" s="2">
        <v>49257.625</v>
      </c>
      <c r="O714" t="s">
        <v>42</v>
      </c>
    </row>
    <row r="715" spans="1:15" hidden="1" x14ac:dyDescent="0.25">
      <c r="A715" t="s">
        <v>36</v>
      </c>
      <c r="B715">
        <v>3040</v>
      </c>
      <c r="C715" t="s">
        <v>1747</v>
      </c>
      <c r="D715" t="s">
        <v>1748</v>
      </c>
      <c r="E715" t="s">
        <v>1749</v>
      </c>
      <c r="F715" t="s">
        <v>40</v>
      </c>
      <c r="G715" t="s">
        <v>1750</v>
      </c>
      <c r="H715" t="s">
        <v>11</v>
      </c>
      <c r="I715" t="s">
        <v>12</v>
      </c>
      <c r="J715">
        <v>44</v>
      </c>
      <c r="K715" t="s">
        <v>13</v>
      </c>
      <c r="L715" t="s">
        <v>14</v>
      </c>
      <c r="M715" s="2">
        <v>46</v>
      </c>
      <c r="N715" s="2">
        <v>2024</v>
      </c>
      <c r="O715" t="s">
        <v>42</v>
      </c>
    </row>
    <row r="716" spans="1:15" hidden="1" x14ac:dyDescent="0.25">
      <c r="A716" t="s">
        <v>36</v>
      </c>
      <c r="B716">
        <v>3047</v>
      </c>
      <c r="C716" t="s">
        <v>1751</v>
      </c>
      <c r="D716" t="s">
        <v>1752</v>
      </c>
      <c r="E716" t="s">
        <v>1753</v>
      </c>
      <c r="F716" t="s">
        <v>135</v>
      </c>
      <c r="G716" t="s">
        <v>1754</v>
      </c>
      <c r="H716" t="s">
        <v>508</v>
      </c>
      <c r="I716" t="s">
        <v>509</v>
      </c>
      <c r="J716">
        <v>600</v>
      </c>
      <c r="K716" t="s">
        <v>13</v>
      </c>
      <c r="L716" t="s">
        <v>986</v>
      </c>
      <c r="M716" s="2">
        <v>93.22</v>
      </c>
      <c r="N716" s="2">
        <v>55932</v>
      </c>
      <c r="O716" t="s">
        <v>42</v>
      </c>
    </row>
    <row r="717" spans="1:15" hidden="1" x14ac:dyDescent="0.25">
      <c r="A717" t="s">
        <v>36</v>
      </c>
      <c r="B717">
        <v>3051</v>
      </c>
      <c r="C717" t="s">
        <v>1755</v>
      </c>
      <c r="D717" t="s">
        <v>1756</v>
      </c>
      <c r="E717" t="s">
        <v>1757</v>
      </c>
      <c r="F717" t="s">
        <v>40</v>
      </c>
      <c r="G717" t="s">
        <v>1758</v>
      </c>
      <c r="H717" t="s">
        <v>209</v>
      </c>
      <c r="I717" t="s">
        <v>210</v>
      </c>
      <c r="J717">
        <v>200</v>
      </c>
      <c r="K717" t="s">
        <v>13</v>
      </c>
      <c r="L717" t="s">
        <v>986</v>
      </c>
      <c r="M717" s="2">
        <v>6.9</v>
      </c>
      <c r="N717" s="2">
        <v>1380</v>
      </c>
      <c r="O717" t="s">
        <v>42</v>
      </c>
    </row>
    <row r="718" spans="1:15" hidden="1" x14ac:dyDescent="0.25">
      <c r="A718" t="s">
        <v>36</v>
      </c>
      <c r="B718">
        <v>3051</v>
      </c>
      <c r="C718" t="s">
        <v>1755</v>
      </c>
      <c r="D718" t="s">
        <v>1756</v>
      </c>
      <c r="E718" t="s">
        <v>1757</v>
      </c>
      <c r="F718" t="s">
        <v>40</v>
      </c>
      <c r="G718" t="s">
        <v>1758</v>
      </c>
      <c r="H718" t="s">
        <v>1759</v>
      </c>
      <c r="I718" t="s">
        <v>1760</v>
      </c>
      <c r="J718">
        <v>15</v>
      </c>
      <c r="K718" t="s">
        <v>13</v>
      </c>
      <c r="L718" t="s">
        <v>986</v>
      </c>
      <c r="M718" s="2">
        <v>3138.8</v>
      </c>
      <c r="N718" s="2">
        <v>47082</v>
      </c>
      <c r="O718" t="s">
        <v>42</v>
      </c>
    </row>
    <row r="719" spans="1:15" hidden="1" x14ac:dyDescent="0.25">
      <c r="A719" t="s">
        <v>36</v>
      </c>
      <c r="B719">
        <v>3058</v>
      </c>
      <c r="C719" t="s">
        <v>1761</v>
      </c>
      <c r="D719" t="s">
        <v>1762</v>
      </c>
      <c r="E719" t="s">
        <v>1763</v>
      </c>
      <c r="F719" t="s">
        <v>135</v>
      </c>
      <c r="G719" t="s">
        <v>1764</v>
      </c>
      <c r="H719" t="s">
        <v>11</v>
      </c>
      <c r="I719" t="s">
        <v>12</v>
      </c>
      <c r="J719">
        <v>10</v>
      </c>
      <c r="K719" t="s">
        <v>13</v>
      </c>
      <c r="L719" t="s">
        <v>14</v>
      </c>
      <c r="M719" s="2">
        <v>46</v>
      </c>
      <c r="N719" s="2">
        <v>460</v>
      </c>
      <c r="O719" t="s">
        <v>42</v>
      </c>
    </row>
    <row r="720" spans="1:15" hidden="1" x14ac:dyDescent="0.25">
      <c r="A720" t="s">
        <v>36</v>
      </c>
      <c r="B720">
        <v>3074</v>
      </c>
      <c r="C720" t="s">
        <v>1765</v>
      </c>
      <c r="D720" t="s">
        <v>1766</v>
      </c>
      <c r="E720" t="s">
        <v>1767</v>
      </c>
      <c r="F720" t="s">
        <v>40</v>
      </c>
      <c r="G720" t="s">
        <v>1768</v>
      </c>
      <c r="H720" t="s">
        <v>11</v>
      </c>
      <c r="I720" t="s">
        <v>12</v>
      </c>
      <c r="J720">
        <v>10</v>
      </c>
      <c r="K720" t="s">
        <v>13</v>
      </c>
      <c r="L720" t="s">
        <v>14</v>
      </c>
      <c r="M720" s="2">
        <v>46</v>
      </c>
      <c r="N720" s="2">
        <v>460</v>
      </c>
      <c r="O720" t="s">
        <v>42</v>
      </c>
    </row>
    <row r="721" spans="1:15" hidden="1" x14ac:dyDescent="0.25">
      <c r="A721" t="s">
        <v>36</v>
      </c>
      <c r="B721">
        <v>3078</v>
      </c>
      <c r="C721" t="s">
        <v>1769</v>
      </c>
      <c r="D721" t="s">
        <v>1770</v>
      </c>
      <c r="E721" t="s">
        <v>1771</v>
      </c>
      <c r="F721" t="s">
        <v>40</v>
      </c>
      <c r="G721" t="s">
        <v>1772</v>
      </c>
      <c r="H721" t="s">
        <v>1773</v>
      </c>
      <c r="I721" t="s">
        <v>1774</v>
      </c>
      <c r="J721">
        <v>50</v>
      </c>
      <c r="K721" t="s">
        <v>13</v>
      </c>
      <c r="L721" t="s">
        <v>1775</v>
      </c>
      <c r="M721" s="2">
        <v>526.221</v>
      </c>
      <c r="N721" s="2">
        <v>26311.05</v>
      </c>
      <c r="O721" t="s">
        <v>42</v>
      </c>
    </row>
    <row r="722" spans="1:15" hidden="1" x14ac:dyDescent="0.25">
      <c r="A722" t="s">
        <v>36</v>
      </c>
      <c r="B722">
        <v>3089</v>
      </c>
      <c r="C722" t="s">
        <v>1776</v>
      </c>
      <c r="D722" t="s">
        <v>1777</v>
      </c>
      <c r="E722" t="s">
        <v>1778</v>
      </c>
      <c r="F722" t="s">
        <v>40</v>
      </c>
      <c r="G722" t="s">
        <v>1779</v>
      </c>
      <c r="H722" t="s">
        <v>11</v>
      </c>
      <c r="I722" t="s">
        <v>12</v>
      </c>
      <c r="J722">
        <v>9</v>
      </c>
      <c r="K722" t="s">
        <v>13</v>
      </c>
      <c r="L722" t="s">
        <v>14</v>
      </c>
      <c r="M722" s="2">
        <v>46</v>
      </c>
      <c r="N722" s="2">
        <v>414</v>
      </c>
      <c r="O722" t="s">
        <v>42</v>
      </c>
    </row>
    <row r="723" spans="1:15" hidden="1" x14ac:dyDescent="0.25">
      <c r="A723" t="s">
        <v>36</v>
      </c>
      <c r="B723">
        <v>3093</v>
      </c>
      <c r="C723" t="s">
        <v>1780</v>
      </c>
      <c r="D723" t="s">
        <v>1781</v>
      </c>
      <c r="E723" t="s">
        <v>1782</v>
      </c>
      <c r="F723" t="s">
        <v>40</v>
      </c>
      <c r="G723" t="s">
        <v>1783</v>
      </c>
      <c r="H723" t="s">
        <v>1784</v>
      </c>
      <c r="I723" t="s">
        <v>1785</v>
      </c>
      <c r="J723">
        <v>75</v>
      </c>
      <c r="K723" t="s">
        <v>13</v>
      </c>
      <c r="L723" t="s">
        <v>1786</v>
      </c>
      <c r="M723" s="2">
        <v>643.1</v>
      </c>
      <c r="N723" s="2">
        <v>48232.5</v>
      </c>
      <c r="O723" t="s">
        <v>42</v>
      </c>
    </row>
    <row r="724" spans="1:15" hidden="1" x14ac:dyDescent="0.25">
      <c r="A724" t="s">
        <v>36</v>
      </c>
      <c r="B724">
        <v>3093</v>
      </c>
      <c r="C724" t="s">
        <v>1780</v>
      </c>
      <c r="D724" t="s">
        <v>1781</v>
      </c>
      <c r="E724" t="s">
        <v>1782</v>
      </c>
      <c r="F724" t="s">
        <v>40</v>
      </c>
      <c r="G724" t="s">
        <v>1783</v>
      </c>
      <c r="H724" t="s">
        <v>1787</v>
      </c>
      <c r="I724" t="s">
        <v>1788</v>
      </c>
      <c r="J724">
        <v>40</v>
      </c>
      <c r="K724" t="s">
        <v>13</v>
      </c>
      <c r="L724" t="s">
        <v>1786</v>
      </c>
      <c r="M724" s="2">
        <v>1092.68</v>
      </c>
      <c r="N724" s="2">
        <v>43707.199999999997</v>
      </c>
      <c r="O724" t="s">
        <v>42</v>
      </c>
    </row>
    <row r="725" spans="1:15" hidden="1" x14ac:dyDescent="0.25">
      <c r="A725" t="s">
        <v>36</v>
      </c>
      <c r="B725">
        <v>3095</v>
      </c>
      <c r="C725" t="s">
        <v>1789</v>
      </c>
      <c r="D725" t="s">
        <v>1781</v>
      </c>
      <c r="E725" t="s">
        <v>1790</v>
      </c>
      <c r="F725" t="s">
        <v>135</v>
      </c>
      <c r="G725" t="s">
        <v>1791</v>
      </c>
      <c r="H725" t="s">
        <v>1792</v>
      </c>
      <c r="I725" t="s">
        <v>1793</v>
      </c>
      <c r="J725">
        <v>125</v>
      </c>
      <c r="K725" t="s">
        <v>13</v>
      </c>
      <c r="L725" t="s">
        <v>1794</v>
      </c>
      <c r="M725" s="2">
        <v>778.8</v>
      </c>
      <c r="N725" s="2">
        <v>97350</v>
      </c>
      <c r="O725" t="s">
        <v>42</v>
      </c>
    </row>
    <row r="726" spans="1:15" hidden="1" x14ac:dyDescent="0.25">
      <c r="A726" t="s">
        <v>36</v>
      </c>
      <c r="B726">
        <v>3106</v>
      </c>
      <c r="C726" t="s">
        <v>1795</v>
      </c>
      <c r="D726" t="s">
        <v>1796</v>
      </c>
      <c r="E726" t="s">
        <v>1797</v>
      </c>
      <c r="F726" t="s">
        <v>40</v>
      </c>
      <c r="G726" t="s">
        <v>1798</v>
      </c>
      <c r="H726" t="s">
        <v>11</v>
      </c>
      <c r="I726" t="s">
        <v>12</v>
      </c>
      <c r="J726">
        <v>10</v>
      </c>
      <c r="K726" t="s">
        <v>13</v>
      </c>
      <c r="L726" t="s">
        <v>14</v>
      </c>
      <c r="M726" s="2">
        <v>46</v>
      </c>
      <c r="N726" s="2">
        <v>460</v>
      </c>
      <c r="O726" t="s">
        <v>42</v>
      </c>
    </row>
    <row r="727" spans="1:15" hidden="1" x14ac:dyDescent="0.25">
      <c r="A727" t="s">
        <v>36</v>
      </c>
      <c r="B727">
        <v>3113</v>
      </c>
      <c r="C727" t="s">
        <v>1799</v>
      </c>
      <c r="D727" t="s">
        <v>1800</v>
      </c>
      <c r="E727" t="s">
        <v>1801</v>
      </c>
      <c r="F727" t="s">
        <v>40</v>
      </c>
      <c r="G727" t="s">
        <v>1802</v>
      </c>
      <c r="H727" t="s">
        <v>11</v>
      </c>
      <c r="I727" t="s">
        <v>12</v>
      </c>
      <c r="J727">
        <v>7</v>
      </c>
      <c r="K727" t="s">
        <v>13</v>
      </c>
      <c r="L727" t="s">
        <v>14</v>
      </c>
      <c r="M727" s="2">
        <v>46</v>
      </c>
      <c r="N727" s="2">
        <v>322</v>
      </c>
      <c r="O727" t="s">
        <v>42</v>
      </c>
    </row>
    <row r="728" spans="1:15" hidden="1" x14ac:dyDescent="0.25">
      <c r="A728" t="s">
        <v>36</v>
      </c>
      <c r="B728">
        <v>3123</v>
      </c>
      <c r="C728" t="s">
        <v>1803</v>
      </c>
      <c r="D728" t="s">
        <v>1804</v>
      </c>
      <c r="E728" t="s">
        <v>1805</v>
      </c>
      <c r="F728" t="s">
        <v>135</v>
      </c>
      <c r="G728" t="s">
        <v>1806</v>
      </c>
      <c r="H728" t="s">
        <v>1807</v>
      </c>
      <c r="I728" t="s">
        <v>1808</v>
      </c>
      <c r="J728">
        <v>500</v>
      </c>
      <c r="K728" t="s">
        <v>13</v>
      </c>
      <c r="L728" t="s">
        <v>1786</v>
      </c>
      <c r="M728" s="2">
        <v>9.9120000000000008</v>
      </c>
      <c r="N728" s="2">
        <v>4956</v>
      </c>
      <c r="O728" t="s">
        <v>42</v>
      </c>
    </row>
    <row r="729" spans="1:15" hidden="1" x14ac:dyDescent="0.25">
      <c r="A729" t="s">
        <v>36</v>
      </c>
      <c r="B729">
        <v>3133</v>
      </c>
      <c r="C729" t="s">
        <v>1809</v>
      </c>
      <c r="D729" t="s">
        <v>1810</v>
      </c>
      <c r="E729" t="s">
        <v>1811</v>
      </c>
      <c r="F729" t="s">
        <v>40</v>
      </c>
      <c r="G729" t="s">
        <v>1812</v>
      </c>
      <c r="H729" t="s">
        <v>11</v>
      </c>
      <c r="I729" t="s">
        <v>12</v>
      </c>
      <c r="J729">
        <v>13</v>
      </c>
      <c r="K729" t="s">
        <v>13</v>
      </c>
      <c r="L729" t="s">
        <v>14</v>
      </c>
      <c r="M729" s="2">
        <v>46</v>
      </c>
      <c r="N729" s="2">
        <v>598</v>
      </c>
      <c r="O729" t="s">
        <v>42</v>
      </c>
    </row>
    <row r="730" spans="1:15" hidden="1" x14ac:dyDescent="0.25">
      <c r="A730" t="s">
        <v>36</v>
      </c>
      <c r="B730">
        <v>3139</v>
      </c>
      <c r="C730" t="s">
        <v>1813</v>
      </c>
      <c r="D730" t="s">
        <v>1814</v>
      </c>
      <c r="E730" t="s">
        <v>1815</v>
      </c>
      <c r="F730" t="s">
        <v>40</v>
      </c>
      <c r="G730" t="s">
        <v>1816</v>
      </c>
      <c r="H730" t="s">
        <v>11</v>
      </c>
      <c r="I730" t="s">
        <v>12</v>
      </c>
      <c r="J730">
        <v>12</v>
      </c>
      <c r="K730" t="s">
        <v>13</v>
      </c>
      <c r="L730" t="s">
        <v>14</v>
      </c>
      <c r="M730" s="2">
        <v>46</v>
      </c>
      <c r="N730" s="2">
        <v>552</v>
      </c>
      <c r="O730" t="s">
        <v>42</v>
      </c>
    </row>
    <row r="731" spans="1:15" hidden="1" x14ac:dyDescent="0.25">
      <c r="A731" t="s">
        <v>36</v>
      </c>
      <c r="B731">
        <v>3141</v>
      </c>
      <c r="C731" t="s">
        <v>1817</v>
      </c>
      <c r="D731" t="s">
        <v>1818</v>
      </c>
      <c r="E731" t="s">
        <v>1819</v>
      </c>
      <c r="F731" t="s">
        <v>40</v>
      </c>
      <c r="G731" t="s">
        <v>1820</v>
      </c>
      <c r="H731" t="s">
        <v>1117</v>
      </c>
      <c r="I731" t="s">
        <v>1118</v>
      </c>
      <c r="J731">
        <v>15</v>
      </c>
      <c r="K731" t="s">
        <v>13</v>
      </c>
      <c r="L731" t="s">
        <v>1794</v>
      </c>
      <c r="M731" s="2">
        <v>3422</v>
      </c>
      <c r="N731" s="2">
        <v>51330</v>
      </c>
      <c r="O731" t="s">
        <v>42</v>
      </c>
    </row>
    <row r="732" spans="1:15" hidden="1" x14ac:dyDescent="0.25">
      <c r="A732" t="s">
        <v>36</v>
      </c>
      <c r="B732">
        <v>3143</v>
      </c>
      <c r="C732" t="s">
        <v>1821</v>
      </c>
      <c r="D732" t="s">
        <v>1818</v>
      </c>
      <c r="E732" t="s">
        <v>1822</v>
      </c>
      <c r="F732" t="s">
        <v>135</v>
      </c>
      <c r="G732" t="s">
        <v>1823</v>
      </c>
      <c r="H732" t="s">
        <v>1824</v>
      </c>
      <c r="I732" t="s">
        <v>1825</v>
      </c>
      <c r="J732">
        <v>5000</v>
      </c>
      <c r="K732" t="s">
        <v>13</v>
      </c>
      <c r="L732" t="s">
        <v>1786</v>
      </c>
      <c r="M732" s="2">
        <v>5.8410000000000002</v>
      </c>
      <c r="N732" s="2">
        <v>29205</v>
      </c>
      <c r="O732" t="s">
        <v>42</v>
      </c>
    </row>
    <row r="733" spans="1:15" hidden="1" x14ac:dyDescent="0.25">
      <c r="A733" t="s">
        <v>36</v>
      </c>
      <c r="B733">
        <v>3143</v>
      </c>
      <c r="C733" t="s">
        <v>1821</v>
      </c>
      <c r="D733" t="s">
        <v>1818</v>
      </c>
      <c r="E733" t="s">
        <v>1822</v>
      </c>
      <c r="F733" t="s">
        <v>135</v>
      </c>
      <c r="G733" t="s">
        <v>1823</v>
      </c>
      <c r="H733" t="s">
        <v>1826</v>
      </c>
      <c r="I733" t="s">
        <v>1827</v>
      </c>
      <c r="J733">
        <v>500</v>
      </c>
      <c r="K733" t="s">
        <v>13</v>
      </c>
      <c r="L733" t="s">
        <v>1786</v>
      </c>
      <c r="M733" s="2">
        <v>5.0149999999999997</v>
      </c>
      <c r="N733" s="2">
        <v>2507.5</v>
      </c>
      <c r="O733" t="s">
        <v>42</v>
      </c>
    </row>
    <row r="734" spans="1:15" hidden="1" x14ac:dyDescent="0.25">
      <c r="A734" t="s">
        <v>36</v>
      </c>
      <c r="B734">
        <v>3152</v>
      </c>
      <c r="C734" t="s">
        <v>1828</v>
      </c>
      <c r="D734" t="s">
        <v>1829</v>
      </c>
      <c r="E734" t="s">
        <v>1830</v>
      </c>
      <c r="F734" t="s">
        <v>135</v>
      </c>
      <c r="G734" t="s">
        <v>1831</v>
      </c>
      <c r="H734" t="s">
        <v>1832</v>
      </c>
      <c r="I734" t="s">
        <v>1833</v>
      </c>
      <c r="J734">
        <v>194</v>
      </c>
      <c r="K734" t="s">
        <v>13</v>
      </c>
      <c r="L734" t="s">
        <v>1786</v>
      </c>
      <c r="M734" s="2">
        <v>198.24</v>
      </c>
      <c r="N734" s="2">
        <v>38458.559999999998</v>
      </c>
      <c r="O734" t="s">
        <v>42</v>
      </c>
    </row>
    <row r="735" spans="1:15" hidden="1" x14ac:dyDescent="0.25">
      <c r="A735" t="s">
        <v>36</v>
      </c>
      <c r="B735">
        <v>3163</v>
      </c>
      <c r="C735" t="s">
        <v>1834</v>
      </c>
      <c r="D735" t="s">
        <v>1835</v>
      </c>
      <c r="E735" t="s">
        <v>1836</v>
      </c>
      <c r="F735" t="s">
        <v>40</v>
      </c>
      <c r="G735" t="s">
        <v>1837</v>
      </c>
      <c r="H735" t="s">
        <v>11</v>
      </c>
      <c r="I735" t="s">
        <v>12</v>
      </c>
      <c r="J735">
        <v>12</v>
      </c>
      <c r="K735" t="s">
        <v>13</v>
      </c>
      <c r="L735" t="s">
        <v>14</v>
      </c>
      <c r="M735" s="2">
        <v>46</v>
      </c>
      <c r="N735" s="2">
        <v>552</v>
      </c>
      <c r="O735" t="s">
        <v>42</v>
      </c>
    </row>
    <row r="736" spans="1:15" hidden="1" x14ac:dyDescent="0.25">
      <c r="A736" t="s">
        <v>36</v>
      </c>
      <c r="B736">
        <v>3167</v>
      </c>
      <c r="C736" t="s">
        <v>1838</v>
      </c>
      <c r="D736" t="s">
        <v>1835</v>
      </c>
      <c r="E736" t="s">
        <v>1839</v>
      </c>
      <c r="F736" t="s">
        <v>135</v>
      </c>
      <c r="G736" t="s">
        <v>1840</v>
      </c>
      <c r="H736" t="s">
        <v>494</v>
      </c>
      <c r="I736" t="s">
        <v>495</v>
      </c>
      <c r="J736">
        <v>300</v>
      </c>
      <c r="K736" t="s">
        <v>13</v>
      </c>
      <c r="L736" t="s">
        <v>1786</v>
      </c>
      <c r="M736" s="2">
        <v>51.92</v>
      </c>
      <c r="N736" s="2">
        <v>15576</v>
      </c>
      <c r="O736" t="s">
        <v>42</v>
      </c>
    </row>
    <row r="737" spans="1:15" hidden="1" x14ac:dyDescent="0.25">
      <c r="A737" t="s">
        <v>36</v>
      </c>
      <c r="B737">
        <v>3167</v>
      </c>
      <c r="C737" t="s">
        <v>1838</v>
      </c>
      <c r="D737" t="s">
        <v>1835</v>
      </c>
      <c r="E737" t="s">
        <v>1839</v>
      </c>
      <c r="F737" t="s">
        <v>135</v>
      </c>
      <c r="G737" t="s">
        <v>1840</v>
      </c>
      <c r="H737" t="s">
        <v>531</v>
      </c>
      <c r="I737" t="s">
        <v>532</v>
      </c>
      <c r="J737">
        <v>200</v>
      </c>
      <c r="K737" t="s">
        <v>13</v>
      </c>
      <c r="L737" t="s">
        <v>1786</v>
      </c>
      <c r="M737" s="2">
        <v>979.4</v>
      </c>
      <c r="N737" s="2">
        <v>195880</v>
      </c>
      <c r="O737" t="s">
        <v>42</v>
      </c>
    </row>
    <row r="738" spans="1:15" hidden="1" x14ac:dyDescent="0.25">
      <c r="A738" t="s">
        <v>36</v>
      </c>
      <c r="B738">
        <v>3167</v>
      </c>
      <c r="C738" t="s">
        <v>1838</v>
      </c>
      <c r="D738" t="s">
        <v>1835</v>
      </c>
      <c r="E738" t="s">
        <v>1839</v>
      </c>
      <c r="F738" t="s">
        <v>135</v>
      </c>
      <c r="G738" t="s">
        <v>1840</v>
      </c>
      <c r="H738" t="s">
        <v>1841</v>
      </c>
      <c r="I738" t="s">
        <v>1842</v>
      </c>
      <c r="J738">
        <v>500</v>
      </c>
      <c r="K738" t="s">
        <v>13</v>
      </c>
      <c r="L738" t="s">
        <v>1786</v>
      </c>
      <c r="M738" s="2">
        <v>10.006399999999999</v>
      </c>
      <c r="N738" s="2">
        <v>5003.2</v>
      </c>
      <c r="O738" t="s">
        <v>42</v>
      </c>
    </row>
    <row r="739" spans="1:15" hidden="1" x14ac:dyDescent="0.25">
      <c r="A739" t="s">
        <v>36</v>
      </c>
      <c r="B739">
        <v>3175</v>
      </c>
      <c r="C739" t="s">
        <v>1843</v>
      </c>
      <c r="D739" t="s">
        <v>1844</v>
      </c>
      <c r="E739" t="s">
        <v>1845</v>
      </c>
      <c r="F739" t="s">
        <v>40</v>
      </c>
      <c r="G739" t="s">
        <v>1846</v>
      </c>
      <c r="H739" t="s">
        <v>11</v>
      </c>
      <c r="I739" t="s">
        <v>12</v>
      </c>
      <c r="J739">
        <v>9</v>
      </c>
      <c r="K739" t="s">
        <v>13</v>
      </c>
      <c r="L739" t="s">
        <v>14</v>
      </c>
      <c r="M739" s="2">
        <v>46</v>
      </c>
      <c r="N739" s="2">
        <v>414</v>
      </c>
      <c r="O739" t="s">
        <v>42</v>
      </c>
    </row>
    <row r="740" spans="1:15" hidden="1" x14ac:dyDescent="0.25">
      <c r="A740" t="s">
        <v>36</v>
      </c>
      <c r="B740">
        <v>3177</v>
      </c>
      <c r="C740" t="s">
        <v>1847</v>
      </c>
      <c r="D740" t="s">
        <v>1844</v>
      </c>
      <c r="E740" t="s">
        <v>1848</v>
      </c>
      <c r="F740" t="s">
        <v>40</v>
      </c>
      <c r="G740" t="s">
        <v>1243</v>
      </c>
      <c r="H740" t="s">
        <v>1849</v>
      </c>
      <c r="I740" t="s">
        <v>1850</v>
      </c>
      <c r="J740">
        <v>5</v>
      </c>
      <c r="K740" t="s">
        <v>13</v>
      </c>
      <c r="L740" t="s">
        <v>1851</v>
      </c>
      <c r="M740" s="2">
        <v>4708.2</v>
      </c>
      <c r="N740" s="2">
        <v>23541</v>
      </c>
      <c r="O740" t="s">
        <v>42</v>
      </c>
    </row>
    <row r="741" spans="1:15" hidden="1" x14ac:dyDescent="0.25">
      <c r="A741" t="s">
        <v>36</v>
      </c>
      <c r="B741">
        <v>3181</v>
      </c>
      <c r="C741" t="s">
        <v>1852</v>
      </c>
      <c r="D741" t="s">
        <v>1844</v>
      </c>
      <c r="E741" t="s">
        <v>1853</v>
      </c>
      <c r="F741" t="s">
        <v>135</v>
      </c>
      <c r="G741" t="s">
        <v>1854</v>
      </c>
      <c r="H741" t="s">
        <v>1832</v>
      </c>
      <c r="I741" t="s">
        <v>1833</v>
      </c>
      <c r="J741">
        <v>6</v>
      </c>
      <c r="K741" t="s">
        <v>13</v>
      </c>
      <c r="L741" t="s">
        <v>1786</v>
      </c>
      <c r="M741" s="2">
        <v>198.24</v>
      </c>
      <c r="N741" s="2">
        <v>1189.44</v>
      </c>
      <c r="O741" t="s">
        <v>42</v>
      </c>
    </row>
    <row r="742" spans="1:15" hidden="1" x14ac:dyDescent="0.25">
      <c r="A742" t="s">
        <v>36</v>
      </c>
      <c r="B742">
        <v>3201</v>
      </c>
      <c r="C742" t="s">
        <v>1855</v>
      </c>
      <c r="D742" t="s">
        <v>1856</v>
      </c>
      <c r="E742" t="s">
        <v>1857</v>
      </c>
      <c r="F742" t="s">
        <v>135</v>
      </c>
      <c r="G742" t="s">
        <v>1858</v>
      </c>
      <c r="H742" t="s">
        <v>1859</v>
      </c>
      <c r="I742" t="s">
        <v>1860</v>
      </c>
      <c r="J742">
        <v>500</v>
      </c>
      <c r="K742" t="s">
        <v>13</v>
      </c>
      <c r="L742" t="s">
        <v>1786</v>
      </c>
      <c r="M742" s="2">
        <v>63.72</v>
      </c>
      <c r="N742" s="2">
        <v>31860</v>
      </c>
      <c r="O742" t="s">
        <v>42</v>
      </c>
    </row>
    <row r="743" spans="1:15" hidden="1" x14ac:dyDescent="0.25">
      <c r="A743" t="s">
        <v>36</v>
      </c>
      <c r="B743">
        <v>3202</v>
      </c>
      <c r="C743" t="s">
        <v>1861</v>
      </c>
      <c r="D743" t="s">
        <v>1856</v>
      </c>
      <c r="E743" t="s">
        <v>1862</v>
      </c>
      <c r="F743" t="s">
        <v>135</v>
      </c>
      <c r="G743" t="s">
        <v>1863</v>
      </c>
      <c r="H743" t="s">
        <v>1864</v>
      </c>
      <c r="I743" t="s">
        <v>1865</v>
      </c>
      <c r="J743">
        <v>379</v>
      </c>
      <c r="K743" t="s">
        <v>13</v>
      </c>
      <c r="L743" t="s">
        <v>1786</v>
      </c>
      <c r="M743" s="2">
        <v>79.06</v>
      </c>
      <c r="N743" s="2">
        <v>29963.74</v>
      </c>
      <c r="O743" t="s">
        <v>42</v>
      </c>
    </row>
    <row r="744" spans="1:15" hidden="1" x14ac:dyDescent="0.25">
      <c r="A744" t="s">
        <v>36</v>
      </c>
      <c r="B744">
        <v>3213</v>
      </c>
      <c r="C744" t="s">
        <v>1866</v>
      </c>
      <c r="D744" t="s">
        <v>1867</v>
      </c>
      <c r="E744" t="s">
        <v>1868</v>
      </c>
      <c r="F744" t="s">
        <v>40</v>
      </c>
      <c r="G744" t="s">
        <v>1869</v>
      </c>
      <c r="H744" t="s">
        <v>1870</v>
      </c>
      <c r="I744" t="s">
        <v>1871</v>
      </c>
      <c r="J744">
        <v>1</v>
      </c>
      <c r="K744" t="s">
        <v>13</v>
      </c>
      <c r="L744" t="s">
        <v>1872</v>
      </c>
      <c r="M744" s="2">
        <v>61486.26</v>
      </c>
      <c r="N744" s="2">
        <v>61486.26</v>
      </c>
      <c r="O744" t="s">
        <v>42</v>
      </c>
    </row>
    <row r="745" spans="1:15" hidden="1" x14ac:dyDescent="0.25">
      <c r="A745" t="s">
        <v>36</v>
      </c>
      <c r="B745">
        <v>3214</v>
      </c>
      <c r="C745" t="s">
        <v>1873</v>
      </c>
      <c r="D745" t="s">
        <v>1867</v>
      </c>
      <c r="E745" t="s">
        <v>1874</v>
      </c>
      <c r="F745" t="s">
        <v>40</v>
      </c>
      <c r="G745" t="s">
        <v>1875</v>
      </c>
      <c r="H745" t="s">
        <v>68</v>
      </c>
      <c r="I745" t="s">
        <v>69</v>
      </c>
      <c r="J745">
        <v>1000</v>
      </c>
      <c r="K745" t="s">
        <v>13</v>
      </c>
      <c r="L745" t="s">
        <v>21</v>
      </c>
      <c r="M745" s="2">
        <v>1000</v>
      </c>
      <c r="N745" s="2">
        <v>1000000</v>
      </c>
      <c r="O745" t="s">
        <v>42</v>
      </c>
    </row>
    <row r="746" spans="1:15" hidden="1" x14ac:dyDescent="0.25">
      <c r="A746" t="s">
        <v>36</v>
      </c>
      <c r="B746">
        <v>3214</v>
      </c>
      <c r="C746" t="s">
        <v>1873</v>
      </c>
      <c r="D746" t="s">
        <v>1867</v>
      </c>
      <c r="E746" t="s">
        <v>1874</v>
      </c>
      <c r="F746" t="s">
        <v>40</v>
      </c>
      <c r="G746" t="s">
        <v>1875</v>
      </c>
      <c r="H746" t="s">
        <v>66</v>
      </c>
      <c r="I746" t="s">
        <v>67</v>
      </c>
      <c r="J746">
        <v>1766</v>
      </c>
      <c r="K746" t="s">
        <v>13</v>
      </c>
      <c r="L746" t="s">
        <v>21</v>
      </c>
      <c r="M746" s="2">
        <v>500</v>
      </c>
      <c r="N746" s="2">
        <v>883000</v>
      </c>
      <c r="O746" t="s">
        <v>42</v>
      </c>
    </row>
    <row r="747" spans="1:15" hidden="1" x14ac:dyDescent="0.25">
      <c r="A747" t="s">
        <v>36</v>
      </c>
      <c r="B747">
        <v>3214</v>
      </c>
      <c r="C747" t="s">
        <v>1873</v>
      </c>
      <c r="D747" t="s">
        <v>1867</v>
      </c>
      <c r="E747" t="s">
        <v>1874</v>
      </c>
      <c r="F747" t="s">
        <v>40</v>
      </c>
      <c r="G747" t="s">
        <v>1875</v>
      </c>
      <c r="H747" t="s">
        <v>70</v>
      </c>
      <c r="I747" t="s">
        <v>71</v>
      </c>
      <c r="J747">
        <v>1</v>
      </c>
      <c r="K747" t="s">
        <v>13</v>
      </c>
      <c r="L747" t="s">
        <v>21</v>
      </c>
      <c r="M747" s="2">
        <v>100</v>
      </c>
      <c r="N747" s="2">
        <v>100</v>
      </c>
      <c r="O747" t="s">
        <v>42</v>
      </c>
    </row>
    <row r="748" spans="1:15" hidden="1" x14ac:dyDescent="0.25">
      <c r="A748" t="s">
        <v>36</v>
      </c>
      <c r="B748">
        <v>3232</v>
      </c>
      <c r="C748" t="s">
        <v>1876</v>
      </c>
      <c r="D748" t="s">
        <v>1877</v>
      </c>
      <c r="E748" t="s">
        <v>1878</v>
      </c>
      <c r="F748" t="s">
        <v>40</v>
      </c>
      <c r="G748" t="s">
        <v>1879</v>
      </c>
      <c r="H748" t="s">
        <v>11</v>
      </c>
      <c r="I748" t="s">
        <v>12</v>
      </c>
      <c r="J748">
        <v>10</v>
      </c>
      <c r="K748" t="s">
        <v>13</v>
      </c>
      <c r="L748" t="s">
        <v>14</v>
      </c>
      <c r="M748" s="2">
        <v>46</v>
      </c>
      <c r="N748" s="2">
        <v>460</v>
      </c>
      <c r="O748" t="s">
        <v>42</v>
      </c>
    </row>
    <row r="749" spans="1:15" hidden="1" x14ac:dyDescent="0.25">
      <c r="A749" t="s">
        <v>36</v>
      </c>
      <c r="B749">
        <v>3236</v>
      </c>
      <c r="C749" t="s">
        <v>1880</v>
      </c>
      <c r="D749" t="s">
        <v>1881</v>
      </c>
      <c r="E749" t="s">
        <v>1882</v>
      </c>
      <c r="F749" t="s">
        <v>135</v>
      </c>
      <c r="G749" t="s">
        <v>1883</v>
      </c>
      <c r="H749" t="s">
        <v>1864</v>
      </c>
      <c r="I749" t="s">
        <v>1865</v>
      </c>
      <c r="J749">
        <v>121</v>
      </c>
      <c r="K749" t="s">
        <v>13</v>
      </c>
      <c r="L749" t="s">
        <v>1786</v>
      </c>
      <c r="M749" s="2">
        <v>79.06</v>
      </c>
      <c r="N749" s="2">
        <v>9566.26</v>
      </c>
      <c r="O749" t="s">
        <v>42</v>
      </c>
    </row>
    <row r="750" spans="1:15" hidden="1" x14ac:dyDescent="0.25">
      <c r="A750" t="s">
        <v>36</v>
      </c>
      <c r="B750">
        <v>3236</v>
      </c>
      <c r="C750" t="s">
        <v>1880</v>
      </c>
      <c r="D750" t="s">
        <v>1881</v>
      </c>
      <c r="E750" t="s">
        <v>1882</v>
      </c>
      <c r="F750" t="s">
        <v>135</v>
      </c>
      <c r="G750" t="s">
        <v>1883</v>
      </c>
      <c r="H750" t="s">
        <v>538</v>
      </c>
      <c r="I750" t="s">
        <v>539</v>
      </c>
      <c r="J750">
        <v>1000</v>
      </c>
      <c r="K750" t="s">
        <v>13</v>
      </c>
      <c r="L750" t="s">
        <v>1786</v>
      </c>
      <c r="M750" s="2">
        <v>110.92</v>
      </c>
      <c r="N750" s="2">
        <v>110920</v>
      </c>
      <c r="O750" t="s">
        <v>42</v>
      </c>
    </row>
    <row r="751" spans="1:15" hidden="1" x14ac:dyDescent="0.25">
      <c r="A751" t="s">
        <v>36</v>
      </c>
      <c r="B751">
        <v>3236</v>
      </c>
      <c r="C751" t="s">
        <v>1880</v>
      </c>
      <c r="D751" t="s">
        <v>1881</v>
      </c>
      <c r="E751" t="s">
        <v>1882</v>
      </c>
      <c r="F751" t="s">
        <v>135</v>
      </c>
      <c r="G751" t="s">
        <v>1883</v>
      </c>
      <c r="H751" t="s">
        <v>1884</v>
      </c>
      <c r="I751" t="s">
        <v>1885</v>
      </c>
      <c r="J751">
        <v>20</v>
      </c>
      <c r="K751" t="s">
        <v>13</v>
      </c>
      <c r="L751" t="s">
        <v>1786</v>
      </c>
      <c r="M751" s="2">
        <v>1569.4</v>
      </c>
      <c r="N751" s="2">
        <v>31388</v>
      </c>
      <c r="O751" t="s">
        <v>42</v>
      </c>
    </row>
    <row r="752" spans="1:15" hidden="1" x14ac:dyDescent="0.25">
      <c r="A752" t="s">
        <v>36</v>
      </c>
      <c r="B752">
        <v>3237</v>
      </c>
      <c r="C752" t="s">
        <v>1886</v>
      </c>
      <c r="D752" t="s">
        <v>1881</v>
      </c>
      <c r="E752" t="s">
        <v>1887</v>
      </c>
      <c r="F752" t="s">
        <v>40</v>
      </c>
      <c r="G752" t="s">
        <v>1888</v>
      </c>
      <c r="H752" t="s">
        <v>1889</v>
      </c>
      <c r="I752" t="s">
        <v>1890</v>
      </c>
      <c r="J752">
        <v>9</v>
      </c>
      <c r="K752" t="s">
        <v>13</v>
      </c>
      <c r="L752" t="s">
        <v>1891</v>
      </c>
      <c r="M752" s="2">
        <v>1711</v>
      </c>
      <c r="N752" s="2">
        <v>15399</v>
      </c>
      <c r="O752" t="s">
        <v>42</v>
      </c>
    </row>
    <row r="753" spans="1:15" hidden="1" x14ac:dyDescent="0.25">
      <c r="A753" t="s">
        <v>36</v>
      </c>
      <c r="B753">
        <v>3237</v>
      </c>
      <c r="C753" t="s">
        <v>1886</v>
      </c>
      <c r="D753" t="s">
        <v>1881</v>
      </c>
      <c r="E753" t="s">
        <v>1887</v>
      </c>
      <c r="F753" t="s">
        <v>40</v>
      </c>
      <c r="G753" t="s">
        <v>1888</v>
      </c>
      <c r="H753" t="s">
        <v>1121</v>
      </c>
      <c r="I753" t="s">
        <v>1122</v>
      </c>
      <c r="J753">
        <v>15</v>
      </c>
      <c r="K753" t="s">
        <v>13</v>
      </c>
      <c r="L753" t="s">
        <v>1891</v>
      </c>
      <c r="M753" s="2">
        <v>2324.6</v>
      </c>
      <c r="N753" s="2">
        <v>34869</v>
      </c>
      <c r="O753" t="s">
        <v>42</v>
      </c>
    </row>
    <row r="754" spans="1:15" hidden="1" x14ac:dyDescent="0.25">
      <c r="A754" t="s">
        <v>36</v>
      </c>
      <c r="B754">
        <v>3267</v>
      </c>
      <c r="C754" t="s">
        <v>1892</v>
      </c>
      <c r="D754" t="s">
        <v>1893</v>
      </c>
      <c r="E754" t="s">
        <v>1894</v>
      </c>
      <c r="F754" t="s">
        <v>40</v>
      </c>
      <c r="G754" t="s">
        <v>1895</v>
      </c>
      <c r="H754" t="s">
        <v>66</v>
      </c>
      <c r="I754" t="s">
        <v>67</v>
      </c>
      <c r="J754">
        <v>600</v>
      </c>
      <c r="K754" t="s">
        <v>13</v>
      </c>
      <c r="L754" t="s">
        <v>21</v>
      </c>
      <c r="M754" s="2">
        <v>500</v>
      </c>
      <c r="N754" s="2">
        <v>300000</v>
      </c>
      <c r="O754" t="s">
        <v>42</v>
      </c>
    </row>
    <row r="755" spans="1:15" hidden="1" x14ac:dyDescent="0.25">
      <c r="A755" t="s">
        <v>36</v>
      </c>
      <c r="B755">
        <v>3267</v>
      </c>
      <c r="C755" t="s">
        <v>1892</v>
      </c>
      <c r="D755" t="s">
        <v>1893</v>
      </c>
      <c r="E755" t="s">
        <v>1894</v>
      </c>
      <c r="F755" t="s">
        <v>40</v>
      </c>
      <c r="G755" t="s">
        <v>1895</v>
      </c>
      <c r="H755" t="s">
        <v>68</v>
      </c>
      <c r="I755" t="s">
        <v>69</v>
      </c>
      <c r="J755">
        <v>600</v>
      </c>
      <c r="K755" t="s">
        <v>13</v>
      </c>
      <c r="L755" t="s">
        <v>21</v>
      </c>
      <c r="M755" s="2">
        <v>1000</v>
      </c>
      <c r="N755" s="2">
        <v>600000</v>
      </c>
      <c r="O755" t="s">
        <v>42</v>
      </c>
    </row>
    <row r="756" spans="1:15" hidden="1" x14ac:dyDescent="0.25">
      <c r="A756" t="s">
        <v>36</v>
      </c>
      <c r="B756">
        <v>3268</v>
      </c>
      <c r="C756" t="s">
        <v>1896</v>
      </c>
      <c r="D756" t="s">
        <v>1893</v>
      </c>
      <c r="E756" t="s">
        <v>1897</v>
      </c>
      <c r="F756" t="s">
        <v>135</v>
      </c>
      <c r="G756" t="s">
        <v>1898</v>
      </c>
      <c r="H756" t="s">
        <v>1899</v>
      </c>
      <c r="I756" t="s">
        <v>1900</v>
      </c>
      <c r="J756">
        <v>1</v>
      </c>
      <c r="K756" t="s">
        <v>13</v>
      </c>
      <c r="L756" t="s">
        <v>1901</v>
      </c>
      <c r="M756" s="2">
        <v>3894</v>
      </c>
      <c r="N756" s="2">
        <v>3894</v>
      </c>
      <c r="O756" t="s">
        <v>42</v>
      </c>
    </row>
    <row r="757" spans="1:15" hidden="1" x14ac:dyDescent="0.25">
      <c r="A757" t="s">
        <v>36</v>
      </c>
      <c r="B757">
        <v>3268</v>
      </c>
      <c r="C757" t="s">
        <v>1896</v>
      </c>
      <c r="D757" t="s">
        <v>1893</v>
      </c>
      <c r="E757" t="s">
        <v>1897</v>
      </c>
      <c r="F757" t="s">
        <v>135</v>
      </c>
      <c r="G757" t="s">
        <v>1898</v>
      </c>
      <c r="H757" t="s">
        <v>1902</v>
      </c>
      <c r="I757" t="s">
        <v>1903</v>
      </c>
      <c r="J757">
        <v>1</v>
      </c>
      <c r="K757" t="s">
        <v>13</v>
      </c>
      <c r="L757" t="s">
        <v>1901</v>
      </c>
      <c r="M757" s="2">
        <v>2242</v>
      </c>
      <c r="N757" s="2">
        <v>2242</v>
      </c>
      <c r="O757" t="s">
        <v>42</v>
      </c>
    </row>
    <row r="758" spans="1:15" hidden="1" x14ac:dyDescent="0.25">
      <c r="A758" t="s">
        <v>36</v>
      </c>
      <c r="B758">
        <v>3270</v>
      </c>
      <c r="C758" t="s">
        <v>1904</v>
      </c>
      <c r="D758" t="s">
        <v>1893</v>
      </c>
      <c r="E758" t="s">
        <v>1905</v>
      </c>
      <c r="F758" t="s">
        <v>40</v>
      </c>
      <c r="G758" t="s">
        <v>1906</v>
      </c>
      <c r="H758" t="s">
        <v>538</v>
      </c>
      <c r="I758" t="s">
        <v>539</v>
      </c>
      <c r="J758">
        <v>500</v>
      </c>
      <c r="K758" t="s">
        <v>13</v>
      </c>
      <c r="L758" t="s">
        <v>1786</v>
      </c>
      <c r="M758" s="2">
        <v>110.92</v>
      </c>
      <c r="N758" s="2">
        <v>55460</v>
      </c>
      <c r="O758" t="s">
        <v>42</v>
      </c>
    </row>
    <row r="759" spans="1:15" hidden="1" x14ac:dyDescent="0.25">
      <c r="A759" t="s">
        <v>36</v>
      </c>
      <c r="B759">
        <v>3283</v>
      </c>
      <c r="C759" t="s">
        <v>1907</v>
      </c>
      <c r="D759" t="s">
        <v>1908</v>
      </c>
      <c r="E759" t="s">
        <v>1909</v>
      </c>
      <c r="F759" t="s">
        <v>40</v>
      </c>
      <c r="G759" t="s">
        <v>1910</v>
      </c>
      <c r="H759" t="s">
        <v>11</v>
      </c>
      <c r="I759" t="s">
        <v>12</v>
      </c>
      <c r="J759">
        <v>8</v>
      </c>
      <c r="K759" t="s">
        <v>13</v>
      </c>
      <c r="L759" t="s">
        <v>14</v>
      </c>
      <c r="M759" s="2">
        <v>46</v>
      </c>
      <c r="N759" s="2">
        <v>368</v>
      </c>
      <c r="O759" t="s">
        <v>42</v>
      </c>
    </row>
    <row r="760" spans="1:15" hidden="1" x14ac:dyDescent="0.25">
      <c r="A760" t="s">
        <v>36</v>
      </c>
      <c r="B760">
        <v>3298</v>
      </c>
      <c r="C760" t="s">
        <v>1911</v>
      </c>
      <c r="D760" t="s">
        <v>1912</v>
      </c>
      <c r="E760" t="s">
        <v>1913</v>
      </c>
      <c r="F760" t="s">
        <v>40</v>
      </c>
      <c r="G760" t="s">
        <v>1914</v>
      </c>
      <c r="H760" t="s">
        <v>28</v>
      </c>
      <c r="I760" t="s">
        <v>29</v>
      </c>
      <c r="J760">
        <v>70</v>
      </c>
      <c r="K760" t="s">
        <v>13</v>
      </c>
      <c r="L760" t="s">
        <v>1090</v>
      </c>
      <c r="M760" s="2">
        <v>125</v>
      </c>
      <c r="N760" s="2">
        <v>8750</v>
      </c>
      <c r="O760" t="s">
        <v>42</v>
      </c>
    </row>
    <row r="772" spans="10:10" x14ac:dyDescent="0.25">
      <c r="J772">
        <f>34*973.5</f>
        <v>33099</v>
      </c>
    </row>
  </sheetData>
  <autoFilter ref="A1:O760" xr:uid="{00000000-0009-0000-0000-000008000000}">
    <filterColumn colId="8">
      <filters>
        <filter val="FOCOS DE EMERGENCIA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12"/>
  <sheetViews>
    <sheetView workbookViewId="0">
      <selection activeCell="F21" sqref="F21"/>
    </sheetView>
  </sheetViews>
  <sheetFormatPr baseColWidth="10" defaultColWidth="11.42578125" defaultRowHeight="15" x14ac:dyDescent="0.25"/>
  <cols>
    <col min="2" max="3" width="17.28515625" bestFit="1" customWidth="1"/>
    <col min="6" max="6" width="47.5703125" bestFit="1" customWidth="1"/>
    <col min="7" max="7" width="29.85546875" bestFit="1" customWidth="1"/>
    <col min="8" max="8" width="13" bestFit="1" customWidth="1"/>
    <col min="9" max="9" width="15" bestFit="1" customWidth="1"/>
  </cols>
  <sheetData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>
        <v>3499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s="2">
        <v>46</v>
      </c>
      <c r="I3" s="2">
        <v>506</v>
      </c>
    </row>
    <row r="4" spans="1:9" x14ac:dyDescent="0.25">
      <c r="A4">
        <v>3515</v>
      </c>
      <c r="B4" t="s">
        <v>15</v>
      </c>
      <c r="C4" t="s">
        <v>16</v>
      </c>
      <c r="D4" t="s">
        <v>11</v>
      </c>
      <c r="E4" t="s">
        <v>12</v>
      </c>
      <c r="F4" t="s">
        <v>13</v>
      </c>
      <c r="G4" t="s">
        <v>14</v>
      </c>
      <c r="H4" s="2">
        <v>46</v>
      </c>
      <c r="I4" s="2">
        <v>460</v>
      </c>
    </row>
    <row r="5" spans="1:9" x14ac:dyDescent="0.25">
      <c r="A5">
        <v>3528</v>
      </c>
      <c r="B5" t="s">
        <v>17</v>
      </c>
      <c r="C5" t="s">
        <v>18</v>
      </c>
      <c r="D5" t="s">
        <v>19</v>
      </c>
      <c r="E5" t="s">
        <v>20</v>
      </c>
      <c r="F5" t="s">
        <v>13</v>
      </c>
      <c r="G5" t="s">
        <v>21</v>
      </c>
      <c r="H5" s="2">
        <v>500</v>
      </c>
      <c r="I5" s="2">
        <v>309500</v>
      </c>
    </row>
    <row r="6" spans="1:9" x14ac:dyDescent="0.25">
      <c r="A6">
        <v>3528</v>
      </c>
      <c r="B6" t="s">
        <v>17</v>
      </c>
      <c r="C6" t="s">
        <v>18</v>
      </c>
      <c r="D6" t="s">
        <v>22</v>
      </c>
      <c r="E6" t="s">
        <v>23</v>
      </c>
      <c r="F6" t="s">
        <v>13</v>
      </c>
      <c r="G6" t="s">
        <v>21</v>
      </c>
      <c r="H6" s="2">
        <v>1000</v>
      </c>
      <c r="I6" s="2">
        <v>600000</v>
      </c>
    </row>
    <row r="7" spans="1:9" x14ac:dyDescent="0.25">
      <c r="A7">
        <v>3533</v>
      </c>
      <c r="B7" t="s">
        <v>24</v>
      </c>
      <c r="C7" t="s">
        <v>25</v>
      </c>
      <c r="D7" t="s">
        <v>11</v>
      </c>
      <c r="E7" t="s">
        <v>12</v>
      </c>
      <c r="F7" t="s">
        <v>13</v>
      </c>
      <c r="G7" t="s">
        <v>14</v>
      </c>
      <c r="H7" s="2">
        <v>46</v>
      </c>
      <c r="I7" s="2">
        <v>598</v>
      </c>
    </row>
    <row r="8" spans="1:9" x14ac:dyDescent="0.25">
      <c r="A8">
        <v>3555</v>
      </c>
      <c r="B8" t="s">
        <v>26</v>
      </c>
      <c r="C8" t="s">
        <v>27</v>
      </c>
      <c r="D8" t="s">
        <v>11</v>
      </c>
      <c r="E8" t="s">
        <v>12</v>
      </c>
      <c r="F8" t="s">
        <v>13</v>
      </c>
      <c r="G8" t="s">
        <v>14</v>
      </c>
      <c r="H8" s="2">
        <v>46</v>
      </c>
      <c r="I8" s="2">
        <v>460</v>
      </c>
    </row>
    <row r="9" spans="1:9" x14ac:dyDescent="0.25">
      <c r="A9">
        <v>3587</v>
      </c>
      <c r="B9" s="1">
        <v>43599.347812499997</v>
      </c>
      <c r="C9" s="1">
        <v>43594</v>
      </c>
      <c r="D9" t="s">
        <v>28</v>
      </c>
      <c r="E9" t="s">
        <v>29</v>
      </c>
      <c r="F9" t="s">
        <v>13</v>
      </c>
      <c r="G9" t="s">
        <v>14</v>
      </c>
      <c r="H9" s="2">
        <v>125</v>
      </c>
      <c r="I9" s="2">
        <v>6250</v>
      </c>
    </row>
    <row r="10" spans="1:9" x14ac:dyDescent="0.25">
      <c r="A10">
        <v>3601</v>
      </c>
      <c r="B10" s="1">
        <v>43602.441319444442</v>
      </c>
      <c r="C10" s="1">
        <v>43598</v>
      </c>
      <c r="D10" t="s">
        <v>11</v>
      </c>
      <c r="E10" t="s">
        <v>12</v>
      </c>
      <c r="F10" t="s">
        <v>13</v>
      </c>
      <c r="G10" t="s">
        <v>14</v>
      </c>
      <c r="H10" s="2">
        <v>46</v>
      </c>
      <c r="I10" s="2">
        <v>736</v>
      </c>
    </row>
    <row r="11" spans="1:9" x14ac:dyDescent="0.25">
      <c r="A11">
        <v>3610</v>
      </c>
      <c r="B11" s="1">
        <v>43606.386307870373</v>
      </c>
      <c r="C11" s="1">
        <v>43602</v>
      </c>
      <c r="D11" t="s">
        <v>11</v>
      </c>
      <c r="E11" t="s">
        <v>12</v>
      </c>
      <c r="F11" t="s">
        <v>13</v>
      </c>
      <c r="G11" t="s">
        <v>14</v>
      </c>
      <c r="H11" s="2">
        <v>46</v>
      </c>
      <c r="I11" s="2">
        <v>552</v>
      </c>
    </row>
    <row r="12" spans="1:9" x14ac:dyDescent="0.25">
      <c r="A12">
        <v>3631</v>
      </c>
      <c r="B12" s="1">
        <v>43612.345347222225</v>
      </c>
      <c r="C12" s="1">
        <v>43612</v>
      </c>
      <c r="D12" t="s">
        <v>11</v>
      </c>
      <c r="E12" t="s">
        <v>12</v>
      </c>
      <c r="F12" t="s">
        <v>13</v>
      </c>
      <c r="G12" t="s">
        <v>14</v>
      </c>
      <c r="H12" s="2">
        <v>46</v>
      </c>
      <c r="I12" s="2">
        <v>598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2:O167"/>
  <sheetViews>
    <sheetView workbookViewId="0">
      <selection activeCell="I196" sqref="I196"/>
    </sheetView>
  </sheetViews>
  <sheetFormatPr baseColWidth="10" defaultColWidth="11.42578125" defaultRowHeight="15" x14ac:dyDescent="0.25"/>
  <cols>
    <col min="9" max="9" width="58" bestFit="1" customWidth="1"/>
  </cols>
  <sheetData>
    <row r="2" spans="1:15" hidden="1" x14ac:dyDescent="0.25">
      <c r="A2" t="s">
        <v>36</v>
      </c>
      <c r="B2">
        <v>781</v>
      </c>
      <c r="C2" t="s">
        <v>1915</v>
      </c>
      <c r="D2" t="s">
        <v>1916</v>
      </c>
      <c r="E2" t="s">
        <v>1917</v>
      </c>
      <c r="F2" t="s">
        <v>135</v>
      </c>
      <c r="G2" t="s">
        <v>1918</v>
      </c>
      <c r="H2" t="s">
        <v>971</v>
      </c>
      <c r="I2" t="s">
        <v>972</v>
      </c>
      <c r="J2">
        <v>156</v>
      </c>
      <c r="K2" t="s">
        <v>13</v>
      </c>
      <c r="L2" t="s">
        <v>476</v>
      </c>
      <c r="M2">
        <v>1321.6</v>
      </c>
      <c r="N2">
        <v>206169.60000000001</v>
      </c>
      <c r="O2" t="s">
        <v>42</v>
      </c>
    </row>
    <row r="3" spans="1:15" hidden="1" x14ac:dyDescent="0.25">
      <c r="A3" t="s">
        <v>36</v>
      </c>
      <c r="B3">
        <v>781</v>
      </c>
      <c r="C3" t="s">
        <v>1915</v>
      </c>
      <c r="D3" t="s">
        <v>1916</v>
      </c>
      <c r="E3" t="s">
        <v>1917</v>
      </c>
      <c r="F3" t="s">
        <v>135</v>
      </c>
      <c r="G3" t="s">
        <v>1918</v>
      </c>
      <c r="H3" t="s">
        <v>1919</v>
      </c>
      <c r="I3" t="s">
        <v>1920</v>
      </c>
      <c r="J3">
        <v>20</v>
      </c>
      <c r="K3" t="s">
        <v>13</v>
      </c>
      <c r="L3" t="s">
        <v>476</v>
      </c>
      <c r="M3">
        <v>3564.78</v>
      </c>
      <c r="N3">
        <v>71295.600000000006</v>
      </c>
      <c r="O3" t="s">
        <v>42</v>
      </c>
    </row>
    <row r="4" spans="1:15" hidden="1" x14ac:dyDescent="0.25">
      <c r="A4" t="s">
        <v>36</v>
      </c>
      <c r="B4">
        <v>782</v>
      </c>
      <c r="C4" t="s">
        <v>1921</v>
      </c>
      <c r="D4" t="s">
        <v>1922</v>
      </c>
      <c r="E4" t="s">
        <v>1923</v>
      </c>
      <c r="F4" t="s">
        <v>40</v>
      </c>
      <c r="G4" t="s">
        <v>1924</v>
      </c>
      <c r="H4" t="s">
        <v>1925</v>
      </c>
      <c r="I4" t="s">
        <v>1926</v>
      </c>
      <c r="J4">
        <v>15</v>
      </c>
      <c r="K4" t="s">
        <v>13</v>
      </c>
      <c r="L4" t="s">
        <v>476</v>
      </c>
      <c r="M4">
        <v>264.99259999999998</v>
      </c>
      <c r="N4">
        <v>3974.8890000000001</v>
      </c>
      <c r="O4" t="s">
        <v>42</v>
      </c>
    </row>
    <row r="5" spans="1:15" hidden="1" x14ac:dyDescent="0.25">
      <c r="A5" t="s">
        <v>36</v>
      </c>
      <c r="B5">
        <v>782</v>
      </c>
      <c r="C5" t="s">
        <v>1921</v>
      </c>
      <c r="D5" t="s">
        <v>1922</v>
      </c>
      <c r="E5" t="s">
        <v>1923</v>
      </c>
      <c r="F5" t="s">
        <v>40</v>
      </c>
      <c r="G5" t="s">
        <v>1924</v>
      </c>
      <c r="H5" t="s">
        <v>192</v>
      </c>
      <c r="I5" t="s">
        <v>193</v>
      </c>
      <c r="J5">
        <v>30</v>
      </c>
      <c r="K5" t="s">
        <v>13</v>
      </c>
      <c r="L5" t="s">
        <v>476</v>
      </c>
      <c r="M5">
        <v>26.9984</v>
      </c>
      <c r="N5">
        <v>809.952</v>
      </c>
      <c r="O5" t="s">
        <v>42</v>
      </c>
    </row>
    <row r="6" spans="1:15" hidden="1" x14ac:dyDescent="0.25">
      <c r="A6" t="s">
        <v>36</v>
      </c>
      <c r="B6">
        <v>782</v>
      </c>
      <c r="C6" t="s">
        <v>1921</v>
      </c>
      <c r="D6" t="s">
        <v>1922</v>
      </c>
      <c r="E6" t="s">
        <v>1923</v>
      </c>
      <c r="F6" t="s">
        <v>40</v>
      </c>
      <c r="G6" t="s">
        <v>1924</v>
      </c>
      <c r="H6" t="s">
        <v>1927</v>
      </c>
      <c r="I6" t="s">
        <v>1928</v>
      </c>
      <c r="J6">
        <v>25</v>
      </c>
      <c r="K6" t="s">
        <v>13</v>
      </c>
      <c r="L6" t="s">
        <v>476</v>
      </c>
      <c r="M6">
        <v>42.48</v>
      </c>
      <c r="N6">
        <v>1062</v>
      </c>
      <c r="O6" t="s">
        <v>42</v>
      </c>
    </row>
    <row r="7" spans="1:15" hidden="1" x14ac:dyDescent="0.25">
      <c r="A7" t="s">
        <v>36</v>
      </c>
      <c r="B7">
        <v>782</v>
      </c>
      <c r="C7" t="s">
        <v>1921</v>
      </c>
      <c r="D7" t="s">
        <v>1922</v>
      </c>
      <c r="E7" t="s">
        <v>1923</v>
      </c>
      <c r="F7" t="s">
        <v>40</v>
      </c>
      <c r="G7" t="s">
        <v>1924</v>
      </c>
      <c r="H7" t="s">
        <v>212</v>
      </c>
      <c r="I7" t="s">
        <v>213</v>
      </c>
      <c r="J7">
        <v>15</v>
      </c>
      <c r="K7" t="s">
        <v>13</v>
      </c>
      <c r="L7" t="s">
        <v>476</v>
      </c>
      <c r="M7">
        <v>159.005</v>
      </c>
      <c r="N7">
        <v>2385.0749999999998</v>
      </c>
      <c r="O7" t="s">
        <v>42</v>
      </c>
    </row>
    <row r="8" spans="1:15" hidden="1" x14ac:dyDescent="0.25">
      <c r="A8" t="s">
        <v>36</v>
      </c>
      <c r="B8">
        <v>782</v>
      </c>
      <c r="C8" t="s">
        <v>1921</v>
      </c>
      <c r="D8" t="s">
        <v>1922</v>
      </c>
      <c r="E8" t="s">
        <v>1923</v>
      </c>
      <c r="F8" t="s">
        <v>40</v>
      </c>
      <c r="G8" t="s">
        <v>1924</v>
      </c>
      <c r="H8" t="s">
        <v>1030</v>
      </c>
      <c r="I8" t="s">
        <v>1031</v>
      </c>
      <c r="J8">
        <v>20</v>
      </c>
      <c r="K8" t="s">
        <v>13</v>
      </c>
      <c r="L8" t="s">
        <v>476</v>
      </c>
      <c r="M8">
        <v>20.001000000000001</v>
      </c>
      <c r="N8">
        <v>400.02</v>
      </c>
      <c r="O8" t="s">
        <v>42</v>
      </c>
    </row>
    <row r="9" spans="1:15" hidden="1" x14ac:dyDescent="0.25">
      <c r="A9" t="s">
        <v>36</v>
      </c>
      <c r="B9">
        <v>782</v>
      </c>
      <c r="C9" t="s">
        <v>1921</v>
      </c>
      <c r="D9" t="s">
        <v>1922</v>
      </c>
      <c r="E9" t="s">
        <v>1923</v>
      </c>
      <c r="F9" t="s">
        <v>40</v>
      </c>
      <c r="G9" t="s">
        <v>1924</v>
      </c>
      <c r="H9" t="s">
        <v>1651</v>
      </c>
      <c r="I9" t="s">
        <v>1652</v>
      </c>
      <c r="J9" t="s">
        <v>2411</v>
      </c>
      <c r="K9" t="s">
        <v>13</v>
      </c>
      <c r="L9" t="s">
        <v>476</v>
      </c>
      <c r="M9">
        <v>13.9948</v>
      </c>
      <c r="N9">
        <v>699.74</v>
      </c>
      <c r="O9" t="s">
        <v>42</v>
      </c>
    </row>
    <row r="10" spans="1:15" hidden="1" x14ac:dyDescent="0.25">
      <c r="A10" t="s">
        <v>36</v>
      </c>
      <c r="B10">
        <v>782</v>
      </c>
      <c r="C10" t="s">
        <v>1921</v>
      </c>
      <c r="D10" t="s">
        <v>1922</v>
      </c>
      <c r="E10" t="s">
        <v>1923</v>
      </c>
      <c r="F10" t="s">
        <v>40</v>
      </c>
      <c r="G10" t="s">
        <v>1924</v>
      </c>
      <c r="H10" t="s">
        <v>1929</v>
      </c>
      <c r="I10" t="s">
        <v>1930</v>
      </c>
      <c r="J10">
        <v>50</v>
      </c>
      <c r="K10" t="s">
        <v>13</v>
      </c>
      <c r="L10" t="s">
        <v>476</v>
      </c>
      <c r="M10">
        <v>57.997</v>
      </c>
      <c r="N10">
        <v>2899.85</v>
      </c>
      <c r="O10" t="s">
        <v>42</v>
      </c>
    </row>
    <row r="11" spans="1:15" hidden="1" x14ac:dyDescent="0.25">
      <c r="A11" t="s">
        <v>36</v>
      </c>
      <c r="B11">
        <v>782</v>
      </c>
      <c r="C11" t="s">
        <v>1921</v>
      </c>
      <c r="D11" t="s">
        <v>1922</v>
      </c>
      <c r="E11" t="s">
        <v>1923</v>
      </c>
      <c r="F11" t="s">
        <v>40</v>
      </c>
      <c r="G11" t="s">
        <v>1924</v>
      </c>
      <c r="H11" t="s">
        <v>144</v>
      </c>
      <c r="I11" t="s">
        <v>145</v>
      </c>
      <c r="J11">
        <v>75</v>
      </c>
      <c r="K11" t="s">
        <v>13</v>
      </c>
      <c r="L11" t="s">
        <v>476</v>
      </c>
      <c r="M11">
        <v>29.9956</v>
      </c>
      <c r="N11">
        <v>2249.67</v>
      </c>
      <c r="O11" t="s">
        <v>42</v>
      </c>
    </row>
    <row r="12" spans="1:15" hidden="1" x14ac:dyDescent="0.25">
      <c r="A12" t="s">
        <v>36</v>
      </c>
      <c r="B12">
        <v>782</v>
      </c>
      <c r="C12" t="s">
        <v>1921</v>
      </c>
      <c r="D12" t="s">
        <v>1922</v>
      </c>
      <c r="E12" t="s">
        <v>1923</v>
      </c>
      <c r="F12" t="s">
        <v>40</v>
      </c>
      <c r="G12" t="s">
        <v>1924</v>
      </c>
      <c r="H12" t="s">
        <v>1022</v>
      </c>
      <c r="I12" t="s">
        <v>1023</v>
      </c>
      <c r="J12">
        <v>20</v>
      </c>
      <c r="K12" t="s">
        <v>13</v>
      </c>
      <c r="L12" t="s">
        <v>476</v>
      </c>
      <c r="M12">
        <v>135.995</v>
      </c>
      <c r="N12">
        <v>2719.9</v>
      </c>
      <c r="O12" t="s">
        <v>42</v>
      </c>
    </row>
    <row r="13" spans="1:15" hidden="1" x14ac:dyDescent="0.25">
      <c r="A13" t="s">
        <v>36</v>
      </c>
      <c r="B13">
        <v>782</v>
      </c>
      <c r="C13" t="s">
        <v>1921</v>
      </c>
      <c r="D13" t="s">
        <v>1922</v>
      </c>
      <c r="E13" t="s">
        <v>1923</v>
      </c>
      <c r="F13" t="s">
        <v>40</v>
      </c>
      <c r="G13" t="s">
        <v>1924</v>
      </c>
      <c r="H13" t="s">
        <v>487</v>
      </c>
      <c r="I13" t="s">
        <v>488</v>
      </c>
      <c r="J13">
        <v>3</v>
      </c>
      <c r="K13" t="s">
        <v>13</v>
      </c>
      <c r="L13" t="s">
        <v>476</v>
      </c>
      <c r="M13">
        <v>159.005</v>
      </c>
      <c r="N13">
        <v>477.01499999999999</v>
      </c>
      <c r="O13" t="s">
        <v>42</v>
      </c>
    </row>
    <row r="14" spans="1:15" hidden="1" x14ac:dyDescent="0.25">
      <c r="A14" t="s">
        <v>36</v>
      </c>
      <c r="B14">
        <v>782</v>
      </c>
      <c r="C14" t="s">
        <v>1921</v>
      </c>
      <c r="D14" t="s">
        <v>1922</v>
      </c>
      <c r="E14" t="s">
        <v>1923</v>
      </c>
      <c r="F14" t="s">
        <v>40</v>
      </c>
      <c r="G14" t="s">
        <v>1924</v>
      </c>
      <c r="H14" t="s">
        <v>510</v>
      </c>
      <c r="I14" t="s">
        <v>511</v>
      </c>
      <c r="J14">
        <v>150</v>
      </c>
      <c r="K14" t="s">
        <v>13</v>
      </c>
      <c r="L14" t="s">
        <v>476</v>
      </c>
      <c r="M14">
        <v>11.505000000000001</v>
      </c>
      <c r="N14">
        <v>1725.75</v>
      </c>
      <c r="O14" t="s">
        <v>42</v>
      </c>
    </row>
    <row r="15" spans="1:15" hidden="1" x14ac:dyDescent="0.25">
      <c r="A15" t="s">
        <v>36</v>
      </c>
      <c r="B15">
        <v>782</v>
      </c>
      <c r="C15" t="s">
        <v>1921</v>
      </c>
      <c r="D15" t="s">
        <v>1922</v>
      </c>
      <c r="E15" t="s">
        <v>1923</v>
      </c>
      <c r="F15" t="s">
        <v>40</v>
      </c>
      <c r="G15" t="s">
        <v>1924</v>
      </c>
      <c r="H15" t="s">
        <v>157</v>
      </c>
      <c r="I15" t="s">
        <v>158</v>
      </c>
      <c r="J15">
        <v>60</v>
      </c>
      <c r="K15" t="s">
        <v>13</v>
      </c>
      <c r="L15" t="s">
        <v>476</v>
      </c>
      <c r="M15">
        <v>17.003799999999998</v>
      </c>
      <c r="N15">
        <v>1020.228</v>
      </c>
      <c r="O15" t="s">
        <v>42</v>
      </c>
    </row>
    <row r="16" spans="1:15" hidden="1" x14ac:dyDescent="0.25">
      <c r="A16" t="s">
        <v>36</v>
      </c>
      <c r="B16">
        <v>782</v>
      </c>
      <c r="C16" t="s">
        <v>1921</v>
      </c>
      <c r="D16" t="s">
        <v>1922</v>
      </c>
      <c r="E16" t="s">
        <v>1923</v>
      </c>
      <c r="F16" t="s">
        <v>40</v>
      </c>
      <c r="G16" t="s">
        <v>1924</v>
      </c>
      <c r="H16" t="s">
        <v>506</v>
      </c>
      <c r="I16" t="s">
        <v>507</v>
      </c>
      <c r="J16">
        <v>35</v>
      </c>
      <c r="K16" t="s">
        <v>13</v>
      </c>
      <c r="L16" t="s">
        <v>476</v>
      </c>
      <c r="M16">
        <v>8.7910000000000004</v>
      </c>
      <c r="N16">
        <v>307.685</v>
      </c>
      <c r="O16" t="s">
        <v>42</v>
      </c>
    </row>
    <row r="17" spans="1:15" hidden="1" x14ac:dyDescent="0.25">
      <c r="A17" t="s">
        <v>36</v>
      </c>
      <c r="B17">
        <v>782</v>
      </c>
      <c r="C17" t="s">
        <v>1921</v>
      </c>
      <c r="D17" t="s">
        <v>1922</v>
      </c>
      <c r="E17" t="s">
        <v>1923</v>
      </c>
      <c r="F17" t="s">
        <v>40</v>
      </c>
      <c r="G17" t="s">
        <v>1924</v>
      </c>
      <c r="H17" t="s">
        <v>508</v>
      </c>
      <c r="I17" t="s">
        <v>509</v>
      </c>
      <c r="J17">
        <v>60</v>
      </c>
      <c r="K17" t="s">
        <v>13</v>
      </c>
      <c r="L17" t="s">
        <v>476</v>
      </c>
      <c r="M17">
        <v>123.9</v>
      </c>
      <c r="N17">
        <v>7434</v>
      </c>
      <c r="O17" t="s">
        <v>42</v>
      </c>
    </row>
    <row r="18" spans="1:15" hidden="1" x14ac:dyDescent="0.25">
      <c r="A18" t="s">
        <v>36</v>
      </c>
      <c r="B18">
        <v>782</v>
      </c>
      <c r="C18" t="s">
        <v>1921</v>
      </c>
      <c r="D18" t="s">
        <v>1922</v>
      </c>
      <c r="E18" t="s">
        <v>1923</v>
      </c>
      <c r="F18" t="s">
        <v>40</v>
      </c>
      <c r="G18" t="s">
        <v>1924</v>
      </c>
      <c r="H18" t="s">
        <v>306</v>
      </c>
      <c r="I18" t="s">
        <v>307</v>
      </c>
      <c r="J18">
        <v>50</v>
      </c>
      <c r="K18" t="s">
        <v>13</v>
      </c>
      <c r="L18" t="s">
        <v>476</v>
      </c>
      <c r="M18">
        <v>1.2390000000000001</v>
      </c>
      <c r="N18">
        <v>61.95</v>
      </c>
      <c r="O18" t="s">
        <v>42</v>
      </c>
    </row>
    <row r="19" spans="1:15" hidden="1" x14ac:dyDescent="0.25">
      <c r="A19" t="s">
        <v>36</v>
      </c>
      <c r="B19">
        <v>782</v>
      </c>
      <c r="C19" t="s">
        <v>1921</v>
      </c>
      <c r="D19" t="s">
        <v>1922</v>
      </c>
      <c r="E19" t="s">
        <v>1923</v>
      </c>
      <c r="F19" t="s">
        <v>40</v>
      </c>
      <c r="G19" t="s">
        <v>1924</v>
      </c>
      <c r="H19" t="s">
        <v>500</v>
      </c>
      <c r="I19" t="s">
        <v>501</v>
      </c>
      <c r="J19">
        <v>45</v>
      </c>
      <c r="K19" t="s">
        <v>13</v>
      </c>
      <c r="L19" t="s">
        <v>476</v>
      </c>
      <c r="M19">
        <v>124.17140000000001</v>
      </c>
      <c r="N19">
        <v>5587.7129999999997</v>
      </c>
      <c r="O19" t="s">
        <v>42</v>
      </c>
    </row>
    <row r="20" spans="1:15" hidden="1" x14ac:dyDescent="0.25">
      <c r="A20" t="s">
        <v>36</v>
      </c>
      <c r="B20">
        <v>782</v>
      </c>
      <c r="C20" t="s">
        <v>1921</v>
      </c>
      <c r="D20" t="s">
        <v>1922</v>
      </c>
      <c r="E20" t="s">
        <v>1923</v>
      </c>
      <c r="F20" t="s">
        <v>40</v>
      </c>
      <c r="G20" t="s">
        <v>1924</v>
      </c>
      <c r="H20" t="s">
        <v>161</v>
      </c>
      <c r="I20" t="s">
        <v>162</v>
      </c>
      <c r="J20">
        <v>200</v>
      </c>
      <c r="K20" t="s">
        <v>13</v>
      </c>
      <c r="L20" t="s">
        <v>476</v>
      </c>
      <c r="M20">
        <v>43.990400000000001</v>
      </c>
      <c r="N20">
        <v>8798.08</v>
      </c>
      <c r="O20" t="s">
        <v>42</v>
      </c>
    </row>
    <row r="21" spans="1:15" hidden="1" x14ac:dyDescent="0.25">
      <c r="A21" t="s">
        <v>36</v>
      </c>
      <c r="B21">
        <v>782</v>
      </c>
      <c r="C21" t="s">
        <v>1921</v>
      </c>
      <c r="D21" t="s">
        <v>1922</v>
      </c>
      <c r="E21" t="s">
        <v>1923</v>
      </c>
      <c r="F21" t="s">
        <v>40</v>
      </c>
      <c r="G21" t="s">
        <v>1924</v>
      </c>
      <c r="H21" t="s">
        <v>498</v>
      </c>
      <c r="I21" t="s">
        <v>499</v>
      </c>
      <c r="J21">
        <v>3</v>
      </c>
      <c r="K21" t="s">
        <v>13</v>
      </c>
      <c r="L21" t="s">
        <v>476</v>
      </c>
      <c r="M21">
        <v>685.0018</v>
      </c>
      <c r="N21">
        <v>2055.0054</v>
      </c>
      <c r="O21" t="s">
        <v>42</v>
      </c>
    </row>
    <row r="22" spans="1:15" hidden="1" x14ac:dyDescent="0.25">
      <c r="A22" t="s">
        <v>36</v>
      </c>
      <c r="B22">
        <v>782</v>
      </c>
      <c r="C22" t="s">
        <v>1921</v>
      </c>
      <c r="D22" t="s">
        <v>1922</v>
      </c>
      <c r="E22" t="s">
        <v>1923</v>
      </c>
      <c r="F22" t="s">
        <v>40</v>
      </c>
      <c r="G22" t="s">
        <v>1924</v>
      </c>
      <c r="H22" t="s">
        <v>171</v>
      </c>
      <c r="I22" t="s">
        <v>172</v>
      </c>
      <c r="J22">
        <v>10</v>
      </c>
      <c r="K22" t="s">
        <v>13</v>
      </c>
      <c r="L22" t="s">
        <v>476</v>
      </c>
      <c r="M22">
        <v>66.197999999999993</v>
      </c>
      <c r="N22">
        <v>661.98</v>
      </c>
      <c r="O22" t="s">
        <v>42</v>
      </c>
    </row>
    <row r="23" spans="1:15" hidden="1" x14ac:dyDescent="0.25">
      <c r="A23" t="s">
        <v>36</v>
      </c>
      <c r="B23">
        <v>782</v>
      </c>
      <c r="C23" t="s">
        <v>1921</v>
      </c>
      <c r="D23" t="s">
        <v>1922</v>
      </c>
      <c r="E23" t="s">
        <v>1923</v>
      </c>
      <c r="F23" t="s">
        <v>40</v>
      </c>
      <c r="G23" t="s">
        <v>1924</v>
      </c>
      <c r="H23" t="s">
        <v>173</v>
      </c>
      <c r="I23" t="s">
        <v>174</v>
      </c>
      <c r="J23">
        <v>10</v>
      </c>
      <c r="K23" t="s">
        <v>13</v>
      </c>
      <c r="L23" t="s">
        <v>476</v>
      </c>
      <c r="M23">
        <v>77.998000000000005</v>
      </c>
      <c r="N23">
        <v>779.98</v>
      </c>
      <c r="O23" t="s">
        <v>42</v>
      </c>
    </row>
    <row r="24" spans="1:15" hidden="1" x14ac:dyDescent="0.25">
      <c r="A24" t="s">
        <v>36</v>
      </c>
      <c r="B24">
        <v>782</v>
      </c>
      <c r="C24" t="s">
        <v>1921</v>
      </c>
      <c r="D24" t="s">
        <v>1922</v>
      </c>
      <c r="E24" t="s">
        <v>1923</v>
      </c>
      <c r="F24" t="s">
        <v>40</v>
      </c>
      <c r="G24" t="s">
        <v>1924</v>
      </c>
      <c r="H24" t="s">
        <v>169</v>
      </c>
      <c r="I24" t="s">
        <v>170</v>
      </c>
      <c r="J24">
        <v>10</v>
      </c>
      <c r="K24" t="s">
        <v>13</v>
      </c>
      <c r="L24" t="s">
        <v>476</v>
      </c>
      <c r="M24">
        <v>118</v>
      </c>
      <c r="N24">
        <v>1180</v>
      </c>
      <c r="O24" t="s">
        <v>42</v>
      </c>
    </row>
    <row r="25" spans="1:15" hidden="1" x14ac:dyDescent="0.25">
      <c r="A25" t="s">
        <v>36</v>
      </c>
      <c r="B25">
        <v>782</v>
      </c>
      <c r="C25" t="s">
        <v>1921</v>
      </c>
      <c r="D25" t="s">
        <v>1922</v>
      </c>
      <c r="E25" t="s">
        <v>1923</v>
      </c>
      <c r="F25" t="s">
        <v>40</v>
      </c>
      <c r="G25" t="s">
        <v>1924</v>
      </c>
      <c r="H25" t="s">
        <v>163</v>
      </c>
      <c r="I25" t="s">
        <v>164</v>
      </c>
      <c r="J25">
        <v>5</v>
      </c>
      <c r="K25" t="s">
        <v>13</v>
      </c>
      <c r="L25" t="s">
        <v>476</v>
      </c>
      <c r="M25">
        <v>780.00360000000001</v>
      </c>
      <c r="N25">
        <v>3900.018</v>
      </c>
      <c r="O25" t="s">
        <v>42</v>
      </c>
    </row>
    <row r="26" spans="1:15" hidden="1" x14ac:dyDescent="0.25">
      <c r="A26" t="s">
        <v>36</v>
      </c>
      <c r="B26">
        <v>782</v>
      </c>
      <c r="C26" t="s">
        <v>1921</v>
      </c>
      <c r="D26" t="s">
        <v>1922</v>
      </c>
      <c r="E26" t="s">
        <v>1923</v>
      </c>
      <c r="F26" t="s">
        <v>40</v>
      </c>
      <c r="G26" t="s">
        <v>1924</v>
      </c>
      <c r="H26" t="s">
        <v>1931</v>
      </c>
      <c r="I26" t="s">
        <v>1932</v>
      </c>
      <c r="J26">
        <v>5</v>
      </c>
      <c r="K26" t="s">
        <v>13</v>
      </c>
      <c r="L26" t="s">
        <v>476</v>
      </c>
      <c r="M26">
        <v>57.005800000000001</v>
      </c>
      <c r="N26">
        <v>285.029</v>
      </c>
      <c r="O26" t="s">
        <v>42</v>
      </c>
    </row>
    <row r="27" spans="1:15" hidden="1" x14ac:dyDescent="0.25">
      <c r="A27" t="s">
        <v>36</v>
      </c>
      <c r="B27">
        <v>782</v>
      </c>
      <c r="C27" t="s">
        <v>1921</v>
      </c>
      <c r="D27" t="s">
        <v>1922</v>
      </c>
      <c r="E27" t="s">
        <v>1923</v>
      </c>
      <c r="F27" t="s">
        <v>40</v>
      </c>
      <c r="G27" t="s">
        <v>1924</v>
      </c>
      <c r="H27" t="s">
        <v>298</v>
      </c>
      <c r="I27" t="s">
        <v>299</v>
      </c>
      <c r="J27">
        <v>100</v>
      </c>
      <c r="K27" t="s">
        <v>13</v>
      </c>
      <c r="L27" t="s">
        <v>476</v>
      </c>
      <c r="M27">
        <v>5.7111999999999998</v>
      </c>
      <c r="N27">
        <v>571.12</v>
      </c>
      <c r="O27" t="s">
        <v>42</v>
      </c>
    </row>
    <row r="28" spans="1:15" hidden="1" x14ac:dyDescent="0.25">
      <c r="A28" t="s">
        <v>36</v>
      </c>
      <c r="B28">
        <v>782</v>
      </c>
      <c r="C28" t="s">
        <v>1921</v>
      </c>
      <c r="D28" t="s">
        <v>1922</v>
      </c>
      <c r="E28" t="s">
        <v>1923</v>
      </c>
      <c r="F28" t="s">
        <v>40</v>
      </c>
      <c r="G28" t="s">
        <v>1924</v>
      </c>
      <c r="H28" t="s">
        <v>1933</v>
      </c>
      <c r="I28" t="s">
        <v>1934</v>
      </c>
      <c r="J28">
        <v>6</v>
      </c>
      <c r="K28" t="s">
        <v>13</v>
      </c>
      <c r="L28" t="s">
        <v>476</v>
      </c>
      <c r="M28">
        <v>183.9974</v>
      </c>
      <c r="N28">
        <v>1103.9844000000001</v>
      </c>
      <c r="O28" t="s">
        <v>42</v>
      </c>
    </row>
    <row r="29" spans="1:15" hidden="1" x14ac:dyDescent="0.25">
      <c r="A29" t="s">
        <v>36</v>
      </c>
      <c r="B29">
        <v>782</v>
      </c>
      <c r="C29" t="s">
        <v>1921</v>
      </c>
      <c r="D29" t="s">
        <v>1922</v>
      </c>
      <c r="E29" t="s">
        <v>1923</v>
      </c>
      <c r="F29" t="s">
        <v>40</v>
      </c>
      <c r="G29" t="s">
        <v>1924</v>
      </c>
      <c r="H29" t="s">
        <v>177</v>
      </c>
      <c r="I29" t="s">
        <v>178</v>
      </c>
      <c r="J29">
        <v>10</v>
      </c>
      <c r="K29" t="s">
        <v>13</v>
      </c>
      <c r="L29" t="s">
        <v>476</v>
      </c>
      <c r="M29">
        <v>107.73399999999999</v>
      </c>
      <c r="N29">
        <v>1077.3399999999999</v>
      </c>
      <c r="O29" t="s">
        <v>42</v>
      </c>
    </row>
    <row r="30" spans="1:15" hidden="1" x14ac:dyDescent="0.25">
      <c r="A30" t="s">
        <v>36</v>
      </c>
      <c r="B30">
        <v>782</v>
      </c>
      <c r="C30" t="s">
        <v>1921</v>
      </c>
      <c r="D30" t="s">
        <v>1922</v>
      </c>
      <c r="E30" t="s">
        <v>1923</v>
      </c>
      <c r="F30" t="s">
        <v>40</v>
      </c>
      <c r="G30" t="s">
        <v>1924</v>
      </c>
      <c r="H30" t="s">
        <v>1038</v>
      </c>
      <c r="I30" t="s">
        <v>1039</v>
      </c>
      <c r="J30">
        <v>6</v>
      </c>
      <c r="K30" t="s">
        <v>13</v>
      </c>
      <c r="L30" t="s">
        <v>476</v>
      </c>
      <c r="M30">
        <v>955.8</v>
      </c>
      <c r="N30">
        <v>5734.8</v>
      </c>
      <c r="O30" t="s">
        <v>42</v>
      </c>
    </row>
    <row r="31" spans="1:15" hidden="1" x14ac:dyDescent="0.25">
      <c r="A31" t="s">
        <v>36</v>
      </c>
      <c r="B31">
        <v>782</v>
      </c>
      <c r="C31" t="s">
        <v>1921</v>
      </c>
      <c r="D31" t="s">
        <v>1922</v>
      </c>
      <c r="E31" t="s">
        <v>1923</v>
      </c>
      <c r="F31" t="s">
        <v>40</v>
      </c>
      <c r="G31" t="s">
        <v>1924</v>
      </c>
      <c r="H31" t="s">
        <v>492</v>
      </c>
      <c r="I31" t="s">
        <v>493</v>
      </c>
      <c r="J31">
        <v>60</v>
      </c>
      <c r="K31" t="s">
        <v>13</v>
      </c>
      <c r="L31" t="s">
        <v>476</v>
      </c>
      <c r="M31">
        <v>16.873999999999999</v>
      </c>
      <c r="N31">
        <v>1012.44</v>
      </c>
      <c r="O31" t="s">
        <v>42</v>
      </c>
    </row>
    <row r="32" spans="1:15" hidden="1" x14ac:dyDescent="0.25">
      <c r="A32" t="s">
        <v>36</v>
      </c>
      <c r="B32">
        <v>782</v>
      </c>
      <c r="C32" t="s">
        <v>1921</v>
      </c>
      <c r="D32" t="s">
        <v>1922</v>
      </c>
      <c r="E32" t="s">
        <v>1923</v>
      </c>
      <c r="F32" t="s">
        <v>40</v>
      </c>
      <c r="G32" t="s">
        <v>1924</v>
      </c>
      <c r="H32" t="s">
        <v>1935</v>
      </c>
      <c r="I32" t="s">
        <v>1936</v>
      </c>
      <c r="J32">
        <v>1</v>
      </c>
      <c r="K32" t="s">
        <v>13</v>
      </c>
      <c r="L32" t="s">
        <v>476</v>
      </c>
      <c r="M32">
        <v>155.76</v>
      </c>
      <c r="N32">
        <v>155.76</v>
      </c>
      <c r="O32" t="s">
        <v>42</v>
      </c>
    </row>
    <row r="33" spans="1:15" hidden="1" x14ac:dyDescent="0.25">
      <c r="A33" t="s">
        <v>36</v>
      </c>
      <c r="B33">
        <v>782</v>
      </c>
      <c r="C33" t="s">
        <v>1921</v>
      </c>
      <c r="D33" t="s">
        <v>1922</v>
      </c>
      <c r="E33" t="s">
        <v>1923</v>
      </c>
      <c r="F33" t="s">
        <v>40</v>
      </c>
      <c r="G33" t="s">
        <v>1924</v>
      </c>
      <c r="H33" t="s">
        <v>1937</v>
      </c>
      <c r="I33" t="s">
        <v>1938</v>
      </c>
      <c r="J33">
        <v>10</v>
      </c>
      <c r="K33" t="s">
        <v>13</v>
      </c>
      <c r="L33" t="s">
        <v>476</v>
      </c>
      <c r="M33">
        <v>14.7972</v>
      </c>
      <c r="N33">
        <v>147.97200000000001</v>
      </c>
      <c r="O33" t="s">
        <v>42</v>
      </c>
    </row>
    <row r="34" spans="1:15" hidden="1" x14ac:dyDescent="0.25">
      <c r="A34" t="s">
        <v>36</v>
      </c>
      <c r="B34">
        <v>782</v>
      </c>
      <c r="C34" t="s">
        <v>1921</v>
      </c>
      <c r="D34" t="s">
        <v>1922</v>
      </c>
      <c r="E34" t="s">
        <v>1923</v>
      </c>
      <c r="F34" t="s">
        <v>40</v>
      </c>
      <c r="G34" t="s">
        <v>1924</v>
      </c>
      <c r="H34" t="s">
        <v>1939</v>
      </c>
      <c r="I34" t="s">
        <v>1940</v>
      </c>
      <c r="J34">
        <v>30</v>
      </c>
      <c r="K34" t="s">
        <v>13</v>
      </c>
      <c r="L34" t="s">
        <v>476</v>
      </c>
      <c r="M34">
        <v>175.34800000000001</v>
      </c>
      <c r="N34">
        <v>5260.44</v>
      </c>
      <c r="O34" t="s">
        <v>42</v>
      </c>
    </row>
    <row r="35" spans="1:15" hidden="1" x14ac:dyDescent="0.25">
      <c r="A35" t="s">
        <v>36</v>
      </c>
      <c r="B35">
        <v>782</v>
      </c>
      <c r="C35" t="s">
        <v>1921</v>
      </c>
      <c r="D35" t="s">
        <v>1922</v>
      </c>
      <c r="E35" t="s">
        <v>1923</v>
      </c>
      <c r="F35" t="s">
        <v>40</v>
      </c>
      <c r="G35" t="s">
        <v>1924</v>
      </c>
      <c r="H35" t="s">
        <v>522</v>
      </c>
      <c r="I35" t="s">
        <v>523</v>
      </c>
      <c r="J35">
        <v>2</v>
      </c>
      <c r="K35" t="s">
        <v>13</v>
      </c>
      <c r="L35" t="s">
        <v>476</v>
      </c>
      <c r="M35">
        <v>450</v>
      </c>
      <c r="N35">
        <v>900</v>
      </c>
      <c r="O35" t="s">
        <v>42</v>
      </c>
    </row>
    <row r="36" spans="1:15" hidden="1" x14ac:dyDescent="0.25">
      <c r="A36" t="s">
        <v>36</v>
      </c>
      <c r="B36">
        <v>783</v>
      </c>
      <c r="C36" t="s">
        <v>1941</v>
      </c>
      <c r="D36" t="s">
        <v>1942</v>
      </c>
      <c r="E36" t="s">
        <v>1943</v>
      </c>
      <c r="F36" t="s">
        <v>40</v>
      </c>
      <c r="G36" t="s">
        <v>1944</v>
      </c>
      <c r="H36" t="s">
        <v>137</v>
      </c>
      <c r="I36" t="s">
        <v>138</v>
      </c>
      <c r="J36">
        <v>500</v>
      </c>
      <c r="K36" t="s">
        <v>13</v>
      </c>
      <c r="L36" t="s">
        <v>297</v>
      </c>
      <c r="M36">
        <v>155.76</v>
      </c>
      <c r="N36">
        <v>77880</v>
      </c>
      <c r="O36" t="s">
        <v>42</v>
      </c>
    </row>
    <row r="37" spans="1:15" hidden="1" x14ac:dyDescent="0.25">
      <c r="A37" t="s">
        <v>36</v>
      </c>
      <c r="B37">
        <v>784</v>
      </c>
      <c r="C37" t="s">
        <v>1945</v>
      </c>
      <c r="D37" t="s">
        <v>1922</v>
      </c>
      <c r="E37" t="s">
        <v>1946</v>
      </c>
      <c r="F37" t="s">
        <v>40</v>
      </c>
      <c r="G37" t="s">
        <v>1947</v>
      </c>
      <c r="H37" t="s">
        <v>1948</v>
      </c>
      <c r="I37" t="s">
        <v>1949</v>
      </c>
      <c r="J37">
        <v>2</v>
      </c>
      <c r="K37" t="s">
        <v>13</v>
      </c>
      <c r="L37" t="s">
        <v>1950</v>
      </c>
      <c r="M37">
        <v>1975.32</v>
      </c>
      <c r="N37">
        <v>3950.64</v>
      </c>
      <c r="O37" t="s">
        <v>42</v>
      </c>
    </row>
    <row r="38" spans="1:15" hidden="1" x14ac:dyDescent="0.25">
      <c r="A38" t="s">
        <v>36</v>
      </c>
      <c r="B38">
        <v>784</v>
      </c>
      <c r="C38" t="s">
        <v>1945</v>
      </c>
      <c r="D38" t="s">
        <v>1922</v>
      </c>
      <c r="E38" t="s">
        <v>1946</v>
      </c>
      <c r="F38" t="s">
        <v>40</v>
      </c>
      <c r="G38" t="s">
        <v>1947</v>
      </c>
      <c r="H38" t="s">
        <v>1951</v>
      </c>
      <c r="I38" t="s">
        <v>1952</v>
      </c>
      <c r="J38">
        <v>1</v>
      </c>
      <c r="K38" t="s">
        <v>13</v>
      </c>
      <c r="L38" t="s">
        <v>1950</v>
      </c>
      <c r="M38">
        <v>63427.360000000001</v>
      </c>
      <c r="N38">
        <v>63427.360000000001</v>
      </c>
      <c r="O38" t="s">
        <v>42</v>
      </c>
    </row>
    <row r="39" spans="1:15" hidden="1" x14ac:dyDescent="0.25">
      <c r="A39" t="s">
        <v>36</v>
      </c>
      <c r="B39">
        <v>785</v>
      </c>
      <c r="C39" t="s">
        <v>1953</v>
      </c>
      <c r="D39" t="s">
        <v>1954</v>
      </c>
      <c r="E39" t="s">
        <v>1955</v>
      </c>
      <c r="F39" t="s">
        <v>135</v>
      </c>
      <c r="G39" t="s">
        <v>1956</v>
      </c>
      <c r="H39" t="s">
        <v>727</v>
      </c>
      <c r="I39" t="s">
        <v>728</v>
      </c>
      <c r="J39">
        <v>20</v>
      </c>
      <c r="K39" t="s">
        <v>13</v>
      </c>
      <c r="L39" t="s">
        <v>1343</v>
      </c>
      <c r="M39">
        <v>1887.6931999999999</v>
      </c>
      <c r="N39">
        <v>37753.864000000001</v>
      </c>
      <c r="O39" t="s">
        <v>42</v>
      </c>
    </row>
    <row r="40" spans="1:15" hidden="1" x14ac:dyDescent="0.25">
      <c r="A40" t="s">
        <v>36</v>
      </c>
      <c r="B40">
        <v>785</v>
      </c>
      <c r="C40" t="s">
        <v>1953</v>
      </c>
      <c r="D40" t="s">
        <v>1954</v>
      </c>
      <c r="E40" t="s">
        <v>1955</v>
      </c>
      <c r="F40" t="s">
        <v>135</v>
      </c>
      <c r="G40" t="s">
        <v>1956</v>
      </c>
      <c r="H40" t="s">
        <v>729</v>
      </c>
      <c r="I40" t="s">
        <v>730</v>
      </c>
      <c r="J40">
        <v>20</v>
      </c>
      <c r="K40" t="s">
        <v>13</v>
      </c>
      <c r="L40" t="s">
        <v>1343</v>
      </c>
      <c r="M40">
        <v>1693.8545999999999</v>
      </c>
      <c r="N40">
        <v>33877.091999999997</v>
      </c>
      <c r="O40" t="s">
        <v>42</v>
      </c>
    </row>
    <row r="41" spans="1:15" hidden="1" x14ac:dyDescent="0.25">
      <c r="A41" t="s">
        <v>36</v>
      </c>
      <c r="B41">
        <v>785</v>
      </c>
      <c r="C41" t="s">
        <v>1953</v>
      </c>
      <c r="D41" t="s">
        <v>1954</v>
      </c>
      <c r="E41" t="s">
        <v>1955</v>
      </c>
      <c r="F41" t="s">
        <v>135</v>
      </c>
      <c r="G41" t="s">
        <v>1956</v>
      </c>
      <c r="H41" t="s">
        <v>731</v>
      </c>
      <c r="I41" t="s">
        <v>732</v>
      </c>
      <c r="J41">
        <v>5</v>
      </c>
      <c r="K41" t="s">
        <v>13</v>
      </c>
      <c r="L41" t="s">
        <v>1343</v>
      </c>
      <c r="M41">
        <v>8729.2270000000008</v>
      </c>
      <c r="N41">
        <v>43646.135000000002</v>
      </c>
      <c r="O41" t="s">
        <v>42</v>
      </c>
    </row>
    <row r="42" spans="1:15" hidden="1" x14ac:dyDescent="0.25">
      <c r="A42" t="s">
        <v>36</v>
      </c>
      <c r="B42">
        <v>785</v>
      </c>
      <c r="C42" t="s">
        <v>1953</v>
      </c>
      <c r="D42" t="s">
        <v>1954</v>
      </c>
      <c r="E42" t="s">
        <v>1955</v>
      </c>
      <c r="F42" t="s">
        <v>135</v>
      </c>
      <c r="G42" t="s">
        <v>1956</v>
      </c>
      <c r="H42" t="s">
        <v>452</v>
      </c>
      <c r="I42" t="s">
        <v>453</v>
      </c>
      <c r="J42">
        <v>35</v>
      </c>
      <c r="K42" t="s">
        <v>13</v>
      </c>
      <c r="L42" t="s">
        <v>1343</v>
      </c>
      <c r="M42">
        <v>10687.684800000001</v>
      </c>
      <c r="N42">
        <v>374068.96799999999</v>
      </c>
      <c r="O42" t="s">
        <v>42</v>
      </c>
    </row>
    <row r="43" spans="1:15" hidden="1" x14ac:dyDescent="0.25">
      <c r="A43" t="s">
        <v>36</v>
      </c>
      <c r="B43">
        <v>785</v>
      </c>
      <c r="C43" t="s">
        <v>1953</v>
      </c>
      <c r="D43" t="s">
        <v>1954</v>
      </c>
      <c r="E43" t="s">
        <v>1955</v>
      </c>
      <c r="F43" t="s">
        <v>135</v>
      </c>
      <c r="G43" t="s">
        <v>1956</v>
      </c>
      <c r="H43" t="s">
        <v>713</v>
      </c>
      <c r="I43" t="s">
        <v>714</v>
      </c>
      <c r="J43">
        <v>24</v>
      </c>
      <c r="K43" t="s">
        <v>13</v>
      </c>
      <c r="L43" t="s">
        <v>1343</v>
      </c>
      <c r="M43">
        <v>2956.9148</v>
      </c>
      <c r="N43">
        <v>70965.955199999997</v>
      </c>
      <c r="O43" t="s">
        <v>42</v>
      </c>
    </row>
    <row r="44" spans="1:15" hidden="1" x14ac:dyDescent="0.25">
      <c r="A44" t="s">
        <v>36</v>
      </c>
      <c r="B44">
        <v>785</v>
      </c>
      <c r="C44" t="s">
        <v>1953</v>
      </c>
      <c r="D44" t="s">
        <v>1954</v>
      </c>
      <c r="E44" t="s">
        <v>1955</v>
      </c>
      <c r="F44" t="s">
        <v>135</v>
      </c>
      <c r="G44" t="s">
        <v>1956</v>
      </c>
      <c r="H44" t="s">
        <v>715</v>
      </c>
      <c r="I44" t="s">
        <v>716</v>
      </c>
      <c r="J44">
        <v>24</v>
      </c>
      <c r="K44" t="s">
        <v>13</v>
      </c>
      <c r="L44" t="s">
        <v>1343</v>
      </c>
      <c r="M44">
        <v>3307.6934000000001</v>
      </c>
      <c r="N44">
        <v>79384.641600000003</v>
      </c>
      <c r="O44" t="s">
        <v>42</v>
      </c>
    </row>
    <row r="45" spans="1:15" hidden="1" x14ac:dyDescent="0.25">
      <c r="A45" t="s">
        <v>36</v>
      </c>
      <c r="B45">
        <v>785</v>
      </c>
      <c r="C45" t="s">
        <v>1953</v>
      </c>
      <c r="D45" t="s">
        <v>1954</v>
      </c>
      <c r="E45" t="s">
        <v>1955</v>
      </c>
      <c r="F45" t="s">
        <v>135</v>
      </c>
      <c r="G45" t="s">
        <v>1956</v>
      </c>
      <c r="H45" t="s">
        <v>1957</v>
      </c>
      <c r="I45" t="s">
        <v>1958</v>
      </c>
      <c r="J45">
        <v>7</v>
      </c>
      <c r="K45" t="s">
        <v>13</v>
      </c>
      <c r="L45" t="s">
        <v>1343</v>
      </c>
      <c r="M45">
        <v>247.6584</v>
      </c>
      <c r="N45">
        <v>1733.6088</v>
      </c>
      <c r="O45" t="s">
        <v>42</v>
      </c>
    </row>
    <row r="46" spans="1:15" hidden="1" x14ac:dyDescent="0.25">
      <c r="A46" t="s">
        <v>36</v>
      </c>
      <c r="B46">
        <v>785</v>
      </c>
      <c r="C46" t="s">
        <v>1953</v>
      </c>
      <c r="D46" t="s">
        <v>1954</v>
      </c>
      <c r="E46" t="s">
        <v>1955</v>
      </c>
      <c r="F46" t="s">
        <v>135</v>
      </c>
      <c r="G46" t="s">
        <v>1956</v>
      </c>
      <c r="H46" t="s">
        <v>1959</v>
      </c>
      <c r="I46" t="s">
        <v>1960</v>
      </c>
      <c r="J46">
        <v>6</v>
      </c>
      <c r="K46" t="s">
        <v>13</v>
      </c>
      <c r="L46" t="s">
        <v>1343</v>
      </c>
      <c r="M46">
        <v>407.69</v>
      </c>
      <c r="N46">
        <v>2446.14</v>
      </c>
      <c r="O46" t="s">
        <v>42</v>
      </c>
    </row>
    <row r="47" spans="1:15" hidden="1" x14ac:dyDescent="0.25">
      <c r="A47" t="s">
        <v>36</v>
      </c>
      <c r="B47">
        <v>785</v>
      </c>
      <c r="C47" t="s">
        <v>1953</v>
      </c>
      <c r="D47" t="s">
        <v>1954</v>
      </c>
      <c r="E47" t="s">
        <v>1955</v>
      </c>
      <c r="F47" t="s">
        <v>135</v>
      </c>
      <c r="G47" t="s">
        <v>1956</v>
      </c>
      <c r="H47" t="s">
        <v>456</v>
      </c>
      <c r="I47" t="s">
        <v>457</v>
      </c>
      <c r="J47">
        <v>5</v>
      </c>
      <c r="K47" t="s">
        <v>13</v>
      </c>
      <c r="L47" t="s">
        <v>1343</v>
      </c>
      <c r="M47">
        <v>12892.420400000001</v>
      </c>
      <c r="N47">
        <v>64462.101999999999</v>
      </c>
      <c r="O47" t="s">
        <v>42</v>
      </c>
    </row>
    <row r="48" spans="1:15" hidden="1" x14ac:dyDescent="0.25">
      <c r="A48" t="s">
        <v>36</v>
      </c>
      <c r="B48">
        <v>785</v>
      </c>
      <c r="C48" t="s">
        <v>1953</v>
      </c>
      <c r="D48" t="s">
        <v>1954</v>
      </c>
      <c r="E48" t="s">
        <v>1955</v>
      </c>
      <c r="F48" t="s">
        <v>135</v>
      </c>
      <c r="G48" t="s">
        <v>1956</v>
      </c>
      <c r="H48" t="s">
        <v>448</v>
      </c>
      <c r="I48" t="s">
        <v>449</v>
      </c>
      <c r="J48">
        <v>50</v>
      </c>
      <c r="K48" t="s">
        <v>13</v>
      </c>
      <c r="L48" t="s">
        <v>1343</v>
      </c>
      <c r="M48">
        <v>5680.0007999999998</v>
      </c>
      <c r="N48">
        <v>284000.03999999998</v>
      </c>
      <c r="O48" t="s">
        <v>42</v>
      </c>
    </row>
    <row r="49" spans="1:15" hidden="1" x14ac:dyDescent="0.25">
      <c r="A49" t="s">
        <v>36</v>
      </c>
      <c r="B49">
        <v>785</v>
      </c>
      <c r="C49" t="s">
        <v>1953</v>
      </c>
      <c r="D49" t="s">
        <v>1954</v>
      </c>
      <c r="E49" t="s">
        <v>1955</v>
      </c>
      <c r="F49" t="s">
        <v>135</v>
      </c>
      <c r="G49" t="s">
        <v>1956</v>
      </c>
      <c r="H49" t="s">
        <v>450</v>
      </c>
      <c r="I49" t="s">
        <v>451</v>
      </c>
      <c r="J49">
        <v>35</v>
      </c>
      <c r="K49" t="s">
        <v>13</v>
      </c>
      <c r="L49" t="s">
        <v>1343</v>
      </c>
      <c r="M49">
        <v>7301.5450000000001</v>
      </c>
      <c r="N49">
        <v>255554.07500000001</v>
      </c>
      <c r="O49" t="s">
        <v>42</v>
      </c>
    </row>
    <row r="50" spans="1:15" hidden="1" x14ac:dyDescent="0.25">
      <c r="A50" t="s">
        <v>36</v>
      </c>
      <c r="B50">
        <v>785</v>
      </c>
      <c r="C50" t="s">
        <v>1953</v>
      </c>
      <c r="D50" t="s">
        <v>1954</v>
      </c>
      <c r="E50" t="s">
        <v>1955</v>
      </c>
      <c r="F50" t="s">
        <v>135</v>
      </c>
      <c r="G50" t="s">
        <v>1956</v>
      </c>
      <c r="H50" t="s">
        <v>717</v>
      </c>
      <c r="I50" t="s">
        <v>718</v>
      </c>
      <c r="J50">
        <v>12</v>
      </c>
      <c r="K50" t="s">
        <v>13</v>
      </c>
      <c r="L50" t="s">
        <v>1343</v>
      </c>
      <c r="M50">
        <v>6126.1469999999999</v>
      </c>
      <c r="N50">
        <v>73513.763999999996</v>
      </c>
      <c r="O50" t="s">
        <v>42</v>
      </c>
    </row>
    <row r="51" spans="1:15" hidden="1" x14ac:dyDescent="0.25">
      <c r="A51" t="s">
        <v>36</v>
      </c>
      <c r="B51">
        <v>785</v>
      </c>
      <c r="C51" t="s">
        <v>1953</v>
      </c>
      <c r="D51" t="s">
        <v>1954</v>
      </c>
      <c r="E51" t="s">
        <v>1955</v>
      </c>
      <c r="F51" t="s">
        <v>135</v>
      </c>
      <c r="G51" t="s">
        <v>1956</v>
      </c>
      <c r="H51" t="s">
        <v>721</v>
      </c>
      <c r="I51" t="s">
        <v>722</v>
      </c>
      <c r="J51">
        <v>24</v>
      </c>
      <c r="K51" t="s">
        <v>13</v>
      </c>
      <c r="L51" t="s">
        <v>1343</v>
      </c>
      <c r="M51">
        <v>2099.9987999999998</v>
      </c>
      <c r="N51">
        <v>50399.9712</v>
      </c>
      <c r="O51" t="s">
        <v>42</v>
      </c>
    </row>
    <row r="52" spans="1:15" hidden="1" x14ac:dyDescent="0.25">
      <c r="A52" t="s">
        <v>36</v>
      </c>
      <c r="B52">
        <v>785</v>
      </c>
      <c r="C52" t="s">
        <v>1953</v>
      </c>
      <c r="D52" t="s">
        <v>1954</v>
      </c>
      <c r="E52" t="s">
        <v>1955</v>
      </c>
      <c r="F52" t="s">
        <v>135</v>
      </c>
      <c r="G52" t="s">
        <v>1956</v>
      </c>
      <c r="H52" t="s">
        <v>723</v>
      </c>
      <c r="I52" t="s">
        <v>724</v>
      </c>
      <c r="J52">
        <v>5</v>
      </c>
      <c r="K52" t="s">
        <v>13</v>
      </c>
      <c r="L52" t="s">
        <v>1343</v>
      </c>
      <c r="M52">
        <v>8729.2270000000008</v>
      </c>
      <c r="N52">
        <v>43646.135000000002</v>
      </c>
      <c r="O52" t="s">
        <v>42</v>
      </c>
    </row>
    <row r="53" spans="1:15" hidden="1" x14ac:dyDescent="0.25">
      <c r="A53" t="s">
        <v>36</v>
      </c>
      <c r="B53">
        <v>785</v>
      </c>
      <c r="C53" t="s">
        <v>1953</v>
      </c>
      <c r="D53" t="s">
        <v>1954</v>
      </c>
      <c r="E53" t="s">
        <v>1955</v>
      </c>
      <c r="F53" t="s">
        <v>135</v>
      </c>
      <c r="G53" t="s">
        <v>1956</v>
      </c>
      <c r="H53" t="s">
        <v>725</v>
      </c>
      <c r="I53" t="s">
        <v>726</v>
      </c>
      <c r="J53">
        <v>5</v>
      </c>
      <c r="K53" t="s">
        <v>13</v>
      </c>
      <c r="L53" t="s">
        <v>1343</v>
      </c>
      <c r="M53">
        <v>8729.2270000000008</v>
      </c>
      <c r="N53">
        <v>43646.135000000002</v>
      </c>
      <c r="O53" t="s">
        <v>42</v>
      </c>
    </row>
    <row r="54" spans="1:15" hidden="1" x14ac:dyDescent="0.25">
      <c r="A54" t="s">
        <v>36</v>
      </c>
      <c r="B54">
        <v>785</v>
      </c>
      <c r="C54" t="s">
        <v>1953</v>
      </c>
      <c r="D54" t="s">
        <v>1954</v>
      </c>
      <c r="E54" t="s">
        <v>1955</v>
      </c>
      <c r="F54" t="s">
        <v>135</v>
      </c>
      <c r="G54" t="s">
        <v>1956</v>
      </c>
      <c r="H54" t="s">
        <v>1961</v>
      </c>
      <c r="I54" t="s">
        <v>1962</v>
      </c>
      <c r="J54">
        <v>15</v>
      </c>
      <c r="K54" t="s">
        <v>13</v>
      </c>
      <c r="L54" t="s">
        <v>1343</v>
      </c>
      <c r="M54">
        <v>646.14440000000002</v>
      </c>
      <c r="N54">
        <v>9692.1659999999993</v>
      </c>
      <c r="O54" t="s">
        <v>42</v>
      </c>
    </row>
    <row r="55" spans="1:15" hidden="1" x14ac:dyDescent="0.25">
      <c r="A55" t="s">
        <v>36</v>
      </c>
      <c r="B55">
        <v>785</v>
      </c>
      <c r="C55" t="s">
        <v>1953</v>
      </c>
      <c r="D55" t="s">
        <v>1954</v>
      </c>
      <c r="E55" t="s">
        <v>1955</v>
      </c>
      <c r="F55" t="s">
        <v>135</v>
      </c>
      <c r="G55" t="s">
        <v>1956</v>
      </c>
      <c r="H55" t="s">
        <v>1963</v>
      </c>
      <c r="I55" t="s">
        <v>1964</v>
      </c>
      <c r="J55">
        <v>15</v>
      </c>
      <c r="K55" t="s">
        <v>13</v>
      </c>
      <c r="L55" t="s">
        <v>1343</v>
      </c>
      <c r="M55">
        <v>1584.6102000000001</v>
      </c>
      <c r="N55">
        <v>23769.152999999998</v>
      </c>
      <c r="O55" t="s">
        <v>42</v>
      </c>
    </row>
    <row r="56" spans="1:15" hidden="1" x14ac:dyDescent="0.25">
      <c r="A56" t="s">
        <v>36</v>
      </c>
      <c r="B56">
        <v>785</v>
      </c>
      <c r="C56" t="s">
        <v>1953</v>
      </c>
      <c r="D56" t="s">
        <v>1954</v>
      </c>
      <c r="E56" t="s">
        <v>1955</v>
      </c>
      <c r="F56" t="s">
        <v>135</v>
      </c>
      <c r="G56" t="s">
        <v>1956</v>
      </c>
      <c r="H56" t="s">
        <v>1965</v>
      </c>
      <c r="I56" t="s">
        <v>1966</v>
      </c>
      <c r="J56">
        <v>30</v>
      </c>
      <c r="K56" t="s">
        <v>13</v>
      </c>
      <c r="L56" t="s">
        <v>1343</v>
      </c>
      <c r="M56">
        <v>2541.5430000000001</v>
      </c>
      <c r="N56">
        <v>76246.289999999994</v>
      </c>
      <c r="O56" t="s">
        <v>42</v>
      </c>
    </row>
    <row r="57" spans="1:15" hidden="1" x14ac:dyDescent="0.25">
      <c r="A57" t="s">
        <v>36</v>
      </c>
      <c r="B57">
        <v>786</v>
      </c>
      <c r="C57" t="s">
        <v>1967</v>
      </c>
      <c r="D57" t="s">
        <v>1968</v>
      </c>
      <c r="E57" t="s">
        <v>1969</v>
      </c>
      <c r="F57" t="s">
        <v>40</v>
      </c>
      <c r="G57" t="s">
        <v>1970</v>
      </c>
      <c r="H57" t="s">
        <v>1927</v>
      </c>
      <c r="I57" t="s">
        <v>1928</v>
      </c>
      <c r="J57">
        <v>15</v>
      </c>
      <c r="K57" t="s">
        <v>13</v>
      </c>
      <c r="L57" t="s">
        <v>476</v>
      </c>
      <c r="M57">
        <v>38.94</v>
      </c>
      <c r="N57">
        <v>584.1</v>
      </c>
      <c r="O57" t="s">
        <v>42</v>
      </c>
    </row>
    <row r="58" spans="1:15" hidden="1" x14ac:dyDescent="0.25">
      <c r="A58" t="s">
        <v>36</v>
      </c>
      <c r="B58">
        <v>786</v>
      </c>
      <c r="C58" t="s">
        <v>1967</v>
      </c>
      <c r="D58" t="s">
        <v>1968</v>
      </c>
      <c r="E58" t="s">
        <v>1969</v>
      </c>
      <c r="F58" t="s">
        <v>40</v>
      </c>
      <c r="G58" t="s">
        <v>1970</v>
      </c>
      <c r="H58" t="s">
        <v>142</v>
      </c>
      <c r="I58" t="s">
        <v>143</v>
      </c>
      <c r="J58">
        <v>4000</v>
      </c>
      <c r="K58" t="s">
        <v>13</v>
      </c>
      <c r="L58" t="s">
        <v>476</v>
      </c>
      <c r="M58">
        <v>2.0295999999999998</v>
      </c>
      <c r="N58">
        <v>8118.4</v>
      </c>
      <c r="O58" t="s">
        <v>42</v>
      </c>
    </row>
    <row r="59" spans="1:15" hidden="1" x14ac:dyDescent="0.25">
      <c r="A59" t="s">
        <v>36</v>
      </c>
      <c r="B59">
        <v>786</v>
      </c>
      <c r="C59" t="s">
        <v>1967</v>
      </c>
      <c r="D59" t="s">
        <v>1968</v>
      </c>
      <c r="E59" t="s">
        <v>1969</v>
      </c>
      <c r="F59" t="s">
        <v>40</v>
      </c>
      <c r="G59" t="s">
        <v>1970</v>
      </c>
      <c r="H59" t="s">
        <v>194</v>
      </c>
      <c r="I59" t="s">
        <v>195</v>
      </c>
      <c r="J59">
        <v>25</v>
      </c>
      <c r="K59" t="s">
        <v>13</v>
      </c>
      <c r="L59" t="s">
        <v>476</v>
      </c>
      <c r="M59">
        <v>14.9978</v>
      </c>
      <c r="N59">
        <v>374.94499999999999</v>
      </c>
      <c r="O59" t="s">
        <v>42</v>
      </c>
    </row>
    <row r="60" spans="1:15" hidden="1" x14ac:dyDescent="0.25">
      <c r="A60" t="s">
        <v>36</v>
      </c>
      <c r="B60">
        <v>786</v>
      </c>
      <c r="C60" t="s">
        <v>1967</v>
      </c>
      <c r="D60" t="s">
        <v>1968</v>
      </c>
      <c r="E60" t="s">
        <v>1969</v>
      </c>
      <c r="F60" t="s">
        <v>40</v>
      </c>
      <c r="G60" t="s">
        <v>1970</v>
      </c>
      <c r="H60" t="s">
        <v>494</v>
      </c>
      <c r="I60" t="s">
        <v>495</v>
      </c>
      <c r="J60">
        <v>20</v>
      </c>
      <c r="K60" t="s">
        <v>13</v>
      </c>
      <c r="L60" t="s">
        <v>476</v>
      </c>
      <c r="M60">
        <v>21.24</v>
      </c>
      <c r="N60">
        <v>424.8</v>
      </c>
      <c r="O60" t="s">
        <v>42</v>
      </c>
    </row>
    <row r="61" spans="1:15" hidden="1" x14ac:dyDescent="0.25">
      <c r="A61" t="s">
        <v>36</v>
      </c>
      <c r="B61">
        <v>787</v>
      </c>
      <c r="C61" t="s">
        <v>1971</v>
      </c>
      <c r="D61" t="s">
        <v>1968</v>
      </c>
      <c r="E61" t="s">
        <v>1972</v>
      </c>
      <c r="F61" t="s">
        <v>135</v>
      </c>
      <c r="G61" t="s">
        <v>1973</v>
      </c>
      <c r="H61" t="s">
        <v>1974</v>
      </c>
      <c r="I61" t="s">
        <v>1975</v>
      </c>
      <c r="J61">
        <v>1</v>
      </c>
      <c r="K61" t="s">
        <v>13</v>
      </c>
      <c r="L61" t="s">
        <v>1976</v>
      </c>
      <c r="M61">
        <v>5310</v>
      </c>
      <c r="N61">
        <v>5310</v>
      </c>
      <c r="O61" t="s">
        <v>42</v>
      </c>
    </row>
    <row r="62" spans="1:15" hidden="1" x14ac:dyDescent="0.25">
      <c r="A62" t="s">
        <v>36</v>
      </c>
      <c r="B62">
        <v>788</v>
      </c>
      <c r="C62" t="s">
        <v>1977</v>
      </c>
      <c r="D62" t="s">
        <v>1968</v>
      </c>
      <c r="E62" t="s">
        <v>1978</v>
      </c>
      <c r="F62" t="s">
        <v>40</v>
      </c>
      <c r="G62" t="s">
        <v>1979</v>
      </c>
      <c r="H62" t="s">
        <v>971</v>
      </c>
      <c r="I62" t="s">
        <v>972</v>
      </c>
      <c r="J62">
        <v>24</v>
      </c>
      <c r="K62" t="s">
        <v>13</v>
      </c>
      <c r="L62" t="s">
        <v>476</v>
      </c>
      <c r="M62">
        <v>1321.6</v>
      </c>
      <c r="N62">
        <v>31718.400000000001</v>
      </c>
      <c r="O62" t="s">
        <v>42</v>
      </c>
    </row>
    <row r="63" spans="1:15" hidden="1" x14ac:dyDescent="0.25">
      <c r="A63" t="s">
        <v>36</v>
      </c>
      <c r="B63">
        <v>788</v>
      </c>
      <c r="C63" t="s">
        <v>1977</v>
      </c>
      <c r="D63" t="s">
        <v>1968</v>
      </c>
      <c r="E63" t="s">
        <v>1978</v>
      </c>
      <c r="F63" t="s">
        <v>40</v>
      </c>
      <c r="G63" t="s">
        <v>1979</v>
      </c>
      <c r="H63" t="s">
        <v>308</v>
      </c>
      <c r="I63" t="s">
        <v>309</v>
      </c>
      <c r="J63">
        <v>90</v>
      </c>
      <c r="K63" t="s">
        <v>13</v>
      </c>
      <c r="L63" t="s">
        <v>476</v>
      </c>
      <c r="M63">
        <v>49</v>
      </c>
      <c r="N63">
        <v>4410</v>
      </c>
      <c r="O63" t="s">
        <v>42</v>
      </c>
    </row>
    <row r="64" spans="1:15" hidden="1" x14ac:dyDescent="0.25">
      <c r="A64" t="s">
        <v>36</v>
      </c>
      <c r="B64">
        <v>788</v>
      </c>
      <c r="C64" t="s">
        <v>1977</v>
      </c>
      <c r="D64" t="s">
        <v>1968</v>
      </c>
      <c r="E64" t="s">
        <v>1978</v>
      </c>
      <c r="F64" t="s">
        <v>40</v>
      </c>
      <c r="G64" t="s">
        <v>1979</v>
      </c>
      <c r="H64" t="s">
        <v>155</v>
      </c>
      <c r="I64" t="s">
        <v>156</v>
      </c>
      <c r="J64">
        <v>100</v>
      </c>
      <c r="K64" t="s">
        <v>13</v>
      </c>
      <c r="L64" t="s">
        <v>476</v>
      </c>
      <c r="M64">
        <v>9.0977999999999994</v>
      </c>
      <c r="N64">
        <v>909.78</v>
      </c>
      <c r="O64" t="s">
        <v>42</v>
      </c>
    </row>
    <row r="65" spans="1:15" hidden="1" x14ac:dyDescent="0.25">
      <c r="A65" t="s">
        <v>36</v>
      </c>
      <c r="B65">
        <v>788</v>
      </c>
      <c r="C65" t="s">
        <v>1977</v>
      </c>
      <c r="D65" t="s">
        <v>1968</v>
      </c>
      <c r="E65" t="s">
        <v>1978</v>
      </c>
      <c r="F65" t="s">
        <v>40</v>
      </c>
      <c r="G65" t="s">
        <v>1979</v>
      </c>
      <c r="H65" t="s">
        <v>192</v>
      </c>
      <c r="I65" t="s">
        <v>193</v>
      </c>
      <c r="J65">
        <v>100</v>
      </c>
      <c r="K65" t="s">
        <v>13</v>
      </c>
      <c r="L65" t="s">
        <v>476</v>
      </c>
      <c r="M65">
        <v>26.491</v>
      </c>
      <c r="N65">
        <v>2649.1</v>
      </c>
      <c r="O65" t="s">
        <v>42</v>
      </c>
    </row>
    <row r="66" spans="1:15" hidden="1" x14ac:dyDescent="0.25">
      <c r="A66" t="s">
        <v>36</v>
      </c>
      <c r="B66">
        <v>788</v>
      </c>
      <c r="C66" t="s">
        <v>1977</v>
      </c>
      <c r="D66" t="s">
        <v>1968</v>
      </c>
      <c r="E66" t="s">
        <v>1978</v>
      </c>
      <c r="F66" t="s">
        <v>40</v>
      </c>
      <c r="G66" t="s">
        <v>1979</v>
      </c>
      <c r="H66" t="s">
        <v>144</v>
      </c>
      <c r="I66" t="s">
        <v>145</v>
      </c>
      <c r="J66">
        <v>240</v>
      </c>
      <c r="K66" t="s">
        <v>13</v>
      </c>
      <c r="L66" t="s">
        <v>476</v>
      </c>
      <c r="M66">
        <v>28.992599999999999</v>
      </c>
      <c r="N66">
        <v>6958.2240000000002</v>
      </c>
      <c r="O66" t="s">
        <v>42</v>
      </c>
    </row>
    <row r="67" spans="1:15" hidden="1" x14ac:dyDescent="0.25">
      <c r="A67" t="s">
        <v>36</v>
      </c>
      <c r="B67">
        <v>788</v>
      </c>
      <c r="C67" t="s">
        <v>1977</v>
      </c>
      <c r="D67" t="s">
        <v>1968</v>
      </c>
      <c r="E67" t="s">
        <v>1978</v>
      </c>
      <c r="F67" t="s">
        <v>40</v>
      </c>
      <c r="G67" t="s">
        <v>1979</v>
      </c>
      <c r="H67" t="s">
        <v>157</v>
      </c>
      <c r="I67" t="s">
        <v>158</v>
      </c>
      <c r="J67">
        <v>20</v>
      </c>
      <c r="K67" t="s">
        <v>13</v>
      </c>
      <c r="L67" t="s">
        <v>476</v>
      </c>
      <c r="M67">
        <v>17.003799999999998</v>
      </c>
      <c r="N67">
        <v>340.07600000000002</v>
      </c>
      <c r="O67" t="s">
        <v>42</v>
      </c>
    </row>
    <row r="68" spans="1:15" hidden="1" x14ac:dyDescent="0.25">
      <c r="A68" t="s">
        <v>36</v>
      </c>
      <c r="B68">
        <v>788</v>
      </c>
      <c r="C68" t="s">
        <v>1977</v>
      </c>
      <c r="D68" t="s">
        <v>1968</v>
      </c>
      <c r="E68" t="s">
        <v>1978</v>
      </c>
      <c r="F68" t="s">
        <v>40</v>
      </c>
      <c r="G68" t="s">
        <v>1979</v>
      </c>
      <c r="H68" t="s">
        <v>500</v>
      </c>
      <c r="I68" t="s">
        <v>501</v>
      </c>
      <c r="J68">
        <v>20</v>
      </c>
      <c r="K68" t="s">
        <v>13</v>
      </c>
      <c r="L68" t="s">
        <v>476</v>
      </c>
      <c r="M68">
        <v>124.9974</v>
      </c>
      <c r="N68">
        <v>2499.9479999999999</v>
      </c>
      <c r="O68" t="s">
        <v>42</v>
      </c>
    </row>
    <row r="69" spans="1:15" hidden="1" x14ac:dyDescent="0.25">
      <c r="A69" t="s">
        <v>36</v>
      </c>
      <c r="B69">
        <v>788</v>
      </c>
      <c r="C69" t="s">
        <v>1977</v>
      </c>
      <c r="D69" t="s">
        <v>1968</v>
      </c>
      <c r="E69" t="s">
        <v>1978</v>
      </c>
      <c r="F69" t="s">
        <v>40</v>
      </c>
      <c r="G69" t="s">
        <v>1979</v>
      </c>
      <c r="H69" t="s">
        <v>490</v>
      </c>
      <c r="I69" t="s">
        <v>491</v>
      </c>
      <c r="J69">
        <v>100</v>
      </c>
      <c r="K69" t="s">
        <v>13</v>
      </c>
      <c r="L69" t="s">
        <v>476</v>
      </c>
      <c r="M69">
        <v>22.998200000000001</v>
      </c>
      <c r="N69">
        <v>2299.8200000000002</v>
      </c>
      <c r="O69" t="s">
        <v>42</v>
      </c>
    </row>
    <row r="70" spans="1:15" hidden="1" x14ac:dyDescent="0.25">
      <c r="A70" t="s">
        <v>36</v>
      </c>
      <c r="B70">
        <v>801</v>
      </c>
      <c r="C70" t="s">
        <v>1980</v>
      </c>
      <c r="D70" t="s">
        <v>1968</v>
      </c>
      <c r="E70" t="s">
        <v>1981</v>
      </c>
      <c r="F70" t="s">
        <v>135</v>
      </c>
      <c r="G70" t="s">
        <v>1982</v>
      </c>
      <c r="H70" t="s">
        <v>454</v>
      </c>
      <c r="I70" t="s">
        <v>455</v>
      </c>
      <c r="J70">
        <v>50</v>
      </c>
      <c r="K70" t="s">
        <v>13</v>
      </c>
      <c r="L70" t="s">
        <v>1343</v>
      </c>
      <c r="M70">
        <v>12517.5226</v>
      </c>
      <c r="N70">
        <v>625876.13</v>
      </c>
      <c r="O70" t="s">
        <v>42</v>
      </c>
    </row>
    <row r="71" spans="1:15" hidden="1" x14ac:dyDescent="0.25">
      <c r="A71" t="s">
        <v>36</v>
      </c>
      <c r="B71">
        <v>801</v>
      </c>
      <c r="C71" t="s">
        <v>1980</v>
      </c>
      <c r="D71" t="s">
        <v>1968</v>
      </c>
      <c r="E71" t="s">
        <v>1981</v>
      </c>
      <c r="F71" t="s">
        <v>135</v>
      </c>
      <c r="G71" t="s">
        <v>1982</v>
      </c>
      <c r="H71" t="s">
        <v>680</v>
      </c>
      <c r="I71" t="s">
        <v>681</v>
      </c>
      <c r="J71">
        <v>4</v>
      </c>
      <c r="K71" t="s">
        <v>13</v>
      </c>
      <c r="L71" t="s">
        <v>1343</v>
      </c>
      <c r="M71">
        <v>13298.245999999999</v>
      </c>
      <c r="N71">
        <v>53192.983999999997</v>
      </c>
      <c r="O71" t="s">
        <v>42</v>
      </c>
    </row>
    <row r="72" spans="1:15" hidden="1" x14ac:dyDescent="0.25">
      <c r="A72" t="s">
        <v>36</v>
      </c>
      <c r="B72">
        <v>801</v>
      </c>
      <c r="C72" t="s">
        <v>1980</v>
      </c>
      <c r="D72" t="s">
        <v>1968</v>
      </c>
      <c r="E72" t="s">
        <v>1981</v>
      </c>
      <c r="F72" t="s">
        <v>135</v>
      </c>
      <c r="G72" t="s">
        <v>1982</v>
      </c>
      <c r="H72" t="s">
        <v>456</v>
      </c>
      <c r="I72" t="s">
        <v>457</v>
      </c>
      <c r="J72">
        <v>15</v>
      </c>
      <c r="K72" t="s">
        <v>13</v>
      </c>
      <c r="L72" t="s">
        <v>1343</v>
      </c>
      <c r="M72">
        <v>12892.420400000001</v>
      </c>
      <c r="N72">
        <v>193386.30600000001</v>
      </c>
      <c r="O72" t="s">
        <v>42</v>
      </c>
    </row>
    <row r="73" spans="1:15" hidden="1" x14ac:dyDescent="0.25">
      <c r="A73" t="s">
        <v>36</v>
      </c>
      <c r="B73">
        <v>801</v>
      </c>
      <c r="C73" t="s">
        <v>1980</v>
      </c>
      <c r="D73" t="s">
        <v>1968</v>
      </c>
      <c r="E73" t="s">
        <v>1981</v>
      </c>
      <c r="F73" t="s">
        <v>135</v>
      </c>
      <c r="G73" t="s">
        <v>1982</v>
      </c>
      <c r="H73" t="s">
        <v>719</v>
      </c>
      <c r="I73" t="s">
        <v>720</v>
      </c>
      <c r="J73">
        <v>2</v>
      </c>
      <c r="K73" t="s">
        <v>13</v>
      </c>
      <c r="L73" t="s">
        <v>1343</v>
      </c>
      <c r="M73">
        <v>35422.762199999997</v>
      </c>
      <c r="N73">
        <v>70845.524399999995</v>
      </c>
      <c r="O73" t="s">
        <v>42</v>
      </c>
    </row>
    <row r="74" spans="1:15" hidden="1" x14ac:dyDescent="0.25">
      <c r="A74" t="s">
        <v>36</v>
      </c>
      <c r="B74">
        <v>804</v>
      </c>
      <c r="C74" t="s">
        <v>1983</v>
      </c>
      <c r="D74" t="s">
        <v>1916</v>
      </c>
      <c r="E74" t="s">
        <v>1984</v>
      </c>
      <c r="F74" t="s">
        <v>40</v>
      </c>
      <c r="G74" t="s">
        <v>1985</v>
      </c>
      <c r="H74" t="s">
        <v>1986</v>
      </c>
      <c r="I74" t="s">
        <v>1987</v>
      </c>
      <c r="J74">
        <v>22</v>
      </c>
      <c r="K74" t="s">
        <v>13</v>
      </c>
      <c r="L74" t="s">
        <v>113</v>
      </c>
      <c r="M74">
        <v>708</v>
      </c>
      <c r="N74">
        <v>15576</v>
      </c>
      <c r="O74" t="s">
        <v>42</v>
      </c>
    </row>
    <row r="75" spans="1:15" hidden="1" x14ac:dyDescent="0.25">
      <c r="A75" t="s">
        <v>36</v>
      </c>
      <c r="B75">
        <v>809</v>
      </c>
      <c r="C75" t="s">
        <v>1988</v>
      </c>
      <c r="D75" t="s">
        <v>1989</v>
      </c>
      <c r="E75" t="s">
        <v>1990</v>
      </c>
      <c r="F75" t="s">
        <v>135</v>
      </c>
      <c r="G75" t="s">
        <v>1973</v>
      </c>
      <c r="H75" t="s">
        <v>1991</v>
      </c>
      <c r="I75" t="s">
        <v>1992</v>
      </c>
      <c r="J75">
        <v>80</v>
      </c>
      <c r="K75" t="s">
        <v>13</v>
      </c>
      <c r="L75" t="s">
        <v>1976</v>
      </c>
      <c r="M75">
        <v>442.5</v>
      </c>
      <c r="N75">
        <v>35400</v>
      </c>
      <c r="O75" t="s">
        <v>42</v>
      </c>
    </row>
    <row r="76" spans="1:15" hidden="1" x14ac:dyDescent="0.25">
      <c r="A76" t="s">
        <v>36</v>
      </c>
      <c r="B76">
        <v>810</v>
      </c>
      <c r="C76" t="s">
        <v>1993</v>
      </c>
      <c r="D76" t="s">
        <v>1989</v>
      </c>
      <c r="E76" t="s">
        <v>1994</v>
      </c>
      <c r="F76" t="s">
        <v>135</v>
      </c>
      <c r="G76" t="s">
        <v>1995</v>
      </c>
      <c r="H76" t="s">
        <v>1996</v>
      </c>
      <c r="I76" t="s">
        <v>1997</v>
      </c>
      <c r="J76">
        <v>8</v>
      </c>
      <c r="K76" t="s">
        <v>13</v>
      </c>
      <c r="L76" t="s">
        <v>1976</v>
      </c>
      <c r="M76">
        <v>2124</v>
      </c>
      <c r="N76">
        <v>16992</v>
      </c>
      <c r="O76" t="s">
        <v>42</v>
      </c>
    </row>
    <row r="77" spans="1:15" hidden="1" x14ac:dyDescent="0.25">
      <c r="A77" t="s">
        <v>36</v>
      </c>
      <c r="B77">
        <v>815</v>
      </c>
      <c r="C77" t="s">
        <v>1998</v>
      </c>
      <c r="D77" t="s">
        <v>1999</v>
      </c>
      <c r="E77" t="s">
        <v>2000</v>
      </c>
      <c r="F77" t="s">
        <v>135</v>
      </c>
      <c r="G77" t="s">
        <v>1982</v>
      </c>
      <c r="H77" t="s">
        <v>680</v>
      </c>
      <c r="I77" t="s">
        <v>681</v>
      </c>
      <c r="J77">
        <v>1</v>
      </c>
      <c r="K77" t="s">
        <v>13</v>
      </c>
      <c r="L77" t="s">
        <v>1343</v>
      </c>
      <c r="M77">
        <v>13298.245999999999</v>
      </c>
      <c r="N77">
        <v>13298.245999999999</v>
      </c>
      <c r="O77" t="s">
        <v>42</v>
      </c>
    </row>
    <row r="78" spans="1:15" hidden="1" x14ac:dyDescent="0.25">
      <c r="A78" t="s">
        <v>36</v>
      </c>
      <c r="B78">
        <v>822</v>
      </c>
      <c r="C78" t="s">
        <v>2001</v>
      </c>
      <c r="D78" t="s">
        <v>2002</v>
      </c>
      <c r="E78" t="s">
        <v>2003</v>
      </c>
      <c r="F78" t="s">
        <v>135</v>
      </c>
      <c r="G78" t="s">
        <v>2004</v>
      </c>
      <c r="H78" t="s">
        <v>719</v>
      </c>
      <c r="I78" t="s">
        <v>720</v>
      </c>
      <c r="J78">
        <v>1</v>
      </c>
      <c r="K78" t="s">
        <v>13</v>
      </c>
      <c r="L78" t="s">
        <v>1343</v>
      </c>
      <c r="M78">
        <v>35422.750399999997</v>
      </c>
      <c r="N78">
        <v>35422.750399999997</v>
      </c>
      <c r="O78" t="s">
        <v>42</v>
      </c>
    </row>
    <row r="79" spans="1:15" hidden="1" x14ac:dyDescent="0.25">
      <c r="A79" t="s">
        <v>36</v>
      </c>
      <c r="B79">
        <v>838</v>
      </c>
      <c r="C79" t="s">
        <v>2005</v>
      </c>
      <c r="D79" t="s">
        <v>2006</v>
      </c>
      <c r="E79" t="s">
        <v>2007</v>
      </c>
      <c r="F79" t="s">
        <v>40</v>
      </c>
      <c r="G79" t="s">
        <v>785</v>
      </c>
      <c r="H79" t="s">
        <v>350</v>
      </c>
      <c r="I79" t="s">
        <v>351</v>
      </c>
      <c r="J79">
        <v>504</v>
      </c>
      <c r="K79" t="s">
        <v>13</v>
      </c>
      <c r="L79" t="s">
        <v>1287</v>
      </c>
      <c r="M79">
        <v>233.91</v>
      </c>
      <c r="N79">
        <v>117890.64</v>
      </c>
      <c r="O79" t="s">
        <v>42</v>
      </c>
    </row>
    <row r="80" spans="1:15" hidden="1" x14ac:dyDescent="0.25">
      <c r="A80" t="s">
        <v>36</v>
      </c>
      <c r="B80">
        <v>871</v>
      </c>
      <c r="C80" t="s">
        <v>2008</v>
      </c>
      <c r="D80" t="s">
        <v>2009</v>
      </c>
      <c r="E80" t="s">
        <v>2010</v>
      </c>
      <c r="F80" t="s">
        <v>135</v>
      </c>
      <c r="G80" t="s">
        <v>2011</v>
      </c>
      <c r="H80" t="s">
        <v>2012</v>
      </c>
      <c r="I80" t="s">
        <v>2013</v>
      </c>
      <c r="J80">
        <v>300</v>
      </c>
      <c r="K80" t="s">
        <v>13</v>
      </c>
      <c r="L80" t="s">
        <v>113</v>
      </c>
      <c r="M80">
        <v>826</v>
      </c>
      <c r="N80">
        <v>247800</v>
      </c>
      <c r="O80" t="s">
        <v>42</v>
      </c>
    </row>
    <row r="81" spans="1:15" hidden="1" x14ac:dyDescent="0.25">
      <c r="A81" t="s">
        <v>36</v>
      </c>
      <c r="B81">
        <v>899</v>
      </c>
      <c r="C81" t="s">
        <v>2014</v>
      </c>
      <c r="D81" t="s">
        <v>2015</v>
      </c>
      <c r="E81" t="s">
        <v>2016</v>
      </c>
      <c r="F81" t="s">
        <v>135</v>
      </c>
      <c r="G81" t="s">
        <v>2017</v>
      </c>
      <c r="H81" t="s">
        <v>28</v>
      </c>
      <c r="I81" t="s">
        <v>29</v>
      </c>
      <c r="J81">
        <v>50</v>
      </c>
      <c r="K81" t="s">
        <v>13</v>
      </c>
      <c r="L81" t="s">
        <v>14</v>
      </c>
      <c r="M81">
        <v>125</v>
      </c>
      <c r="N81">
        <v>6250</v>
      </c>
      <c r="O81" t="s">
        <v>42</v>
      </c>
    </row>
    <row r="82" spans="1:15" hidden="1" x14ac:dyDescent="0.25">
      <c r="A82" t="s">
        <v>36</v>
      </c>
      <c r="B82">
        <v>908</v>
      </c>
      <c r="C82" t="s">
        <v>2018</v>
      </c>
      <c r="D82" t="s">
        <v>2019</v>
      </c>
      <c r="E82" t="s">
        <v>2020</v>
      </c>
      <c r="F82" t="s">
        <v>40</v>
      </c>
      <c r="G82" t="s">
        <v>2021</v>
      </c>
      <c r="H82" t="s">
        <v>2022</v>
      </c>
      <c r="I82" t="s">
        <v>2023</v>
      </c>
      <c r="J82">
        <v>50</v>
      </c>
      <c r="K82" t="s">
        <v>13</v>
      </c>
      <c r="L82" t="s">
        <v>113</v>
      </c>
      <c r="M82">
        <v>59</v>
      </c>
      <c r="N82">
        <v>2950</v>
      </c>
      <c r="O82" t="s">
        <v>42</v>
      </c>
    </row>
    <row r="83" spans="1:15" x14ac:dyDescent="0.25">
      <c r="A83" t="s">
        <v>36</v>
      </c>
      <c r="B83">
        <v>915</v>
      </c>
      <c r="C83" t="s">
        <v>2024</v>
      </c>
      <c r="D83" t="s">
        <v>2025</v>
      </c>
      <c r="E83" t="s">
        <v>2026</v>
      </c>
      <c r="F83" t="s">
        <v>40</v>
      </c>
      <c r="G83" t="s">
        <v>2027</v>
      </c>
      <c r="H83" t="s">
        <v>2028</v>
      </c>
      <c r="I83" t="s">
        <v>2029</v>
      </c>
      <c r="J83">
        <v>500</v>
      </c>
      <c r="K83" t="s">
        <v>13</v>
      </c>
      <c r="L83" t="s">
        <v>1976</v>
      </c>
      <c r="M83">
        <v>12.98</v>
      </c>
      <c r="N83">
        <v>6490</v>
      </c>
      <c r="O83" t="s">
        <v>42</v>
      </c>
    </row>
    <row r="84" spans="1:15" hidden="1" x14ac:dyDescent="0.25">
      <c r="A84" t="s">
        <v>36</v>
      </c>
      <c r="B84">
        <v>924</v>
      </c>
      <c r="C84" t="s">
        <v>2030</v>
      </c>
      <c r="D84" t="s">
        <v>2031</v>
      </c>
      <c r="E84" t="s">
        <v>2032</v>
      </c>
      <c r="F84" t="s">
        <v>40</v>
      </c>
      <c r="G84" t="s">
        <v>2033</v>
      </c>
      <c r="H84" t="s">
        <v>963</v>
      </c>
      <c r="I84" t="s">
        <v>964</v>
      </c>
      <c r="J84">
        <v>150</v>
      </c>
      <c r="K84" t="s">
        <v>13</v>
      </c>
      <c r="L84" t="s">
        <v>271</v>
      </c>
      <c r="M84">
        <v>669.06</v>
      </c>
      <c r="N84">
        <v>100359</v>
      </c>
      <c r="O84" t="s">
        <v>42</v>
      </c>
    </row>
    <row r="85" spans="1:15" hidden="1" x14ac:dyDescent="0.25">
      <c r="A85" t="s">
        <v>36</v>
      </c>
      <c r="B85">
        <v>939</v>
      </c>
      <c r="C85" t="s">
        <v>2034</v>
      </c>
      <c r="D85" t="s">
        <v>2035</v>
      </c>
      <c r="E85" t="s">
        <v>2036</v>
      </c>
      <c r="F85" t="s">
        <v>135</v>
      </c>
      <c r="G85" t="s">
        <v>2037</v>
      </c>
      <c r="H85" t="s">
        <v>926</v>
      </c>
      <c r="I85" t="s">
        <v>927</v>
      </c>
      <c r="J85">
        <v>180</v>
      </c>
      <c r="K85" t="s">
        <v>13</v>
      </c>
      <c r="L85" t="s">
        <v>2038</v>
      </c>
      <c r="M85">
        <v>158.12</v>
      </c>
      <c r="N85">
        <v>28461.599999999999</v>
      </c>
      <c r="O85" t="s">
        <v>42</v>
      </c>
    </row>
    <row r="86" spans="1:15" hidden="1" x14ac:dyDescent="0.25">
      <c r="A86" t="s">
        <v>36</v>
      </c>
      <c r="B86">
        <v>943</v>
      </c>
      <c r="C86" t="s">
        <v>2039</v>
      </c>
      <c r="D86" t="s">
        <v>2040</v>
      </c>
      <c r="E86" t="s">
        <v>2041</v>
      </c>
      <c r="F86" t="s">
        <v>135</v>
      </c>
      <c r="G86" t="s">
        <v>2042</v>
      </c>
      <c r="H86" t="s">
        <v>11</v>
      </c>
      <c r="I86" t="s">
        <v>12</v>
      </c>
      <c r="J86">
        <v>15</v>
      </c>
      <c r="K86" t="s">
        <v>13</v>
      </c>
      <c r="L86" t="s">
        <v>14</v>
      </c>
      <c r="M86">
        <v>43</v>
      </c>
      <c r="N86">
        <v>645</v>
      </c>
      <c r="O86" t="s">
        <v>42</v>
      </c>
    </row>
    <row r="87" spans="1:15" hidden="1" x14ac:dyDescent="0.25">
      <c r="A87" t="s">
        <v>36</v>
      </c>
      <c r="B87">
        <v>946</v>
      </c>
      <c r="C87" t="s">
        <v>2043</v>
      </c>
      <c r="D87" t="s">
        <v>2044</v>
      </c>
      <c r="E87" t="s">
        <v>2045</v>
      </c>
      <c r="F87" t="s">
        <v>135</v>
      </c>
      <c r="G87" t="s">
        <v>2046</v>
      </c>
      <c r="H87" t="s">
        <v>11</v>
      </c>
      <c r="I87" t="s">
        <v>12</v>
      </c>
      <c r="J87">
        <v>7</v>
      </c>
      <c r="K87" t="s">
        <v>13</v>
      </c>
      <c r="L87" t="s">
        <v>14</v>
      </c>
      <c r="M87">
        <v>43</v>
      </c>
      <c r="N87">
        <v>301</v>
      </c>
      <c r="O87" t="s">
        <v>42</v>
      </c>
    </row>
    <row r="88" spans="1:15" hidden="1" x14ac:dyDescent="0.25">
      <c r="A88" t="s">
        <v>36</v>
      </c>
      <c r="B88">
        <v>948</v>
      </c>
      <c r="C88" t="s">
        <v>2047</v>
      </c>
      <c r="D88" t="s">
        <v>2048</v>
      </c>
      <c r="E88" t="s">
        <v>2049</v>
      </c>
      <c r="F88" t="s">
        <v>40</v>
      </c>
      <c r="G88" t="s">
        <v>2050</v>
      </c>
      <c r="H88" t="s">
        <v>2051</v>
      </c>
      <c r="I88" t="s">
        <v>2052</v>
      </c>
      <c r="J88">
        <v>30</v>
      </c>
      <c r="K88" t="s">
        <v>13</v>
      </c>
      <c r="L88" t="s">
        <v>1075</v>
      </c>
      <c r="M88">
        <v>82.25</v>
      </c>
      <c r="N88">
        <v>2467.5</v>
      </c>
      <c r="O88" t="s">
        <v>42</v>
      </c>
    </row>
    <row r="89" spans="1:15" hidden="1" x14ac:dyDescent="0.25">
      <c r="A89" t="s">
        <v>36</v>
      </c>
      <c r="B89">
        <v>948</v>
      </c>
      <c r="C89" t="s">
        <v>2047</v>
      </c>
      <c r="D89" t="s">
        <v>2048</v>
      </c>
      <c r="E89" t="s">
        <v>2049</v>
      </c>
      <c r="F89" t="s">
        <v>40</v>
      </c>
      <c r="G89" t="s">
        <v>2050</v>
      </c>
      <c r="H89" t="s">
        <v>1076</v>
      </c>
      <c r="I89" t="s">
        <v>1077</v>
      </c>
      <c r="J89">
        <v>100</v>
      </c>
      <c r="K89" t="s">
        <v>13</v>
      </c>
      <c r="L89" t="s">
        <v>1075</v>
      </c>
      <c r="M89">
        <v>146.8982</v>
      </c>
      <c r="N89">
        <v>14689.82</v>
      </c>
      <c r="O89" t="s">
        <v>42</v>
      </c>
    </row>
    <row r="90" spans="1:15" hidden="1" x14ac:dyDescent="0.25">
      <c r="A90" t="s">
        <v>36</v>
      </c>
      <c r="B90">
        <v>948</v>
      </c>
      <c r="C90" t="s">
        <v>2047</v>
      </c>
      <c r="D90" t="s">
        <v>2048</v>
      </c>
      <c r="E90" t="s">
        <v>2049</v>
      </c>
      <c r="F90" t="s">
        <v>40</v>
      </c>
      <c r="G90" t="s">
        <v>2050</v>
      </c>
      <c r="H90" t="s">
        <v>2053</v>
      </c>
      <c r="I90" t="s">
        <v>2054</v>
      </c>
      <c r="J90">
        <v>15</v>
      </c>
      <c r="K90" t="s">
        <v>13</v>
      </c>
      <c r="L90" t="s">
        <v>1075</v>
      </c>
      <c r="M90">
        <v>102.77800000000001</v>
      </c>
      <c r="N90">
        <v>1541.67</v>
      </c>
      <c r="O90" t="s">
        <v>42</v>
      </c>
    </row>
    <row r="91" spans="1:15" hidden="1" x14ac:dyDescent="0.25">
      <c r="A91" t="s">
        <v>36</v>
      </c>
      <c r="B91">
        <v>948</v>
      </c>
      <c r="C91" t="s">
        <v>2047</v>
      </c>
      <c r="D91" t="s">
        <v>2048</v>
      </c>
      <c r="E91" t="s">
        <v>2049</v>
      </c>
      <c r="F91" t="s">
        <v>40</v>
      </c>
      <c r="G91" t="s">
        <v>2050</v>
      </c>
      <c r="H91" t="s">
        <v>2055</v>
      </c>
      <c r="I91" t="s">
        <v>2056</v>
      </c>
      <c r="J91">
        <v>2</v>
      </c>
      <c r="K91" t="s">
        <v>13</v>
      </c>
      <c r="L91" t="s">
        <v>1075</v>
      </c>
      <c r="M91">
        <v>10474.27</v>
      </c>
      <c r="N91">
        <v>20948.54</v>
      </c>
      <c r="O91" t="s">
        <v>42</v>
      </c>
    </row>
    <row r="92" spans="1:15" hidden="1" x14ac:dyDescent="0.25">
      <c r="A92" t="s">
        <v>36</v>
      </c>
      <c r="B92">
        <v>948</v>
      </c>
      <c r="C92" t="s">
        <v>2047</v>
      </c>
      <c r="D92" t="s">
        <v>2048</v>
      </c>
      <c r="E92" t="s">
        <v>2049</v>
      </c>
      <c r="F92" t="s">
        <v>40</v>
      </c>
      <c r="G92" t="s">
        <v>2050</v>
      </c>
      <c r="H92" t="s">
        <v>2057</v>
      </c>
      <c r="I92" t="s">
        <v>2058</v>
      </c>
      <c r="J92">
        <v>2</v>
      </c>
      <c r="K92" t="s">
        <v>13</v>
      </c>
      <c r="L92" t="s">
        <v>1075</v>
      </c>
      <c r="M92">
        <v>14447.093999999999</v>
      </c>
      <c r="N92">
        <v>28894.187999999998</v>
      </c>
      <c r="O92" t="s">
        <v>42</v>
      </c>
    </row>
    <row r="93" spans="1:15" hidden="1" x14ac:dyDescent="0.25">
      <c r="A93" t="s">
        <v>36</v>
      </c>
      <c r="B93">
        <v>948</v>
      </c>
      <c r="C93" t="s">
        <v>2047</v>
      </c>
      <c r="D93" t="s">
        <v>2048</v>
      </c>
      <c r="E93" t="s">
        <v>2059</v>
      </c>
      <c r="F93" t="s">
        <v>40</v>
      </c>
      <c r="G93" t="s">
        <v>2050</v>
      </c>
      <c r="H93" t="s">
        <v>2060</v>
      </c>
      <c r="I93" t="s">
        <v>2061</v>
      </c>
      <c r="J93">
        <v>2</v>
      </c>
      <c r="K93" t="s">
        <v>13</v>
      </c>
      <c r="L93" t="s">
        <v>1075</v>
      </c>
      <c r="M93">
        <v>7955.56</v>
      </c>
      <c r="N93">
        <v>15911.12</v>
      </c>
      <c r="O93" t="s">
        <v>42</v>
      </c>
    </row>
    <row r="94" spans="1:15" hidden="1" x14ac:dyDescent="0.25">
      <c r="A94" t="s">
        <v>36</v>
      </c>
      <c r="B94">
        <v>949</v>
      </c>
      <c r="C94" t="s">
        <v>2062</v>
      </c>
      <c r="D94" t="s">
        <v>2063</v>
      </c>
      <c r="E94" t="s">
        <v>2064</v>
      </c>
      <c r="F94" t="s">
        <v>135</v>
      </c>
      <c r="G94" t="s">
        <v>2065</v>
      </c>
      <c r="H94" t="s">
        <v>966</v>
      </c>
      <c r="I94" t="s">
        <v>967</v>
      </c>
      <c r="J94">
        <v>75</v>
      </c>
      <c r="K94" t="s">
        <v>13</v>
      </c>
      <c r="L94" t="s">
        <v>2038</v>
      </c>
      <c r="M94">
        <v>128.61660000000001</v>
      </c>
      <c r="N94">
        <v>9646.2450000000008</v>
      </c>
      <c r="O94" t="s">
        <v>42</v>
      </c>
    </row>
    <row r="95" spans="1:15" hidden="1" x14ac:dyDescent="0.25">
      <c r="A95" t="s">
        <v>36</v>
      </c>
      <c r="B95">
        <v>955</v>
      </c>
      <c r="C95" t="s">
        <v>2066</v>
      </c>
      <c r="D95" t="s">
        <v>2067</v>
      </c>
      <c r="E95" t="s">
        <v>2068</v>
      </c>
      <c r="F95" t="s">
        <v>40</v>
      </c>
      <c r="G95" t="s">
        <v>2069</v>
      </c>
      <c r="H95" t="s">
        <v>11</v>
      </c>
      <c r="I95" t="s">
        <v>12</v>
      </c>
      <c r="J95">
        <v>10</v>
      </c>
      <c r="K95" t="s">
        <v>13</v>
      </c>
      <c r="L95" t="s">
        <v>14</v>
      </c>
      <c r="M95">
        <v>43</v>
      </c>
      <c r="N95">
        <v>430</v>
      </c>
      <c r="O95" t="s">
        <v>42</v>
      </c>
    </row>
    <row r="96" spans="1:15" hidden="1" x14ac:dyDescent="0.25">
      <c r="A96" t="s">
        <v>36</v>
      </c>
      <c r="B96">
        <v>964</v>
      </c>
      <c r="C96" t="s">
        <v>2070</v>
      </c>
      <c r="D96" t="s">
        <v>2071</v>
      </c>
      <c r="E96" t="s">
        <v>2072</v>
      </c>
      <c r="F96" t="s">
        <v>40</v>
      </c>
      <c r="G96" t="s">
        <v>2073</v>
      </c>
      <c r="H96" t="s">
        <v>361</v>
      </c>
      <c r="I96" t="s">
        <v>362</v>
      </c>
      <c r="J96">
        <v>375</v>
      </c>
      <c r="K96" t="s">
        <v>13</v>
      </c>
      <c r="L96" t="s">
        <v>2074</v>
      </c>
      <c r="M96">
        <v>88.5</v>
      </c>
      <c r="N96">
        <v>33187.5</v>
      </c>
      <c r="O96" t="s">
        <v>42</v>
      </c>
    </row>
    <row r="97" spans="1:15" hidden="1" x14ac:dyDescent="0.25">
      <c r="A97" t="s">
        <v>36</v>
      </c>
      <c r="B97">
        <v>968</v>
      </c>
      <c r="C97" t="s">
        <v>2075</v>
      </c>
      <c r="D97" t="s">
        <v>2076</v>
      </c>
      <c r="E97" t="s">
        <v>2077</v>
      </c>
      <c r="F97" t="s">
        <v>135</v>
      </c>
      <c r="G97" t="s">
        <v>2078</v>
      </c>
      <c r="H97" t="s">
        <v>11</v>
      </c>
      <c r="I97" t="s">
        <v>12</v>
      </c>
      <c r="J97">
        <v>11</v>
      </c>
      <c r="K97" t="s">
        <v>13</v>
      </c>
      <c r="L97" t="s">
        <v>14</v>
      </c>
      <c r="M97">
        <v>43</v>
      </c>
      <c r="N97">
        <v>473</v>
      </c>
      <c r="O97" t="s">
        <v>42</v>
      </c>
    </row>
    <row r="98" spans="1:15" hidden="1" x14ac:dyDescent="0.25">
      <c r="A98" t="s">
        <v>36</v>
      </c>
      <c r="B98">
        <v>973</v>
      </c>
      <c r="C98" t="s">
        <v>2079</v>
      </c>
      <c r="D98" t="s">
        <v>2080</v>
      </c>
      <c r="E98" t="s">
        <v>2081</v>
      </c>
      <c r="F98" t="s">
        <v>40</v>
      </c>
      <c r="G98" t="s">
        <v>2082</v>
      </c>
      <c r="H98" t="s">
        <v>699</v>
      </c>
      <c r="I98" t="s">
        <v>700</v>
      </c>
      <c r="J98">
        <v>2500</v>
      </c>
      <c r="K98" t="s">
        <v>13</v>
      </c>
      <c r="L98" t="s">
        <v>271</v>
      </c>
      <c r="M98">
        <v>224.2</v>
      </c>
      <c r="N98">
        <v>560500</v>
      </c>
      <c r="O98" t="s">
        <v>42</v>
      </c>
    </row>
    <row r="99" spans="1:15" hidden="1" x14ac:dyDescent="0.25">
      <c r="A99" t="s">
        <v>36</v>
      </c>
      <c r="B99">
        <v>981</v>
      </c>
      <c r="C99" t="s">
        <v>2083</v>
      </c>
      <c r="D99" t="s">
        <v>2084</v>
      </c>
      <c r="E99" t="s">
        <v>2085</v>
      </c>
      <c r="F99" t="s">
        <v>135</v>
      </c>
      <c r="G99" t="s">
        <v>2086</v>
      </c>
      <c r="H99" t="s">
        <v>11</v>
      </c>
      <c r="I99" t="s">
        <v>12</v>
      </c>
      <c r="J99">
        <v>20</v>
      </c>
      <c r="K99" t="s">
        <v>13</v>
      </c>
      <c r="L99" t="s">
        <v>14</v>
      </c>
      <c r="M99">
        <v>43</v>
      </c>
      <c r="N99">
        <v>860</v>
      </c>
      <c r="O99" t="s">
        <v>42</v>
      </c>
    </row>
    <row r="100" spans="1:15" hidden="1" x14ac:dyDescent="0.25">
      <c r="A100" t="s">
        <v>36</v>
      </c>
      <c r="B100">
        <v>994</v>
      </c>
      <c r="C100" t="s">
        <v>2087</v>
      </c>
      <c r="D100" t="s">
        <v>2088</v>
      </c>
      <c r="E100" t="s">
        <v>2089</v>
      </c>
      <c r="F100" t="s">
        <v>135</v>
      </c>
      <c r="G100" t="s">
        <v>2090</v>
      </c>
      <c r="H100" t="s">
        <v>11</v>
      </c>
      <c r="I100" t="s">
        <v>12</v>
      </c>
      <c r="J100">
        <v>11</v>
      </c>
      <c r="K100" t="s">
        <v>13</v>
      </c>
      <c r="L100" t="s">
        <v>14</v>
      </c>
      <c r="M100">
        <v>43</v>
      </c>
      <c r="N100">
        <v>473</v>
      </c>
      <c r="O100" t="s">
        <v>42</v>
      </c>
    </row>
    <row r="101" spans="1:15" hidden="1" x14ac:dyDescent="0.25">
      <c r="A101" t="s">
        <v>36</v>
      </c>
      <c r="B101">
        <v>996</v>
      </c>
      <c r="C101" t="s">
        <v>2091</v>
      </c>
      <c r="D101" t="s">
        <v>2063</v>
      </c>
      <c r="E101" t="s">
        <v>2092</v>
      </c>
      <c r="F101" t="s">
        <v>40</v>
      </c>
      <c r="G101" t="s">
        <v>2093</v>
      </c>
      <c r="H101" t="s">
        <v>2094</v>
      </c>
      <c r="I101" t="s">
        <v>2095</v>
      </c>
      <c r="J101">
        <v>63</v>
      </c>
      <c r="K101" t="s">
        <v>13</v>
      </c>
      <c r="L101" t="s">
        <v>297</v>
      </c>
      <c r="M101">
        <v>165.2</v>
      </c>
      <c r="N101">
        <v>10407.6</v>
      </c>
      <c r="O101" t="s">
        <v>42</v>
      </c>
    </row>
    <row r="102" spans="1:15" hidden="1" x14ac:dyDescent="0.25">
      <c r="A102" t="s">
        <v>36</v>
      </c>
      <c r="B102">
        <v>998</v>
      </c>
      <c r="C102" t="s">
        <v>2096</v>
      </c>
      <c r="D102" t="s">
        <v>2097</v>
      </c>
      <c r="E102" t="s">
        <v>2098</v>
      </c>
      <c r="F102" t="s">
        <v>40</v>
      </c>
      <c r="G102" t="s">
        <v>2099</v>
      </c>
      <c r="H102" t="s">
        <v>11</v>
      </c>
      <c r="I102" t="s">
        <v>12</v>
      </c>
      <c r="J102">
        <v>8</v>
      </c>
      <c r="K102" t="s">
        <v>13</v>
      </c>
      <c r="L102" t="s">
        <v>14</v>
      </c>
      <c r="M102">
        <v>43</v>
      </c>
      <c r="N102">
        <v>344</v>
      </c>
      <c r="O102" t="s">
        <v>42</v>
      </c>
    </row>
    <row r="103" spans="1:15" hidden="1" x14ac:dyDescent="0.25">
      <c r="A103" t="s">
        <v>36</v>
      </c>
      <c r="B103">
        <v>999</v>
      </c>
      <c r="C103" t="s">
        <v>2100</v>
      </c>
      <c r="D103" t="s">
        <v>2097</v>
      </c>
      <c r="E103" t="s">
        <v>2101</v>
      </c>
      <c r="F103" t="s">
        <v>135</v>
      </c>
      <c r="G103" t="s">
        <v>2102</v>
      </c>
      <c r="H103" t="s">
        <v>11</v>
      </c>
      <c r="I103" t="s">
        <v>12</v>
      </c>
      <c r="J103">
        <v>10</v>
      </c>
      <c r="K103" t="s">
        <v>13</v>
      </c>
      <c r="L103" t="s">
        <v>14</v>
      </c>
      <c r="M103">
        <v>43</v>
      </c>
      <c r="N103">
        <v>430</v>
      </c>
      <c r="O103" t="s">
        <v>42</v>
      </c>
    </row>
    <row r="104" spans="1:15" hidden="1" x14ac:dyDescent="0.25">
      <c r="A104" t="s">
        <v>36</v>
      </c>
      <c r="B104">
        <v>1004</v>
      </c>
      <c r="C104" t="s">
        <v>2103</v>
      </c>
      <c r="D104" t="s">
        <v>2104</v>
      </c>
      <c r="E104" t="s">
        <v>2105</v>
      </c>
      <c r="F104" t="s">
        <v>135</v>
      </c>
      <c r="G104" t="s">
        <v>2106</v>
      </c>
      <c r="H104" t="s">
        <v>153</v>
      </c>
      <c r="I104" t="s">
        <v>154</v>
      </c>
      <c r="J104">
        <v>60</v>
      </c>
      <c r="K104" t="s">
        <v>13</v>
      </c>
      <c r="L104" t="s">
        <v>2107</v>
      </c>
      <c r="M104">
        <v>21.24</v>
      </c>
      <c r="N104">
        <v>1274.4000000000001</v>
      </c>
      <c r="O104" t="s">
        <v>42</v>
      </c>
    </row>
    <row r="105" spans="1:15" hidden="1" x14ac:dyDescent="0.25">
      <c r="A105" t="s">
        <v>36</v>
      </c>
      <c r="B105">
        <v>1004</v>
      </c>
      <c r="C105" t="s">
        <v>2103</v>
      </c>
      <c r="D105" t="s">
        <v>2104</v>
      </c>
      <c r="E105" t="s">
        <v>2105</v>
      </c>
      <c r="F105" t="s">
        <v>135</v>
      </c>
      <c r="G105" t="s">
        <v>2106</v>
      </c>
      <c r="H105" t="s">
        <v>1030</v>
      </c>
      <c r="I105" t="s">
        <v>1031</v>
      </c>
      <c r="J105">
        <v>75</v>
      </c>
      <c r="K105" t="s">
        <v>13</v>
      </c>
      <c r="L105" t="s">
        <v>2107</v>
      </c>
      <c r="M105">
        <v>35.4</v>
      </c>
      <c r="N105">
        <v>2655</v>
      </c>
      <c r="O105" t="s">
        <v>42</v>
      </c>
    </row>
    <row r="106" spans="1:15" hidden="1" x14ac:dyDescent="0.25">
      <c r="A106" t="s">
        <v>36</v>
      </c>
      <c r="B106">
        <v>1004</v>
      </c>
      <c r="C106" t="s">
        <v>2103</v>
      </c>
      <c r="D106" t="s">
        <v>2104</v>
      </c>
      <c r="E106" t="s">
        <v>2105</v>
      </c>
      <c r="F106" t="s">
        <v>135</v>
      </c>
      <c r="G106" t="s">
        <v>2106</v>
      </c>
      <c r="H106" t="s">
        <v>1649</v>
      </c>
      <c r="I106" t="s">
        <v>1650</v>
      </c>
      <c r="J106">
        <v>120</v>
      </c>
      <c r="K106" t="s">
        <v>13</v>
      </c>
      <c r="L106" t="s">
        <v>2107</v>
      </c>
      <c r="M106">
        <v>47.2</v>
      </c>
      <c r="N106">
        <v>5664</v>
      </c>
      <c r="O106" t="s">
        <v>42</v>
      </c>
    </row>
    <row r="107" spans="1:15" hidden="1" x14ac:dyDescent="0.25">
      <c r="A107" t="s">
        <v>36</v>
      </c>
      <c r="B107">
        <v>1004</v>
      </c>
      <c r="C107" t="s">
        <v>2103</v>
      </c>
      <c r="D107" t="s">
        <v>2104</v>
      </c>
      <c r="E107" t="s">
        <v>2105</v>
      </c>
      <c r="F107" t="s">
        <v>135</v>
      </c>
      <c r="G107" t="s">
        <v>2106</v>
      </c>
      <c r="H107" t="s">
        <v>142</v>
      </c>
      <c r="I107" t="s">
        <v>143</v>
      </c>
      <c r="J107">
        <v>5000</v>
      </c>
      <c r="K107" t="s">
        <v>13</v>
      </c>
      <c r="L107" t="s">
        <v>2107</v>
      </c>
      <c r="M107">
        <v>2.0649999999999999</v>
      </c>
      <c r="N107">
        <v>10325</v>
      </c>
      <c r="O107" t="s">
        <v>42</v>
      </c>
    </row>
    <row r="108" spans="1:15" hidden="1" x14ac:dyDescent="0.25">
      <c r="A108" t="s">
        <v>36</v>
      </c>
      <c r="B108">
        <v>1004</v>
      </c>
      <c r="C108" t="s">
        <v>2103</v>
      </c>
      <c r="D108" t="s">
        <v>2104</v>
      </c>
      <c r="E108" t="s">
        <v>2105</v>
      </c>
      <c r="F108" t="s">
        <v>135</v>
      </c>
      <c r="G108" t="s">
        <v>2106</v>
      </c>
      <c r="H108" t="s">
        <v>209</v>
      </c>
      <c r="I108" t="s">
        <v>210</v>
      </c>
      <c r="J108">
        <v>200</v>
      </c>
      <c r="K108" t="s">
        <v>13</v>
      </c>
      <c r="L108" t="s">
        <v>2107</v>
      </c>
      <c r="M108">
        <v>2.5</v>
      </c>
      <c r="N108">
        <v>500</v>
      </c>
      <c r="O108" t="s">
        <v>42</v>
      </c>
    </row>
    <row r="109" spans="1:15" hidden="1" x14ac:dyDescent="0.25">
      <c r="A109" t="s">
        <v>36</v>
      </c>
      <c r="B109">
        <v>1004</v>
      </c>
      <c r="C109" t="s">
        <v>2103</v>
      </c>
      <c r="D109" t="s">
        <v>2104</v>
      </c>
      <c r="E109" t="s">
        <v>2105</v>
      </c>
      <c r="F109" t="s">
        <v>135</v>
      </c>
      <c r="G109" t="s">
        <v>2106</v>
      </c>
      <c r="H109" t="s">
        <v>194</v>
      </c>
      <c r="I109" t="s">
        <v>195</v>
      </c>
      <c r="J109">
        <v>60</v>
      </c>
      <c r="K109" t="s">
        <v>13</v>
      </c>
      <c r="L109" t="s">
        <v>2107</v>
      </c>
      <c r="M109">
        <v>16.52</v>
      </c>
      <c r="N109">
        <v>991.2</v>
      </c>
      <c r="O109" t="s">
        <v>42</v>
      </c>
    </row>
    <row r="110" spans="1:15" hidden="1" x14ac:dyDescent="0.25">
      <c r="A110" t="s">
        <v>36</v>
      </c>
      <c r="B110">
        <v>1004</v>
      </c>
      <c r="C110" t="s">
        <v>2103</v>
      </c>
      <c r="D110" t="s">
        <v>2104</v>
      </c>
      <c r="E110" t="s">
        <v>2105</v>
      </c>
      <c r="F110" t="s">
        <v>135</v>
      </c>
      <c r="G110" t="s">
        <v>2106</v>
      </c>
      <c r="H110" t="s">
        <v>302</v>
      </c>
      <c r="I110" t="s">
        <v>303</v>
      </c>
      <c r="J110">
        <v>48</v>
      </c>
      <c r="K110" t="s">
        <v>13</v>
      </c>
      <c r="L110" t="s">
        <v>2107</v>
      </c>
      <c r="M110">
        <v>11.8</v>
      </c>
      <c r="N110">
        <v>566.4</v>
      </c>
      <c r="O110" t="s">
        <v>42</v>
      </c>
    </row>
    <row r="111" spans="1:15" hidden="1" x14ac:dyDescent="0.25">
      <c r="A111" t="s">
        <v>36</v>
      </c>
      <c r="B111">
        <v>1004</v>
      </c>
      <c r="C111" t="s">
        <v>2103</v>
      </c>
      <c r="D111" t="s">
        <v>2104</v>
      </c>
      <c r="E111" t="s">
        <v>2105</v>
      </c>
      <c r="F111" t="s">
        <v>135</v>
      </c>
      <c r="G111" t="s">
        <v>2106</v>
      </c>
      <c r="H111" t="s">
        <v>137</v>
      </c>
      <c r="I111" t="s">
        <v>138</v>
      </c>
      <c r="J111">
        <v>200</v>
      </c>
      <c r="K111" t="s">
        <v>13</v>
      </c>
      <c r="L111" t="s">
        <v>2107</v>
      </c>
      <c r="M111">
        <v>153.4</v>
      </c>
      <c r="N111">
        <v>30680</v>
      </c>
      <c r="O111" t="s">
        <v>42</v>
      </c>
    </row>
    <row r="112" spans="1:15" hidden="1" x14ac:dyDescent="0.25">
      <c r="A112" t="s">
        <v>36</v>
      </c>
      <c r="B112">
        <v>1004</v>
      </c>
      <c r="C112" t="s">
        <v>2103</v>
      </c>
      <c r="D112" t="s">
        <v>2104</v>
      </c>
      <c r="E112" t="s">
        <v>2105</v>
      </c>
      <c r="F112" t="s">
        <v>135</v>
      </c>
      <c r="G112" t="s">
        <v>2106</v>
      </c>
      <c r="H112" t="s">
        <v>140</v>
      </c>
      <c r="I112" t="s">
        <v>141</v>
      </c>
      <c r="J112">
        <v>1763</v>
      </c>
      <c r="K112" t="s">
        <v>13</v>
      </c>
      <c r="L112" t="s">
        <v>2107</v>
      </c>
      <c r="M112">
        <v>0.82599999999999996</v>
      </c>
      <c r="N112">
        <v>1456.2380000000001</v>
      </c>
      <c r="O112" t="s">
        <v>42</v>
      </c>
    </row>
    <row r="113" spans="1:15" hidden="1" x14ac:dyDescent="0.25">
      <c r="A113" t="s">
        <v>36</v>
      </c>
      <c r="B113">
        <v>1004</v>
      </c>
      <c r="C113" t="s">
        <v>2103</v>
      </c>
      <c r="D113" t="s">
        <v>2104</v>
      </c>
      <c r="E113" t="s">
        <v>2105</v>
      </c>
      <c r="F113" t="s">
        <v>135</v>
      </c>
      <c r="G113" t="s">
        <v>2106</v>
      </c>
      <c r="H113" t="s">
        <v>188</v>
      </c>
      <c r="I113" t="s">
        <v>189</v>
      </c>
      <c r="J113">
        <v>215</v>
      </c>
      <c r="K113" t="s">
        <v>13</v>
      </c>
      <c r="L113" t="s">
        <v>2107</v>
      </c>
      <c r="M113">
        <v>15</v>
      </c>
      <c r="N113">
        <v>3225</v>
      </c>
      <c r="O113" t="s">
        <v>42</v>
      </c>
    </row>
    <row r="114" spans="1:15" hidden="1" x14ac:dyDescent="0.25">
      <c r="A114" t="s">
        <v>36</v>
      </c>
      <c r="B114">
        <v>1004</v>
      </c>
      <c r="C114" t="s">
        <v>2103</v>
      </c>
      <c r="D114" t="s">
        <v>2104</v>
      </c>
      <c r="E114" t="s">
        <v>2105</v>
      </c>
      <c r="F114" t="s">
        <v>135</v>
      </c>
      <c r="G114" t="s">
        <v>2106</v>
      </c>
      <c r="H114" t="s">
        <v>504</v>
      </c>
      <c r="I114" t="s">
        <v>505</v>
      </c>
      <c r="J114">
        <v>50</v>
      </c>
      <c r="K114" t="s">
        <v>13</v>
      </c>
      <c r="L114" t="s">
        <v>2107</v>
      </c>
      <c r="M114">
        <v>29.5</v>
      </c>
      <c r="N114">
        <v>1475</v>
      </c>
      <c r="O114" t="s">
        <v>42</v>
      </c>
    </row>
    <row r="115" spans="1:15" hidden="1" x14ac:dyDescent="0.25">
      <c r="A115" t="s">
        <v>36</v>
      </c>
      <c r="B115">
        <v>1004</v>
      </c>
      <c r="C115" t="s">
        <v>2103</v>
      </c>
      <c r="D115" t="s">
        <v>2104</v>
      </c>
      <c r="E115" t="s">
        <v>2105</v>
      </c>
      <c r="F115" t="s">
        <v>135</v>
      </c>
      <c r="G115" t="s">
        <v>2106</v>
      </c>
      <c r="H115" t="s">
        <v>490</v>
      </c>
      <c r="I115" t="s">
        <v>491</v>
      </c>
      <c r="J115">
        <v>50</v>
      </c>
      <c r="K115" t="s">
        <v>13</v>
      </c>
      <c r="L115" t="s">
        <v>2107</v>
      </c>
      <c r="M115">
        <v>29.5</v>
      </c>
      <c r="N115">
        <v>1475</v>
      </c>
      <c r="O115" t="s">
        <v>42</v>
      </c>
    </row>
    <row r="116" spans="1:15" hidden="1" x14ac:dyDescent="0.25">
      <c r="A116" t="s">
        <v>36</v>
      </c>
      <c r="B116">
        <v>1012</v>
      </c>
      <c r="C116" t="s">
        <v>2108</v>
      </c>
      <c r="D116" t="s">
        <v>2109</v>
      </c>
      <c r="E116" t="s">
        <v>2110</v>
      </c>
      <c r="F116" t="s">
        <v>135</v>
      </c>
      <c r="G116" t="s">
        <v>2111</v>
      </c>
      <c r="H116" t="s">
        <v>153</v>
      </c>
      <c r="I116" t="s">
        <v>154</v>
      </c>
      <c r="J116">
        <v>40</v>
      </c>
      <c r="K116" t="s">
        <v>13</v>
      </c>
      <c r="L116" t="s">
        <v>2107</v>
      </c>
      <c r="M116">
        <v>21.24</v>
      </c>
      <c r="N116">
        <v>849.6</v>
      </c>
      <c r="O116" t="s">
        <v>42</v>
      </c>
    </row>
    <row r="117" spans="1:15" hidden="1" x14ac:dyDescent="0.25">
      <c r="A117" t="s">
        <v>36</v>
      </c>
      <c r="B117">
        <v>1012</v>
      </c>
      <c r="C117" t="s">
        <v>2108</v>
      </c>
      <c r="D117" t="s">
        <v>2109</v>
      </c>
      <c r="E117" t="s">
        <v>2110</v>
      </c>
      <c r="F117" t="s">
        <v>135</v>
      </c>
      <c r="G117" t="s">
        <v>2111</v>
      </c>
      <c r="H117" t="s">
        <v>302</v>
      </c>
      <c r="I117" t="s">
        <v>303</v>
      </c>
      <c r="J117">
        <v>2</v>
      </c>
      <c r="K117" t="s">
        <v>13</v>
      </c>
      <c r="L117" t="s">
        <v>2107</v>
      </c>
      <c r="M117">
        <v>11.8</v>
      </c>
      <c r="N117">
        <v>23.6</v>
      </c>
      <c r="O117" t="s">
        <v>42</v>
      </c>
    </row>
    <row r="118" spans="1:15" hidden="1" x14ac:dyDescent="0.25">
      <c r="A118" t="s">
        <v>36</v>
      </c>
      <c r="B118">
        <v>1012</v>
      </c>
      <c r="C118" t="s">
        <v>2108</v>
      </c>
      <c r="D118" t="s">
        <v>2109</v>
      </c>
      <c r="E118" t="s">
        <v>2110</v>
      </c>
      <c r="F118" t="s">
        <v>135</v>
      </c>
      <c r="G118" t="s">
        <v>2111</v>
      </c>
      <c r="H118" t="s">
        <v>140</v>
      </c>
      <c r="I118" t="s">
        <v>141</v>
      </c>
      <c r="J118">
        <v>537</v>
      </c>
      <c r="K118" t="s">
        <v>13</v>
      </c>
      <c r="L118" t="s">
        <v>2107</v>
      </c>
      <c r="M118">
        <v>0.82599999999999996</v>
      </c>
      <c r="N118">
        <v>443.56200000000001</v>
      </c>
      <c r="O118" t="s">
        <v>42</v>
      </c>
    </row>
    <row r="119" spans="1:15" hidden="1" x14ac:dyDescent="0.25">
      <c r="A119" t="s">
        <v>36</v>
      </c>
      <c r="B119">
        <v>1012</v>
      </c>
      <c r="C119" t="s">
        <v>2108</v>
      </c>
      <c r="D119" t="s">
        <v>2109</v>
      </c>
      <c r="E119" t="s">
        <v>2110</v>
      </c>
      <c r="F119" t="s">
        <v>135</v>
      </c>
      <c r="G119" t="s">
        <v>2111</v>
      </c>
      <c r="H119" t="s">
        <v>188</v>
      </c>
      <c r="I119" t="s">
        <v>189</v>
      </c>
      <c r="J119">
        <v>5</v>
      </c>
      <c r="K119" t="s">
        <v>13</v>
      </c>
      <c r="L119" t="s">
        <v>2107</v>
      </c>
      <c r="M119">
        <v>15</v>
      </c>
      <c r="N119">
        <v>75</v>
      </c>
      <c r="O119" t="s">
        <v>42</v>
      </c>
    </row>
    <row r="120" spans="1:15" hidden="1" x14ac:dyDescent="0.25">
      <c r="A120" t="s">
        <v>36</v>
      </c>
      <c r="B120">
        <v>1014</v>
      </c>
      <c r="C120" t="s">
        <v>2112</v>
      </c>
      <c r="D120" t="s">
        <v>2113</v>
      </c>
      <c r="E120" t="s">
        <v>2114</v>
      </c>
      <c r="F120" t="s">
        <v>40</v>
      </c>
      <c r="G120" t="s">
        <v>2115</v>
      </c>
      <c r="H120" t="s">
        <v>914</v>
      </c>
      <c r="I120" t="s">
        <v>915</v>
      </c>
      <c r="J120">
        <v>10</v>
      </c>
      <c r="K120" t="s">
        <v>13</v>
      </c>
      <c r="L120" t="s">
        <v>297</v>
      </c>
      <c r="M120">
        <v>82.6</v>
      </c>
      <c r="N120">
        <v>826</v>
      </c>
      <c r="O120" t="s">
        <v>42</v>
      </c>
    </row>
    <row r="121" spans="1:15" hidden="1" x14ac:dyDescent="0.25">
      <c r="A121" t="s">
        <v>36</v>
      </c>
      <c r="B121">
        <v>1014</v>
      </c>
      <c r="C121" t="s">
        <v>2112</v>
      </c>
      <c r="D121" t="s">
        <v>2113</v>
      </c>
      <c r="E121" t="s">
        <v>2114</v>
      </c>
      <c r="F121" t="s">
        <v>40</v>
      </c>
      <c r="G121" t="s">
        <v>2115</v>
      </c>
      <c r="H121" t="s">
        <v>371</v>
      </c>
      <c r="I121" t="s">
        <v>372</v>
      </c>
      <c r="J121">
        <v>45</v>
      </c>
      <c r="K121" t="s">
        <v>13</v>
      </c>
      <c r="L121" t="s">
        <v>297</v>
      </c>
      <c r="M121">
        <v>22.42</v>
      </c>
      <c r="N121">
        <v>1008.9</v>
      </c>
      <c r="O121" t="s">
        <v>42</v>
      </c>
    </row>
    <row r="122" spans="1:15" hidden="1" x14ac:dyDescent="0.25">
      <c r="A122" t="s">
        <v>36</v>
      </c>
      <c r="B122">
        <v>1014</v>
      </c>
      <c r="C122" t="s">
        <v>2112</v>
      </c>
      <c r="D122" t="s">
        <v>2113</v>
      </c>
      <c r="E122" t="s">
        <v>2114</v>
      </c>
      <c r="F122" t="s">
        <v>40</v>
      </c>
      <c r="G122" t="s">
        <v>2115</v>
      </c>
      <c r="H122" t="s">
        <v>392</v>
      </c>
      <c r="I122" t="s">
        <v>393</v>
      </c>
      <c r="J122">
        <v>100</v>
      </c>
      <c r="K122" t="s">
        <v>13</v>
      </c>
      <c r="L122" t="s">
        <v>297</v>
      </c>
      <c r="M122">
        <v>64.900000000000006</v>
      </c>
      <c r="N122">
        <v>6490</v>
      </c>
      <c r="O122" t="s">
        <v>42</v>
      </c>
    </row>
    <row r="123" spans="1:15" hidden="1" x14ac:dyDescent="0.25">
      <c r="A123" t="s">
        <v>36</v>
      </c>
      <c r="B123">
        <v>1014</v>
      </c>
      <c r="C123" t="s">
        <v>2112</v>
      </c>
      <c r="D123" t="s">
        <v>2113</v>
      </c>
      <c r="E123" t="s">
        <v>2114</v>
      </c>
      <c r="F123" t="s">
        <v>40</v>
      </c>
      <c r="G123" t="s">
        <v>2115</v>
      </c>
      <c r="H123" t="s">
        <v>388</v>
      </c>
      <c r="I123" t="s">
        <v>389</v>
      </c>
      <c r="J123">
        <v>15</v>
      </c>
      <c r="K123" t="s">
        <v>13</v>
      </c>
      <c r="L123" t="s">
        <v>297</v>
      </c>
      <c r="M123">
        <v>76.7</v>
      </c>
      <c r="N123">
        <v>1150.5</v>
      </c>
      <c r="O123" t="s">
        <v>42</v>
      </c>
    </row>
    <row r="124" spans="1:15" hidden="1" x14ac:dyDescent="0.25">
      <c r="A124" t="s">
        <v>36</v>
      </c>
      <c r="B124">
        <v>1017</v>
      </c>
      <c r="C124" t="s">
        <v>2116</v>
      </c>
      <c r="D124" t="s">
        <v>2117</v>
      </c>
      <c r="E124" t="s">
        <v>2118</v>
      </c>
      <c r="F124" t="s">
        <v>40</v>
      </c>
      <c r="G124" t="s">
        <v>2119</v>
      </c>
      <c r="H124" t="s">
        <v>11</v>
      </c>
      <c r="I124" t="s">
        <v>12</v>
      </c>
      <c r="J124">
        <v>10</v>
      </c>
      <c r="K124" t="s">
        <v>13</v>
      </c>
      <c r="L124" t="s">
        <v>14</v>
      </c>
      <c r="M124">
        <v>43</v>
      </c>
      <c r="N124">
        <v>430</v>
      </c>
      <c r="O124" t="s">
        <v>42</v>
      </c>
    </row>
    <row r="125" spans="1:15" hidden="1" x14ac:dyDescent="0.25">
      <c r="A125" t="s">
        <v>36</v>
      </c>
      <c r="B125">
        <v>1020</v>
      </c>
      <c r="C125" t="s">
        <v>2120</v>
      </c>
      <c r="D125" t="s">
        <v>2121</v>
      </c>
      <c r="E125" t="s">
        <v>2122</v>
      </c>
      <c r="F125" t="s">
        <v>135</v>
      </c>
      <c r="G125" t="s">
        <v>2123</v>
      </c>
      <c r="H125" t="s">
        <v>966</v>
      </c>
      <c r="I125" t="s">
        <v>967</v>
      </c>
      <c r="J125">
        <v>90</v>
      </c>
      <c r="K125" t="s">
        <v>13</v>
      </c>
      <c r="L125" t="s">
        <v>2038</v>
      </c>
      <c r="M125">
        <v>128.61660000000001</v>
      </c>
      <c r="N125">
        <v>11575.494000000001</v>
      </c>
      <c r="O125" t="s">
        <v>42</v>
      </c>
    </row>
    <row r="126" spans="1:15" hidden="1" x14ac:dyDescent="0.25">
      <c r="A126" t="s">
        <v>36</v>
      </c>
      <c r="B126">
        <v>1025</v>
      </c>
      <c r="C126" t="s">
        <v>2124</v>
      </c>
      <c r="D126" t="s">
        <v>2125</v>
      </c>
      <c r="E126" t="s">
        <v>2126</v>
      </c>
      <c r="F126" t="s">
        <v>135</v>
      </c>
      <c r="G126" t="s">
        <v>2127</v>
      </c>
      <c r="H126" t="s">
        <v>28</v>
      </c>
      <c r="I126" t="s">
        <v>29</v>
      </c>
      <c r="J126">
        <v>25</v>
      </c>
      <c r="K126" t="s">
        <v>13</v>
      </c>
      <c r="L126" t="s">
        <v>14</v>
      </c>
      <c r="M126">
        <v>125</v>
      </c>
      <c r="N126">
        <v>3125</v>
      </c>
      <c r="O126" t="s">
        <v>42</v>
      </c>
    </row>
    <row r="127" spans="1:15" hidden="1" x14ac:dyDescent="0.25">
      <c r="A127" t="s">
        <v>36</v>
      </c>
      <c r="B127">
        <v>1026</v>
      </c>
      <c r="C127" t="s">
        <v>2128</v>
      </c>
      <c r="D127" t="s">
        <v>2125</v>
      </c>
      <c r="E127" t="s">
        <v>2129</v>
      </c>
      <c r="F127" t="s">
        <v>135</v>
      </c>
      <c r="G127" t="s">
        <v>2130</v>
      </c>
      <c r="H127" t="s">
        <v>2131</v>
      </c>
      <c r="I127" t="s">
        <v>2132</v>
      </c>
      <c r="J127">
        <v>18</v>
      </c>
      <c r="K127" t="s">
        <v>13</v>
      </c>
      <c r="L127" t="s">
        <v>2133</v>
      </c>
      <c r="M127">
        <v>138.06</v>
      </c>
      <c r="N127">
        <v>2485.08</v>
      </c>
      <c r="O127" t="s">
        <v>42</v>
      </c>
    </row>
    <row r="128" spans="1:15" hidden="1" x14ac:dyDescent="0.25">
      <c r="A128" t="s">
        <v>36</v>
      </c>
      <c r="B128">
        <v>1026</v>
      </c>
      <c r="C128" t="s">
        <v>2128</v>
      </c>
      <c r="D128" t="s">
        <v>2125</v>
      </c>
      <c r="E128" t="s">
        <v>2129</v>
      </c>
      <c r="F128" t="s">
        <v>135</v>
      </c>
      <c r="G128" t="s">
        <v>2130</v>
      </c>
      <c r="H128" t="s">
        <v>2134</v>
      </c>
      <c r="I128" t="s">
        <v>2135</v>
      </c>
      <c r="J128">
        <v>5</v>
      </c>
      <c r="K128" t="s">
        <v>13</v>
      </c>
      <c r="L128" t="s">
        <v>2133</v>
      </c>
      <c r="M128">
        <v>132.16</v>
      </c>
      <c r="N128">
        <v>660.8</v>
      </c>
      <c r="O128" t="s">
        <v>42</v>
      </c>
    </row>
    <row r="129" spans="1:15" hidden="1" x14ac:dyDescent="0.25">
      <c r="A129" t="s">
        <v>36</v>
      </c>
      <c r="B129">
        <v>1026</v>
      </c>
      <c r="C129" t="s">
        <v>2128</v>
      </c>
      <c r="D129" t="s">
        <v>2125</v>
      </c>
      <c r="E129" t="s">
        <v>2129</v>
      </c>
      <c r="F129" t="s">
        <v>135</v>
      </c>
      <c r="G129" t="s">
        <v>2130</v>
      </c>
      <c r="H129" t="s">
        <v>2136</v>
      </c>
      <c r="I129" t="s">
        <v>2137</v>
      </c>
      <c r="J129">
        <v>1</v>
      </c>
      <c r="K129" t="s">
        <v>13</v>
      </c>
      <c r="L129" t="s">
        <v>2133</v>
      </c>
      <c r="M129">
        <v>5841</v>
      </c>
      <c r="N129">
        <v>5841</v>
      </c>
      <c r="O129" t="s">
        <v>42</v>
      </c>
    </row>
    <row r="130" spans="1:15" hidden="1" x14ac:dyDescent="0.25">
      <c r="A130" t="s">
        <v>36</v>
      </c>
      <c r="B130">
        <v>1027</v>
      </c>
      <c r="C130" t="s">
        <v>2138</v>
      </c>
      <c r="D130" t="s">
        <v>2125</v>
      </c>
      <c r="E130" t="s">
        <v>2139</v>
      </c>
      <c r="F130" t="s">
        <v>135</v>
      </c>
      <c r="G130" t="s">
        <v>1627</v>
      </c>
      <c r="H130" t="s">
        <v>2140</v>
      </c>
      <c r="I130" t="s">
        <v>2141</v>
      </c>
      <c r="J130">
        <v>100</v>
      </c>
      <c r="K130" t="s">
        <v>13</v>
      </c>
      <c r="L130" t="s">
        <v>2142</v>
      </c>
      <c r="M130">
        <v>54.87</v>
      </c>
      <c r="N130">
        <v>5487</v>
      </c>
      <c r="O130" t="s">
        <v>42</v>
      </c>
    </row>
    <row r="131" spans="1:15" hidden="1" x14ac:dyDescent="0.25">
      <c r="A131" t="s">
        <v>36</v>
      </c>
      <c r="B131">
        <v>1027</v>
      </c>
      <c r="C131" t="s">
        <v>2138</v>
      </c>
      <c r="D131" t="s">
        <v>2125</v>
      </c>
      <c r="E131" t="s">
        <v>2139</v>
      </c>
      <c r="F131" t="s">
        <v>135</v>
      </c>
      <c r="G131" t="s">
        <v>1627</v>
      </c>
      <c r="H131" t="s">
        <v>1445</v>
      </c>
      <c r="I131" t="s">
        <v>1446</v>
      </c>
      <c r="J131">
        <v>50</v>
      </c>
      <c r="K131" t="s">
        <v>13</v>
      </c>
      <c r="L131" t="s">
        <v>2142</v>
      </c>
      <c r="M131">
        <v>165.2</v>
      </c>
      <c r="N131">
        <v>8260</v>
      </c>
      <c r="O131" t="s">
        <v>42</v>
      </c>
    </row>
    <row r="132" spans="1:15" hidden="1" x14ac:dyDescent="0.25">
      <c r="A132" t="s">
        <v>36</v>
      </c>
      <c r="B132">
        <v>1027</v>
      </c>
      <c r="C132" t="s">
        <v>2138</v>
      </c>
      <c r="D132" t="s">
        <v>2125</v>
      </c>
      <c r="E132" t="s">
        <v>2139</v>
      </c>
      <c r="F132" t="s">
        <v>135</v>
      </c>
      <c r="G132" t="s">
        <v>1627</v>
      </c>
      <c r="H132" t="s">
        <v>412</v>
      </c>
      <c r="I132" t="s">
        <v>413</v>
      </c>
      <c r="J132">
        <v>35</v>
      </c>
      <c r="K132" t="s">
        <v>13</v>
      </c>
      <c r="L132" t="s">
        <v>2142</v>
      </c>
      <c r="M132">
        <v>55.849400000000003</v>
      </c>
      <c r="N132">
        <v>1954.729</v>
      </c>
      <c r="O132" t="s">
        <v>42</v>
      </c>
    </row>
    <row r="133" spans="1:15" hidden="1" x14ac:dyDescent="0.25">
      <c r="A133" t="s">
        <v>36</v>
      </c>
      <c r="B133">
        <v>1027</v>
      </c>
      <c r="C133" t="s">
        <v>2138</v>
      </c>
      <c r="D133" t="s">
        <v>2125</v>
      </c>
      <c r="E133" t="s">
        <v>2139</v>
      </c>
      <c r="F133" t="s">
        <v>135</v>
      </c>
      <c r="G133" t="s">
        <v>1627</v>
      </c>
      <c r="H133" t="s">
        <v>416</v>
      </c>
      <c r="I133" t="s">
        <v>417</v>
      </c>
      <c r="J133">
        <v>10</v>
      </c>
      <c r="K133" t="s">
        <v>13</v>
      </c>
      <c r="L133" t="s">
        <v>2142</v>
      </c>
      <c r="M133">
        <v>413</v>
      </c>
      <c r="N133">
        <v>4130</v>
      </c>
      <c r="O133" t="s">
        <v>42</v>
      </c>
    </row>
    <row r="134" spans="1:15" hidden="1" x14ac:dyDescent="0.25">
      <c r="A134" t="s">
        <v>36</v>
      </c>
      <c r="B134">
        <v>1028</v>
      </c>
      <c r="C134" t="s">
        <v>2143</v>
      </c>
      <c r="D134" t="s">
        <v>2144</v>
      </c>
      <c r="E134" t="s">
        <v>2145</v>
      </c>
      <c r="F134" t="s">
        <v>40</v>
      </c>
      <c r="G134" t="s">
        <v>2146</v>
      </c>
      <c r="H134" t="s">
        <v>412</v>
      </c>
      <c r="I134" t="s">
        <v>413</v>
      </c>
      <c r="J134">
        <v>10</v>
      </c>
      <c r="K134" t="s">
        <v>13</v>
      </c>
      <c r="L134" t="s">
        <v>2142</v>
      </c>
      <c r="M134">
        <v>55.849400000000003</v>
      </c>
      <c r="N134">
        <v>558.49400000000003</v>
      </c>
      <c r="O134" t="s">
        <v>42</v>
      </c>
    </row>
    <row r="135" spans="1:15" hidden="1" x14ac:dyDescent="0.25">
      <c r="A135" t="s">
        <v>36</v>
      </c>
      <c r="B135">
        <v>1030</v>
      </c>
      <c r="C135" t="s">
        <v>2147</v>
      </c>
      <c r="D135" t="s">
        <v>2148</v>
      </c>
      <c r="E135" t="s">
        <v>2149</v>
      </c>
      <c r="F135" t="s">
        <v>40</v>
      </c>
      <c r="G135" t="s">
        <v>2150</v>
      </c>
      <c r="H135" t="s">
        <v>11</v>
      </c>
      <c r="I135" t="s">
        <v>12</v>
      </c>
      <c r="J135">
        <v>10</v>
      </c>
      <c r="K135" t="s">
        <v>13</v>
      </c>
      <c r="L135" t="s">
        <v>14</v>
      </c>
      <c r="M135">
        <v>43</v>
      </c>
      <c r="N135">
        <v>430</v>
      </c>
      <c r="O135" t="s">
        <v>42</v>
      </c>
    </row>
    <row r="136" spans="1:15" hidden="1" x14ac:dyDescent="0.25">
      <c r="A136" t="s">
        <v>36</v>
      </c>
      <c r="B136">
        <v>1032</v>
      </c>
      <c r="C136" t="s">
        <v>2151</v>
      </c>
      <c r="D136" t="s">
        <v>2152</v>
      </c>
      <c r="E136" t="s">
        <v>2153</v>
      </c>
      <c r="F136" t="s">
        <v>135</v>
      </c>
      <c r="G136" t="s">
        <v>2130</v>
      </c>
      <c r="H136" t="s">
        <v>540</v>
      </c>
      <c r="I136" t="s">
        <v>541</v>
      </c>
      <c r="J136">
        <v>100</v>
      </c>
      <c r="K136" t="s">
        <v>13</v>
      </c>
      <c r="L136" t="s">
        <v>2133</v>
      </c>
      <c r="M136">
        <v>2265.6</v>
      </c>
      <c r="N136">
        <v>226560</v>
      </c>
      <c r="O136" t="s">
        <v>42</v>
      </c>
    </row>
    <row r="137" spans="1:15" hidden="1" x14ac:dyDescent="0.25">
      <c r="A137" t="s">
        <v>36</v>
      </c>
      <c r="B137">
        <v>1035</v>
      </c>
      <c r="C137" t="s">
        <v>2154</v>
      </c>
      <c r="D137" t="s">
        <v>2155</v>
      </c>
      <c r="E137" t="s">
        <v>2156</v>
      </c>
      <c r="F137" t="s">
        <v>40</v>
      </c>
      <c r="G137" t="s">
        <v>2157</v>
      </c>
      <c r="H137" t="s">
        <v>11</v>
      </c>
      <c r="I137" t="s">
        <v>12</v>
      </c>
      <c r="J137">
        <v>20</v>
      </c>
      <c r="K137" t="s">
        <v>13</v>
      </c>
      <c r="L137" t="s">
        <v>14</v>
      </c>
      <c r="M137">
        <v>43</v>
      </c>
      <c r="N137">
        <v>860</v>
      </c>
      <c r="O137" t="s">
        <v>42</v>
      </c>
    </row>
    <row r="138" spans="1:15" hidden="1" x14ac:dyDescent="0.25">
      <c r="A138" t="s">
        <v>36</v>
      </c>
      <c r="B138">
        <v>1036</v>
      </c>
      <c r="C138" t="s">
        <v>2158</v>
      </c>
      <c r="D138" t="s">
        <v>2159</v>
      </c>
      <c r="E138" t="s">
        <v>2160</v>
      </c>
      <c r="F138" t="s">
        <v>135</v>
      </c>
      <c r="G138" t="s">
        <v>2161</v>
      </c>
      <c r="H138" t="s">
        <v>28</v>
      </c>
      <c r="I138" t="s">
        <v>29</v>
      </c>
      <c r="J138">
        <v>125</v>
      </c>
      <c r="K138" t="s">
        <v>13</v>
      </c>
      <c r="L138" t="s">
        <v>14</v>
      </c>
      <c r="M138">
        <v>125</v>
      </c>
      <c r="N138">
        <v>15625</v>
      </c>
      <c r="O138" t="s">
        <v>42</v>
      </c>
    </row>
    <row r="139" spans="1:15" hidden="1" x14ac:dyDescent="0.25">
      <c r="A139" t="s">
        <v>36</v>
      </c>
      <c r="B139">
        <v>1039</v>
      </c>
      <c r="C139" t="s">
        <v>2162</v>
      </c>
      <c r="D139" t="s">
        <v>2163</v>
      </c>
      <c r="E139" t="s">
        <v>2164</v>
      </c>
      <c r="F139" t="s">
        <v>40</v>
      </c>
      <c r="G139" t="s">
        <v>1702</v>
      </c>
      <c r="H139" t="s">
        <v>2165</v>
      </c>
      <c r="I139" t="s">
        <v>2166</v>
      </c>
      <c r="J139">
        <v>1</v>
      </c>
      <c r="K139" t="s">
        <v>13</v>
      </c>
      <c r="L139" t="s">
        <v>2133</v>
      </c>
      <c r="M139">
        <v>8850</v>
      </c>
      <c r="N139">
        <v>8850</v>
      </c>
      <c r="O139" t="s">
        <v>42</v>
      </c>
    </row>
    <row r="140" spans="1:15" hidden="1" x14ac:dyDescent="0.25">
      <c r="A140" t="s">
        <v>36</v>
      </c>
      <c r="B140">
        <v>1039</v>
      </c>
      <c r="C140" t="s">
        <v>2162</v>
      </c>
      <c r="D140" t="s">
        <v>2163</v>
      </c>
      <c r="E140" t="s">
        <v>2164</v>
      </c>
      <c r="F140" t="s">
        <v>40</v>
      </c>
      <c r="G140" t="s">
        <v>1702</v>
      </c>
      <c r="H140" t="s">
        <v>1899</v>
      </c>
      <c r="I140" t="s">
        <v>1900</v>
      </c>
      <c r="J140">
        <v>1</v>
      </c>
      <c r="K140" t="s">
        <v>13</v>
      </c>
      <c r="L140" t="s">
        <v>2133</v>
      </c>
      <c r="M140">
        <v>8850</v>
      </c>
      <c r="N140">
        <v>8850</v>
      </c>
      <c r="O140" t="s">
        <v>42</v>
      </c>
    </row>
    <row r="141" spans="1:15" hidden="1" x14ac:dyDescent="0.25">
      <c r="A141" t="s">
        <v>36</v>
      </c>
      <c r="B141">
        <v>1043</v>
      </c>
      <c r="C141" t="s">
        <v>2167</v>
      </c>
      <c r="D141" t="s">
        <v>2168</v>
      </c>
      <c r="E141" t="s">
        <v>2169</v>
      </c>
      <c r="F141" t="s">
        <v>40</v>
      </c>
      <c r="G141" t="s">
        <v>2170</v>
      </c>
      <c r="H141" t="s">
        <v>966</v>
      </c>
      <c r="I141" t="s">
        <v>967</v>
      </c>
      <c r="J141">
        <v>210</v>
      </c>
      <c r="K141" t="s">
        <v>13</v>
      </c>
      <c r="L141" t="s">
        <v>2038</v>
      </c>
      <c r="M141">
        <v>128.61660000000001</v>
      </c>
      <c r="N141">
        <v>27009.486000000001</v>
      </c>
      <c r="O141" t="s">
        <v>42</v>
      </c>
    </row>
    <row r="142" spans="1:15" hidden="1" x14ac:dyDescent="0.25">
      <c r="A142" t="s">
        <v>36</v>
      </c>
      <c r="B142">
        <v>1047</v>
      </c>
      <c r="C142" t="s">
        <v>2171</v>
      </c>
      <c r="D142" t="s">
        <v>2172</v>
      </c>
      <c r="E142" t="s">
        <v>2173</v>
      </c>
      <c r="F142" t="s">
        <v>135</v>
      </c>
      <c r="G142" t="s">
        <v>2174</v>
      </c>
      <c r="H142" t="s">
        <v>28</v>
      </c>
      <c r="I142" t="s">
        <v>29</v>
      </c>
      <c r="J142">
        <v>25</v>
      </c>
      <c r="K142" t="s">
        <v>13</v>
      </c>
      <c r="L142" t="s">
        <v>14</v>
      </c>
      <c r="M142">
        <v>125</v>
      </c>
      <c r="N142">
        <v>3125</v>
      </c>
      <c r="O142" t="s">
        <v>42</v>
      </c>
    </row>
    <row r="143" spans="1:15" hidden="1" x14ac:dyDescent="0.25">
      <c r="A143" t="s">
        <v>36</v>
      </c>
      <c r="B143">
        <v>1052</v>
      </c>
      <c r="C143" t="s">
        <v>2175</v>
      </c>
      <c r="D143" t="s">
        <v>2176</v>
      </c>
      <c r="E143" t="s">
        <v>2177</v>
      </c>
      <c r="F143" t="s">
        <v>40</v>
      </c>
      <c r="G143" t="s">
        <v>2178</v>
      </c>
      <c r="H143" t="s">
        <v>11</v>
      </c>
      <c r="I143" t="s">
        <v>12</v>
      </c>
      <c r="J143">
        <v>20</v>
      </c>
      <c r="K143" t="s">
        <v>13</v>
      </c>
      <c r="L143" t="s">
        <v>14</v>
      </c>
      <c r="M143">
        <v>43</v>
      </c>
      <c r="N143">
        <v>860</v>
      </c>
      <c r="O143" t="s">
        <v>42</v>
      </c>
    </row>
    <row r="144" spans="1:15" hidden="1" x14ac:dyDescent="0.25">
      <c r="A144" t="s">
        <v>36</v>
      </c>
      <c r="B144">
        <v>1061</v>
      </c>
      <c r="C144" t="s">
        <v>2179</v>
      </c>
      <c r="D144" t="s">
        <v>2180</v>
      </c>
      <c r="E144" t="s">
        <v>2181</v>
      </c>
      <c r="F144" t="s">
        <v>135</v>
      </c>
      <c r="G144" t="s">
        <v>2182</v>
      </c>
      <c r="H144" t="s">
        <v>357</v>
      </c>
      <c r="I144" t="s">
        <v>358</v>
      </c>
      <c r="J144">
        <v>130</v>
      </c>
      <c r="K144" t="s">
        <v>13</v>
      </c>
      <c r="L144" t="s">
        <v>2183</v>
      </c>
      <c r="M144">
        <v>49.158799999999999</v>
      </c>
      <c r="N144">
        <v>6390.6440000000002</v>
      </c>
      <c r="O144" t="s">
        <v>42</v>
      </c>
    </row>
    <row r="145" spans="1:15" hidden="1" x14ac:dyDescent="0.25">
      <c r="A145" t="s">
        <v>36</v>
      </c>
      <c r="B145">
        <v>1061</v>
      </c>
      <c r="C145" t="s">
        <v>2179</v>
      </c>
      <c r="D145" t="s">
        <v>2180</v>
      </c>
      <c r="E145" t="s">
        <v>2181</v>
      </c>
      <c r="F145" t="s">
        <v>135</v>
      </c>
      <c r="G145" t="s">
        <v>2182</v>
      </c>
      <c r="H145" t="s">
        <v>471</v>
      </c>
      <c r="I145" t="s">
        <v>472</v>
      </c>
      <c r="J145">
        <v>1200</v>
      </c>
      <c r="K145" t="s">
        <v>13</v>
      </c>
      <c r="L145" t="s">
        <v>2183</v>
      </c>
      <c r="M145">
        <v>46.267800000000001</v>
      </c>
      <c r="N145">
        <v>55521.36</v>
      </c>
      <c r="O145" t="s">
        <v>42</v>
      </c>
    </row>
    <row r="146" spans="1:15" hidden="1" x14ac:dyDescent="0.25">
      <c r="A146" t="s">
        <v>36</v>
      </c>
      <c r="B146">
        <v>1061</v>
      </c>
      <c r="C146" t="s">
        <v>2179</v>
      </c>
      <c r="D146" t="s">
        <v>2180</v>
      </c>
      <c r="E146" t="s">
        <v>2184</v>
      </c>
      <c r="F146" t="s">
        <v>135</v>
      </c>
      <c r="G146" t="s">
        <v>2182</v>
      </c>
      <c r="H146" t="s">
        <v>408</v>
      </c>
      <c r="I146" t="s">
        <v>409</v>
      </c>
      <c r="J146">
        <v>100</v>
      </c>
      <c r="K146" t="s">
        <v>13</v>
      </c>
      <c r="L146" t="s">
        <v>2183</v>
      </c>
      <c r="M146">
        <v>555.2962</v>
      </c>
      <c r="N146">
        <v>55529.62</v>
      </c>
      <c r="O146" t="s">
        <v>42</v>
      </c>
    </row>
    <row r="147" spans="1:15" hidden="1" x14ac:dyDescent="0.25">
      <c r="A147" t="s">
        <v>36</v>
      </c>
      <c r="B147">
        <v>1061</v>
      </c>
      <c r="C147" t="s">
        <v>2179</v>
      </c>
      <c r="D147" t="s">
        <v>2180</v>
      </c>
      <c r="E147" t="s">
        <v>2184</v>
      </c>
      <c r="F147" t="s">
        <v>135</v>
      </c>
      <c r="G147" t="s">
        <v>2182</v>
      </c>
      <c r="H147" t="s">
        <v>406</v>
      </c>
      <c r="I147" t="s">
        <v>407</v>
      </c>
      <c r="J147">
        <v>100</v>
      </c>
      <c r="K147" t="s">
        <v>13</v>
      </c>
      <c r="L147" t="s">
        <v>2183</v>
      </c>
      <c r="M147">
        <v>555.28440000000001</v>
      </c>
      <c r="N147">
        <v>55528.44</v>
      </c>
      <c r="O147" t="s">
        <v>42</v>
      </c>
    </row>
    <row r="148" spans="1:15" hidden="1" x14ac:dyDescent="0.25">
      <c r="A148" t="s">
        <v>36</v>
      </c>
      <c r="B148">
        <v>1063</v>
      </c>
      <c r="C148" t="s">
        <v>2185</v>
      </c>
      <c r="D148" t="s">
        <v>2186</v>
      </c>
      <c r="E148" t="s">
        <v>2187</v>
      </c>
      <c r="F148" t="s">
        <v>40</v>
      </c>
      <c r="G148" t="s">
        <v>2188</v>
      </c>
      <c r="H148" t="s">
        <v>331</v>
      </c>
      <c r="I148" t="s">
        <v>332</v>
      </c>
      <c r="J148">
        <v>45</v>
      </c>
      <c r="K148" t="s">
        <v>13</v>
      </c>
      <c r="L148" t="s">
        <v>2183</v>
      </c>
      <c r="M148">
        <v>124.9384</v>
      </c>
      <c r="N148">
        <v>5622.2280000000001</v>
      </c>
      <c r="O148" t="s">
        <v>42</v>
      </c>
    </row>
    <row r="149" spans="1:15" hidden="1" x14ac:dyDescent="0.25">
      <c r="A149" t="s">
        <v>36</v>
      </c>
      <c r="B149">
        <v>1063</v>
      </c>
      <c r="C149" t="s">
        <v>2185</v>
      </c>
      <c r="D149" t="s">
        <v>2186</v>
      </c>
      <c r="E149" t="s">
        <v>2187</v>
      </c>
      <c r="F149" t="s">
        <v>40</v>
      </c>
      <c r="G149" t="s">
        <v>2188</v>
      </c>
      <c r="H149" t="s">
        <v>335</v>
      </c>
      <c r="I149" t="s">
        <v>336</v>
      </c>
      <c r="J149">
        <v>15</v>
      </c>
      <c r="K149" t="s">
        <v>13</v>
      </c>
      <c r="L149" t="s">
        <v>2183</v>
      </c>
      <c r="M149">
        <v>113.575</v>
      </c>
      <c r="N149">
        <v>1703.625</v>
      </c>
      <c r="O149" t="s">
        <v>42</v>
      </c>
    </row>
    <row r="150" spans="1:15" hidden="1" x14ac:dyDescent="0.25">
      <c r="A150" t="s">
        <v>36</v>
      </c>
      <c r="B150">
        <v>1068</v>
      </c>
      <c r="C150" t="s">
        <v>2189</v>
      </c>
      <c r="D150" t="s">
        <v>2190</v>
      </c>
      <c r="E150" t="s">
        <v>2191</v>
      </c>
      <c r="F150" t="s">
        <v>40</v>
      </c>
      <c r="G150" t="s">
        <v>2192</v>
      </c>
      <c r="H150" t="s">
        <v>11</v>
      </c>
      <c r="I150" t="s">
        <v>12</v>
      </c>
      <c r="J150">
        <v>16</v>
      </c>
      <c r="K150" t="s">
        <v>13</v>
      </c>
      <c r="L150" t="s">
        <v>14</v>
      </c>
      <c r="M150">
        <v>43</v>
      </c>
      <c r="N150">
        <v>688</v>
      </c>
      <c r="O150" t="s">
        <v>42</v>
      </c>
    </row>
    <row r="151" spans="1:15" hidden="1" x14ac:dyDescent="0.25">
      <c r="A151" t="s">
        <v>36</v>
      </c>
      <c r="B151">
        <v>1071</v>
      </c>
      <c r="C151" t="s">
        <v>2193</v>
      </c>
      <c r="D151" t="s">
        <v>2194</v>
      </c>
      <c r="E151" t="s">
        <v>2195</v>
      </c>
      <c r="F151" t="s">
        <v>40</v>
      </c>
      <c r="G151" t="s">
        <v>2196</v>
      </c>
      <c r="H151" t="s">
        <v>2197</v>
      </c>
      <c r="I151" t="s">
        <v>2198</v>
      </c>
      <c r="J151">
        <v>2</v>
      </c>
      <c r="K151" t="s">
        <v>13</v>
      </c>
      <c r="L151" t="s">
        <v>2199</v>
      </c>
      <c r="M151">
        <v>253300.13339999999</v>
      </c>
      <c r="N151">
        <v>506600.26679999998</v>
      </c>
      <c r="O151" t="s">
        <v>42</v>
      </c>
    </row>
    <row r="152" spans="1:15" hidden="1" x14ac:dyDescent="0.25">
      <c r="A152" t="s">
        <v>36</v>
      </c>
      <c r="B152">
        <v>1072</v>
      </c>
      <c r="C152" t="s">
        <v>2200</v>
      </c>
      <c r="D152" t="s">
        <v>2194</v>
      </c>
      <c r="E152" t="s">
        <v>2201</v>
      </c>
      <c r="F152" t="s">
        <v>135</v>
      </c>
      <c r="G152" t="s">
        <v>2202</v>
      </c>
      <c r="H152" t="s">
        <v>2203</v>
      </c>
      <c r="I152" t="s">
        <v>2204</v>
      </c>
      <c r="J152">
        <v>20</v>
      </c>
      <c r="K152" t="s">
        <v>13</v>
      </c>
      <c r="L152" t="s">
        <v>1315</v>
      </c>
      <c r="M152">
        <v>4693.5680000000002</v>
      </c>
      <c r="N152">
        <v>93871.360000000001</v>
      </c>
      <c r="O152" t="s">
        <v>42</v>
      </c>
    </row>
    <row r="153" spans="1:15" hidden="1" x14ac:dyDescent="0.25">
      <c r="A153" t="s">
        <v>36</v>
      </c>
      <c r="B153">
        <v>1073</v>
      </c>
      <c r="C153" t="s">
        <v>2205</v>
      </c>
      <c r="D153" t="s">
        <v>2194</v>
      </c>
      <c r="E153" t="s">
        <v>2206</v>
      </c>
      <c r="F153" t="s">
        <v>135</v>
      </c>
      <c r="G153" t="s">
        <v>1204</v>
      </c>
      <c r="H153" t="s">
        <v>2207</v>
      </c>
      <c r="I153" t="s">
        <v>2208</v>
      </c>
      <c r="J153">
        <v>700</v>
      </c>
      <c r="K153" t="s">
        <v>13</v>
      </c>
      <c r="L153" t="s">
        <v>113</v>
      </c>
      <c r="M153">
        <v>23.6</v>
      </c>
      <c r="N153">
        <v>16520</v>
      </c>
      <c r="O153" t="s">
        <v>42</v>
      </c>
    </row>
    <row r="154" spans="1:15" hidden="1" x14ac:dyDescent="0.25">
      <c r="A154" t="s">
        <v>36</v>
      </c>
      <c r="B154">
        <v>1073</v>
      </c>
      <c r="C154" t="s">
        <v>2205</v>
      </c>
      <c r="D154" t="s">
        <v>2194</v>
      </c>
      <c r="E154" t="s">
        <v>2206</v>
      </c>
      <c r="F154" t="s">
        <v>135</v>
      </c>
      <c r="G154" t="s">
        <v>1204</v>
      </c>
      <c r="H154" t="s">
        <v>426</v>
      </c>
      <c r="I154" t="s">
        <v>427</v>
      </c>
      <c r="J154">
        <v>1</v>
      </c>
      <c r="K154" t="s">
        <v>13</v>
      </c>
      <c r="L154" t="s">
        <v>113</v>
      </c>
      <c r="M154">
        <v>2360</v>
      </c>
      <c r="N154">
        <v>2360</v>
      </c>
      <c r="O154" t="s">
        <v>42</v>
      </c>
    </row>
    <row r="155" spans="1:15" hidden="1" x14ac:dyDescent="0.25">
      <c r="A155" t="s">
        <v>36</v>
      </c>
      <c r="B155">
        <v>1073</v>
      </c>
      <c r="C155" t="s">
        <v>2205</v>
      </c>
      <c r="D155" t="s">
        <v>2194</v>
      </c>
      <c r="E155" t="s">
        <v>2206</v>
      </c>
      <c r="F155" t="s">
        <v>135</v>
      </c>
      <c r="G155" t="s">
        <v>1204</v>
      </c>
      <c r="H155" t="s">
        <v>2209</v>
      </c>
      <c r="I155" t="s">
        <v>2210</v>
      </c>
      <c r="J155">
        <v>3</v>
      </c>
      <c r="K155" t="s">
        <v>13</v>
      </c>
      <c r="L155" t="s">
        <v>113</v>
      </c>
      <c r="M155">
        <v>5310</v>
      </c>
      <c r="N155">
        <v>15930</v>
      </c>
      <c r="O155" t="s">
        <v>42</v>
      </c>
    </row>
    <row r="156" spans="1:15" hidden="1" x14ac:dyDescent="0.25">
      <c r="A156" t="s">
        <v>36</v>
      </c>
      <c r="B156">
        <v>1076</v>
      </c>
      <c r="C156" t="s">
        <v>2211</v>
      </c>
      <c r="D156" t="s">
        <v>2212</v>
      </c>
      <c r="E156" t="s">
        <v>2213</v>
      </c>
      <c r="F156" t="s">
        <v>40</v>
      </c>
      <c r="G156" t="s">
        <v>2214</v>
      </c>
      <c r="H156" t="s">
        <v>100</v>
      </c>
      <c r="I156" t="s">
        <v>101</v>
      </c>
      <c r="J156">
        <v>21</v>
      </c>
      <c r="K156" t="s">
        <v>13</v>
      </c>
      <c r="L156" t="s">
        <v>476</v>
      </c>
      <c r="M156">
        <v>5310</v>
      </c>
      <c r="N156">
        <v>111510</v>
      </c>
      <c r="O156" t="s">
        <v>42</v>
      </c>
    </row>
    <row r="157" spans="1:15" hidden="1" x14ac:dyDescent="0.25">
      <c r="A157" t="s">
        <v>36</v>
      </c>
      <c r="B157">
        <v>1077</v>
      </c>
      <c r="C157" t="s">
        <v>2215</v>
      </c>
      <c r="D157" t="s">
        <v>2216</v>
      </c>
      <c r="E157" t="s">
        <v>2217</v>
      </c>
      <c r="F157" t="s">
        <v>135</v>
      </c>
      <c r="G157" t="s">
        <v>2218</v>
      </c>
      <c r="H157" t="s">
        <v>2219</v>
      </c>
      <c r="I157" t="s">
        <v>2220</v>
      </c>
      <c r="J157">
        <v>17</v>
      </c>
      <c r="K157" t="s">
        <v>13</v>
      </c>
      <c r="L157" t="s">
        <v>102</v>
      </c>
      <c r="M157">
        <v>50734.1</v>
      </c>
      <c r="N157">
        <v>862479.7</v>
      </c>
      <c r="O157" t="s">
        <v>42</v>
      </c>
    </row>
    <row r="158" spans="1:15" hidden="1" x14ac:dyDescent="0.25">
      <c r="A158" t="s">
        <v>36</v>
      </c>
      <c r="B158">
        <v>1082</v>
      </c>
      <c r="C158" t="s">
        <v>2221</v>
      </c>
      <c r="D158" t="s">
        <v>2222</v>
      </c>
      <c r="E158" t="s">
        <v>2223</v>
      </c>
      <c r="F158" t="s">
        <v>40</v>
      </c>
      <c r="G158" t="s">
        <v>2224</v>
      </c>
      <c r="H158" t="s">
        <v>11</v>
      </c>
      <c r="I158" t="s">
        <v>12</v>
      </c>
      <c r="J158">
        <v>16</v>
      </c>
      <c r="K158" t="s">
        <v>13</v>
      </c>
      <c r="L158" t="s">
        <v>14</v>
      </c>
      <c r="M158">
        <v>43</v>
      </c>
      <c r="N158">
        <v>688</v>
      </c>
      <c r="O158" t="s">
        <v>42</v>
      </c>
    </row>
    <row r="159" spans="1:15" hidden="1" x14ac:dyDescent="0.25">
      <c r="A159" t="s">
        <v>36</v>
      </c>
      <c r="B159">
        <v>1093</v>
      </c>
      <c r="C159" t="s">
        <v>2225</v>
      </c>
      <c r="D159" t="s">
        <v>2226</v>
      </c>
      <c r="E159" t="s">
        <v>2227</v>
      </c>
      <c r="F159" t="s">
        <v>40</v>
      </c>
      <c r="G159" t="s">
        <v>2228</v>
      </c>
      <c r="H159" t="s">
        <v>11</v>
      </c>
      <c r="I159" t="s">
        <v>12</v>
      </c>
      <c r="J159">
        <v>10</v>
      </c>
      <c r="K159" t="s">
        <v>13</v>
      </c>
      <c r="L159" t="s">
        <v>14</v>
      </c>
      <c r="M159">
        <v>43</v>
      </c>
      <c r="N159">
        <v>430</v>
      </c>
      <c r="O159" t="s">
        <v>42</v>
      </c>
    </row>
    <row r="160" spans="1:15" hidden="1" x14ac:dyDescent="0.25">
      <c r="A160" t="s">
        <v>36</v>
      </c>
      <c r="B160">
        <v>1097</v>
      </c>
      <c r="C160" t="s">
        <v>2229</v>
      </c>
      <c r="D160" t="s">
        <v>2230</v>
      </c>
      <c r="E160" t="s">
        <v>2231</v>
      </c>
      <c r="F160" t="s">
        <v>40</v>
      </c>
      <c r="G160" t="s">
        <v>2232</v>
      </c>
      <c r="H160" t="s">
        <v>2233</v>
      </c>
      <c r="I160" t="s">
        <v>2234</v>
      </c>
      <c r="J160">
        <v>1000</v>
      </c>
      <c r="K160" t="s">
        <v>13</v>
      </c>
      <c r="L160" t="s">
        <v>113</v>
      </c>
      <c r="M160">
        <v>8.26</v>
      </c>
      <c r="N160">
        <v>8260</v>
      </c>
      <c r="O160" t="s">
        <v>42</v>
      </c>
    </row>
    <row r="161" spans="1:15" hidden="1" x14ac:dyDescent="0.25">
      <c r="A161" t="s">
        <v>36</v>
      </c>
      <c r="B161">
        <v>1101</v>
      </c>
      <c r="C161" t="s">
        <v>2235</v>
      </c>
      <c r="D161" t="s">
        <v>2230</v>
      </c>
      <c r="E161" t="s">
        <v>2236</v>
      </c>
      <c r="F161" t="s">
        <v>135</v>
      </c>
      <c r="G161" t="s">
        <v>2237</v>
      </c>
      <c r="H161" t="s">
        <v>2219</v>
      </c>
      <c r="I161" t="s">
        <v>2220</v>
      </c>
      <c r="J161">
        <v>3</v>
      </c>
      <c r="K161" t="s">
        <v>13</v>
      </c>
      <c r="L161" t="s">
        <v>102</v>
      </c>
      <c r="M161">
        <v>50734.1</v>
      </c>
      <c r="N161">
        <v>152202.29999999999</v>
      </c>
      <c r="O161" t="s">
        <v>42</v>
      </c>
    </row>
    <row r="162" spans="1:15" hidden="1" x14ac:dyDescent="0.25">
      <c r="A162" t="s">
        <v>36</v>
      </c>
      <c r="B162">
        <v>1101</v>
      </c>
      <c r="C162" t="s">
        <v>2235</v>
      </c>
      <c r="D162" t="s">
        <v>2230</v>
      </c>
      <c r="E162" t="s">
        <v>2236</v>
      </c>
      <c r="F162" t="s">
        <v>135</v>
      </c>
      <c r="G162" t="s">
        <v>2237</v>
      </c>
      <c r="H162" t="s">
        <v>2238</v>
      </c>
      <c r="I162" t="s">
        <v>2239</v>
      </c>
      <c r="J162">
        <v>1</v>
      </c>
      <c r="K162" t="s">
        <v>13</v>
      </c>
      <c r="L162" t="s">
        <v>102</v>
      </c>
      <c r="M162">
        <v>54162</v>
      </c>
      <c r="N162">
        <v>54162</v>
      </c>
      <c r="O162" t="s">
        <v>42</v>
      </c>
    </row>
    <row r="163" spans="1:15" hidden="1" x14ac:dyDescent="0.25">
      <c r="A163" t="s">
        <v>36</v>
      </c>
      <c r="B163">
        <v>1102</v>
      </c>
      <c r="C163" t="s">
        <v>2240</v>
      </c>
      <c r="D163" t="s">
        <v>2241</v>
      </c>
      <c r="E163" t="s">
        <v>2242</v>
      </c>
      <c r="F163" t="s">
        <v>40</v>
      </c>
      <c r="G163" t="s">
        <v>2243</v>
      </c>
      <c r="H163" t="s">
        <v>11</v>
      </c>
      <c r="I163" t="s">
        <v>12</v>
      </c>
      <c r="J163">
        <v>11</v>
      </c>
      <c r="K163" t="s">
        <v>13</v>
      </c>
      <c r="L163" t="s">
        <v>14</v>
      </c>
      <c r="M163">
        <v>43</v>
      </c>
      <c r="N163">
        <v>473</v>
      </c>
      <c r="O163" t="s">
        <v>42</v>
      </c>
    </row>
    <row r="164" spans="1:15" hidden="1" x14ac:dyDescent="0.25">
      <c r="A164" t="s">
        <v>36</v>
      </c>
      <c r="B164">
        <v>1111</v>
      </c>
      <c r="C164" t="s">
        <v>2244</v>
      </c>
      <c r="D164" t="s">
        <v>2245</v>
      </c>
      <c r="E164" t="s">
        <v>2246</v>
      </c>
      <c r="F164" t="s">
        <v>40</v>
      </c>
      <c r="G164" t="s">
        <v>2247</v>
      </c>
      <c r="H164" t="s">
        <v>105</v>
      </c>
      <c r="I164" t="s">
        <v>106</v>
      </c>
      <c r="J164">
        <v>3</v>
      </c>
      <c r="K164" t="s">
        <v>13</v>
      </c>
      <c r="L164" t="s">
        <v>297</v>
      </c>
      <c r="M164">
        <v>22420</v>
      </c>
      <c r="N164">
        <v>67260</v>
      </c>
      <c r="O164" t="s">
        <v>42</v>
      </c>
    </row>
    <row r="165" spans="1:15" hidden="1" x14ac:dyDescent="0.25">
      <c r="A165" t="s">
        <v>36</v>
      </c>
      <c r="B165">
        <v>1133</v>
      </c>
      <c r="C165" t="s">
        <v>2248</v>
      </c>
      <c r="D165" t="s">
        <v>2249</v>
      </c>
      <c r="E165" t="s">
        <v>2250</v>
      </c>
      <c r="F165" t="s">
        <v>40</v>
      </c>
      <c r="G165" t="s">
        <v>2251</v>
      </c>
      <c r="H165" t="s">
        <v>11</v>
      </c>
      <c r="I165" t="s">
        <v>12</v>
      </c>
      <c r="J165">
        <v>22</v>
      </c>
      <c r="K165" t="s">
        <v>13</v>
      </c>
      <c r="L165" t="s">
        <v>14</v>
      </c>
      <c r="M165">
        <v>43</v>
      </c>
      <c r="N165">
        <v>946</v>
      </c>
      <c r="O165" t="s">
        <v>42</v>
      </c>
    </row>
    <row r="166" spans="1:15" hidden="1" x14ac:dyDescent="0.25">
      <c r="A166" t="s">
        <v>36</v>
      </c>
      <c r="B166">
        <v>1146</v>
      </c>
      <c r="C166" t="s">
        <v>2252</v>
      </c>
      <c r="D166" t="s">
        <v>2253</v>
      </c>
      <c r="E166" t="s">
        <v>2254</v>
      </c>
      <c r="F166" t="s">
        <v>135</v>
      </c>
      <c r="G166" t="s">
        <v>2255</v>
      </c>
      <c r="H166" t="s">
        <v>11</v>
      </c>
      <c r="I166" t="s">
        <v>12</v>
      </c>
      <c r="J166">
        <v>17</v>
      </c>
      <c r="K166" t="s">
        <v>13</v>
      </c>
      <c r="L166" t="s">
        <v>14</v>
      </c>
      <c r="M166">
        <v>43</v>
      </c>
      <c r="N166">
        <v>731</v>
      </c>
      <c r="O166" t="s">
        <v>42</v>
      </c>
    </row>
    <row r="167" spans="1:15" hidden="1" x14ac:dyDescent="0.25">
      <c r="A167" t="s">
        <v>36</v>
      </c>
      <c r="B167">
        <v>1157</v>
      </c>
      <c r="C167" t="s">
        <v>2256</v>
      </c>
      <c r="D167" t="s">
        <v>2257</v>
      </c>
      <c r="E167" t="s">
        <v>2258</v>
      </c>
      <c r="F167" t="s">
        <v>40</v>
      </c>
      <c r="G167" t="s">
        <v>2259</v>
      </c>
      <c r="H167" t="s">
        <v>11</v>
      </c>
      <c r="I167" t="s">
        <v>12</v>
      </c>
      <c r="J167">
        <v>10</v>
      </c>
      <c r="K167" t="s">
        <v>13</v>
      </c>
      <c r="L167" t="s">
        <v>14</v>
      </c>
      <c r="M167">
        <v>43</v>
      </c>
      <c r="N167">
        <v>430</v>
      </c>
      <c r="O167" t="s">
        <v>42</v>
      </c>
    </row>
  </sheetData>
  <autoFilter ref="A1:O167" xr:uid="{00000000-0009-0000-0000-00000A000000}">
    <filterColumn colId="8">
      <filters>
        <filter val="SOBRE HILO CREMA PAN DE ORO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2:O100"/>
  <sheetViews>
    <sheetView topLeftCell="C1" workbookViewId="0">
      <selection activeCell="P106" sqref="P106"/>
    </sheetView>
  </sheetViews>
  <sheetFormatPr baseColWidth="10" defaultColWidth="11.42578125" defaultRowHeight="15" x14ac:dyDescent="0.25"/>
  <cols>
    <col min="9" max="9" width="23.85546875" customWidth="1"/>
  </cols>
  <sheetData>
    <row r="2" spans="1:15" x14ac:dyDescent="0.25">
      <c r="A2" t="s">
        <v>36</v>
      </c>
      <c r="B2">
        <v>3309</v>
      </c>
      <c r="C2" t="s">
        <v>2260</v>
      </c>
      <c r="D2" t="s">
        <v>2261</v>
      </c>
      <c r="E2" t="s">
        <v>2262</v>
      </c>
      <c r="F2" t="s">
        <v>40</v>
      </c>
      <c r="G2" t="s">
        <v>2263</v>
      </c>
      <c r="H2" t="s">
        <v>11</v>
      </c>
      <c r="I2" t="s">
        <v>12</v>
      </c>
      <c r="J2">
        <v>10</v>
      </c>
      <c r="K2" t="s">
        <v>13</v>
      </c>
      <c r="L2" t="s">
        <v>14</v>
      </c>
      <c r="M2">
        <v>46</v>
      </c>
      <c r="N2">
        <v>460</v>
      </c>
      <c r="O2" t="s">
        <v>42</v>
      </c>
    </row>
    <row r="3" spans="1:15" hidden="1" x14ac:dyDescent="0.25">
      <c r="A3" t="s">
        <v>36</v>
      </c>
      <c r="B3">
        <v>3313</v>
      </c>
      <c r="C3" t="s">
        <v>2264</v>
      </c>
      <c r="D3" t="s">
        <v>2265</v>
      </c>
      <c r="E3" t="s">
        <v>2266</v>
      </c>
      <c r="F3" t="s">
        <v>135</v>
      </c>
      <c r="G3" t="s">
        <v>2267</v>
      </c>
      <c r="H3" t="s">
        <v>2268</v>
      </c>
      <c r="I3" t="s">
        <v>2269</v>
      </c>
      <c r="J3">
        <v>5</v>
      </c>
      <c r="K3" t="s">
        <v>13</v>
      </c>
      <c r="L3" t="s">
        <v>2270</v>
      </c>
      <c r="M3">
        <v>241.9</v>
      </c>
      <c r="N3">
        <v>1209.5</v>
      </c>
      <c r="O3" t="s">
        <v>42</v>
      </c>
    </row>
    <row r="4" spans="1:15" x14ac:dyDescent="0.25">
      <c r="A4" t="s">
        <v>36</v>
      </c>
      <c r="B4">
        <v>3313</v>
      </c>
      <c r="C4" t="s">
        <v>2264</v>
      </c>
      <c r="D4" t="s">
        <v>2265</v>
      </c>
      <c r="E4" t="s">
        <v>2266</v>
      </c>
      <c r="F4" t="s">
        <v>135</v>
      </c>
      <c r="G4" t="s">
        <v>2267</v>
      </c>
      <c r="H4" t="s">
        <v>239</v>
      </c>
      <c r="I4" t="s">
        <v>240</v>
      </c>
      <c r="J4">
        <v>10</v>
      </c>
      <c r="K4" t="s">
        <v>13</v>
      </c>
      <c r="L4" t="s">
        <v>2270</v>
      </c>
      <c r="M4">
        <v>1156.4000000000001</v>
      </c>
      <c r="N4">
        <v>11564</v>
      </c>
      <c r="O4" t="s">
        <v>42</v>
      </c>
    </row>
    <row r="5" spans="1:15" hidden="1" x14ac:dyDescent="0.25">
      <c r="A5" t="s">
        <v>36</v>
      </c>
      <c r="B5">
        <v>3313</v>
      </c>
      <c r="C5" t="s">
        <v>2264</v>
      </c>
      <c r="D5" t="s">
        <v>2265</v>
      </c>
      <c r="E5" t="s">
        <v>2266</v>
      </c>
      <c r="F5" t="s">
        <v>135</v>
      </c>
      <c r="G5" t="s">
        <v>2267</v>
      </c>
      <c r="H5" t="s">
        <v>312</v>
      </c>
      <c r="I5" t="s">
        <v>313</v>
      </c>
      <c r="J5">
        <v>15</v>
      </c>
      <c r="K5" t="s">
        <v>13</v>
      </c>
      <c r="L5" t="s">
        <v>2270</v>
      </c>
      <c r="M5">
        <v>731.6</v>
      </c>
      <c r="N5">
        <v>10974</v>
      </c>
      <c r="O5" t="s">
        <v>42</v>
      </c>
    </row>
    <row r="6" spans="1:15" hidden="1" x14ac:dyDescent="0.25">
      <c r="A6" t="s">
        <v>36</v>
      </c>
      <c r="B6">
        <v>3318</v>
      </c>
      <c r="C6" t="s">
        <v>2271</v>
      </c>
      <c r="D6" t="s">
        <v>2265</v>
      </c>
      <c r="E6" t="s">
        <v>2272</v>
      </c>
      <c r="F6" t="s">
        <v>40</v>
      </c>
      <c r="G6" t="s">
        <v>2273</v>
      </c>
      <c r="H6" t="s">
        <v>2274</v>
      </c>
      <c r="I6" t="s">
        <v>2275</v>
      </c>
      <c r="J6">
        <v>2</v>
      </c>
      <c r="K6" t="s">
        <v>13</v>
      </c>
      <c r="L6" t="s">
        <v>297</v>
      </c>
      <c r="M6">
        <v>1168.2</v>
      </c>
      <c r="N6">
        <v>2336.4</v>
      </c>
      <c r="O6" t="s">
        <v>42</v>
      </c>
    </row>
    <row r="7" spans="1:15" hidden="1" x14ac:dyDescent="0.25">
      <c r="A7" t="s">
        <v>36</v>
      </c>
      <c r="B7">
        <v>3319</v>
      </c>
      <c r="C7" t="s">
        <v>2276</v>
      </c>
      <c r="D7" t="s">
        <v>2265</v>
      </c>
      <c r="E7" t="s">
        <v>2277</v>
      </c>
      <c r="F7" t="s">
        <v>40</v>
      </c>
      <c r="G7" t="s">
        <v>2278</v>
      </c>
      <c r="H7" t="s">
        <v>2279</v>
      </c>
      <c r="I7" t="s">
        <v>2280</v>
      </c>
      <c r="J7">
        <v>1</v>
      </c>
      <c r="K7" t="s">
        <v>13</v>
      </c>
      <c r="L7" t="s">
        <v>2281</v>
      </c>
      <c r="M7">
        <v>2175.1884</v>
      </c>
      <c r="N7">
        <v>2175.1884</v>
      </c>
      <c r="O7" t="s">
        <v>42</v>
      </c>
    </row>
    <row r="8" spans="1:15" hidden="1" x14ac:dyDescent="0.25">
      <c r="A8" t="s">
        <v>36</v>
      </c>
      <c r="B8">
        <v>3319</v>
      </c>
      <c r="C8" t="s">
        <v>2276</v>
      </c>
      <c r="D8" t="s">
        <v>2265</v>
      </c>
      <c r="E8" t="s">
        <v>2277</v>
      </c>
      <c r="F8" t="s">
        <v>40</v>
      </c>
      <c r="G8" t="s">
        <v>2278</v>
      </c>
      <c r="H8" t="s">
        <v>991</v>
      </c>
      <c r="I8" t="s">
        <v>992</v>
      </c>
      <c r="J8">
        <v>6</v>
      </c>
      <c r="K8" t="s">
        <v>13</v>
      </c>
      <c r="L8" t="s">
        <v>2281</v>
      </c>
      <c r="M8">
        <v>5177.7809999999999</v>
      </c>
      <c r="N8">
        <v>31066.686000000002</v>
      </c>
      <c r="O8" t="s">
        <v>42</v>
      </c>
    </row>
    <row r="9" spans="1:15" hidden="1" x14ac:dyDescent="0.25">
      <c r="A9" t="s">
        <v>36</v>
      </c>
      <c r="B9">
        <v>3319</v>
      </c>
      <c r="C9" t="s">
        <v>2276</v>
      </c>
      <c r="D9" t="s">
        <v>2265</v>
      </c>
      <c r="E9" t="s">
        <v>2277</v>
      </c>
      <c r="F9" t="s">
        <v>40</v>
      </c>
      <c r="G9" t="s">
        <v>2278</v>
      </c>
      <c r="H9" t="s">
        <v>2282</v>
      </c>
      <c r="I9" t="s">
        <v>2283</v>
      </c>
      <c r="J9">
        <v>1</v>
      </c>
      <c r="K9" t="s">
        <v>13</v>
      </c>
      <c r="L9" t="s">
        <v>2281</v>
      </c>
      <c r="M9">
        <v>2320.8948</v>
      </c>
      <c r="N9">
        <v>2320.8948</v>
      </c>
      <c r="O9" t="s">
        <v>42</v>
      </c>
    </row>
    <row r="10" spans="1:15" hidden="1" x14ac:dyDescent="0.25">
      <c r="A10" t="s">
        <v>36</v>
      </c>
      <c r="B10">
        <v>3319</v>
      </c>
      <c r="C10" t="s">
        <v>2276</v>
      </c>
      <c r="D10" t="s">
        <v>2265</v>
      </c>
      <c r="E10" t="s">
        <v>2277</v>
      </c>
      <c r="F10" t="s">
        <v>40</v>
      </c>
      <c r="G10" t="s">
        <v>2278</v>
      </c>
      <c r="H10" t="s">
        <v>2284</v>
      </c>
      <c r="I10" t="s">
        <v>2285</v>
      </c>
      <c r="J10">
        <v>2</v>
      </c>
      <c r="K10" t="s">
        <v>13</v>
      </c>
      <c r="L10" t="s">
        <v>2281</v>
      </c>
      <c r="M10">
        <v>1925.4177999999999</v>
      </c>
      <c r="N10">
        <v>3850.8355999999999</v>
      </c>
      <c r="O10" t="s">
        <v>42</v>
      </c>
    </row>
    <row r="11" spans="1:15" hidden="1" x14ac:dyDescent="0.25">
      <c r="A11" t="s">
        <v>36</v>
      </c>
      <c r="B11">
        <v>3319</v>
      </c>
      <c r="C11" t="s">
        <v>2276</v>
      </c>
      <c r="D11" t="s">
        <v>2265</v>
      </c>
      <c r="E11" t="s">
        <v>2277</v>
      </c>
      <c r="F11" t="s">
        <v>40</v>
      </c>
      <c r="G11" t="s">
        <v>2278</v>
      </c>
      <c r="H11" t="s">
        <v>947</v>
      </c>
      <c r="I11" t="s">
        <v>948</v>
      </c>
      <c r="J11">
        <v>10</v>
      </c>
      <c r="K11" t="s">
        <v>13</v>
      </c>
      <c r="L11" t="s">
        <v>2281</v>
      </c>
      <c r="M11">
        <v>10090.1682</v>
      </c>
      <c r="N11">
        <v>100901.682</v>
      </c>
      <c r="O11" t="s">
        <v>42</v>
      </c>
    </row>
    <row r="12" spans="1:15" hidden="1" x14ac:dyDescent="0.25">
      <c r="A12" t="s">
        <v>36</v>
      </c>
      <c r="B12">
        <v>3319</v>
      </c>
      <c r="C12" t="s">
        <v>2276</v>
      </c>
      <c r="D12" t="s">
        <v>2265</v>
      </c>
      <c r="E12" t="s">
        <v>2277</v>
      </c>
      <c r="F12" t="s">
        <v>40</v>
      </c>
      <c r="G12" t="s">
        <v>2278</v>
      </c>
      <c r="H12" t="s">
        <v>951</v>
      </c>
      <c r="I12" t="s">
        <v>952</v>
      </c>
      <c r="J12">
        <v>10</v>
      </c>
      <c r="K12" t="s">
        <v>13</v>
      </c>
      <c r="L12" t="s">
        <v>2281</v>
      </c>
      <c r="M12">
        <v>13311.320400000001</v>
      </c>
      <c r="N12">
        <v>133113.204</v>
      </c>
      <c r="O12" t="s">
        <v>42</v>
      </c>
    </row>
    <row r="13" spans="1:15" hidden="1" x14ac:dyDescent="0.25">
      <c r="A13" t="s">
        <v>36</v>
      </c>
      <c r="B13">
        <v>3330</v>
      </c>
      <c r="C13" t="s">
        <v>2286</v>
      </c>
      <c r="D13" t="s">
        <v>2287</v>
      </c>
      <c r="E13" t="s">
        <v>2288</v>
      </c>
      <c r="F13" t="s">
        <v>40</v>
      </c>
      <c r="G13" t="s">
        <v>2289</v>
      </c>
      <c r="H13" t="s">
        <v>11</v>
      </c>
      <c r="I13" t="s">
        <v>12</v>
      </c>
      <c r="J13">
        <v>13</v>
      </c>
      <c r="K13" t="s">
        <v>13</v>
      </c>
      <c r="L13" t="s">
        <v>14</v>
      </c>
      <c r="M13">
        <v>46</v>
      </c>
      <c r="N13">
        <v>598</v>
      </c>
      <c r="O13" t="s">
        <v>42</v>
      </c>
    </row>
    <row r="14" spans="1:15" hidden="1" x14ac:dyDescent="0.25">
      <c r="A14" t="s">
        <v>36</v>
      </c>
      <c r="B14">
        <v>3338</v>
      </c>
      <c r="C14" t="s">
        <v>2290</v>
      </c>
      <c r="D14" t="s">
        <v>2291</v>
      </c>
      <c r="E14" t="s">
        <v>2292</v>
      </c>
      <c r="F14" t="s">
        <v>40</v>
      </c>
      <c r="G14" t="s">
        <v>2293</v>
      </c>
      <c r="H14" t="s">
        <v>11</v>
      </c>
      <c r="I14" t="s">
        <v>12</v>
      </c>
      <c r="J14">
        <v>9</v>
      </c>
      <c r="K14" t="s">
        <v>13</v>
      </c>
      <c r="L14" t="s">
        <v>14</v>
      </c>
      <c r="M14">
        <v>46</v>
      </c>
      <c r="N14">
        <v>414</v>
      </c>
      <c r="O14" t="s">
        <v>42</v>
      </c>
    </row>
    <row r="15" spans="1:15" hidden="1" x14ac:dyDescent="0.25">
      <c r="A15" t="s">
        <v>36</v>
      </c>
      <c r="B15">
        <v>3352</v>
      </c>
      <c r="C15" t="s">
        <v>2294</v>
      </c>
      <c r="D15" t="s">
        <v>2295</v>
      </c>
      <c r="E15" t="s">
        <v>2296</v>
      </c>
      <c r="F15" t="s">
        <v>40</v>
      </c>
      <c r="G15" t="s">
        <v>2297</v>
      </c>
      <c r="H15" t="s">
        <v>11</v>
      </c>
      <c r="I15" t="s">
        <v>12</v>
      </c>
      <c r="J15">
        <v>10</v>
      </c>
      <c r="K15" t="s">
        <v>13</v>
      </c>
      <c r="L15" t="s">
        <v>14</v>
      </c>
      <c r="M15">
        <v>46</v>
      </c>
      <c r="N15">
        <v>460</v>
      </c>
      <c r="O15" t="s">
        <v>42</v>
      </c>
    </row>
    <row r="16" spans="1:15" hidden="1" x14ac:dyDescent="0.25">
      <c r="A16" t="s">
        <v>36</v>
      </c>
      <c r="B16">
        <v>3363</v>
      </c>
      <c r="C16" t="s">
        <v>2298</v>
      </c>
      <c r="D16" t="s">
        <v>2299</v>
      </c>
      <c r="E16" t="s">
        <v>2300</v>
      </c>
      <c r="F16" t="s">
        <v>40</v>
      </c>
      <c r="G16" t="s">
        <v>2301</v>
      </c>
      <c r="H16" t="s">
        <v>11</v>
      </c>
      <c r="I16" t="s">
        <v>12</v>
      </c>
      <c r="J16">
        <v>9</v>
      </c>
      <c r="K16" t="s">
        <v>13</v>
      </c>
      <c r="L16" t="s">
        <v>14</v>
      </c>
      <c r="M16">
        <v>46</v>
      </c>
      <c r="N16">
        <v>414</v>
      </c>
      <c r="O16" t="s">
        <v>42</v>
      </c>
    </row>
    <row r="17" spans="1:15" hidden="1" x14ac:dyDescent="0.25">
      <c r="A17" t="s">
        <v>36</v>
      </c>
      <c r="B17">
        <v>3374</v>
      </c>
      <c r="C17" t="s">
        <v>2302</v>
      </c>
      <c r="D17" t="s">
        <v>2303</v>
      </c>
      <c r="E17" t="s">
        <v>2304</v>
      </c>
      <c r="F17" t="s">
        <v>135</v>
      </c>
      <c r="G17" t="s">
        <v>2305</v>
      </c>
      <c r="H17" t="s">
        <v>11</v>
      </c>
      <c r="I17" t="s">
        <v>12</v>
      </c>
      <c r="J17">
        <v>9</v>
      </c>
      <c r="K17" t="s">
        <v>13</v>
      </c>
      <c r="L17" t="s">
        <v>14</v>
      </c>
      <c r="M17">
        <v>48</v>
      </c>
      <c r="N17">
        <v>432</v>
      </c>
      <c r="O17" t="s">
        <v>42</v>
      </c>
    </row>
    <row r="18" spans="1:15" hidden="1" x14ac:dyDescent="0.25">
      <c r="A18" t="s">
        <v>36</v>
      </c>
      <c r="B18">
        <v>3375</v>
      </c>
      <c r="C18" t="s">
        <v>2306</v>
      </c>
      <c r="D18" t="s">
        <v>2307</v>
      </c>
      <c r="E18" t="s">
        <v>2308</v>
      </c>
      <c r="F18" t="s">
        <v>135</v>
      </c>
      <c r="G18" t="s">
        <v>2309</v>
      </c>
      <c r="H18" t="s">
        <v>350</v>
      </c>
      <c r="I18" t="s">
        <v>351</v>
      </c>
      <c r="J18">
        <v>500</v>
      </c>
      <c r="K18" t="s">
        <v>13</v>
      </c>
      <c r="L18" t="s">
        <v>1436</v>
      </c>
      <c r="M18">
        <v>237.8</v>
      </c>
      <c r="N18">
        <v>118900</v>
      </c>
      <c r="O18" t="s">
        <v>42</v>
      </c>
    </row>
    <row r="19" spans="1:15" hidden="1" x14ac:dyDescent="0.25">
      <c r="A19" t="s">
        <v>36</v>
      </c>
      <c r="B19">
        <v>3376</v>
      </c>
      <c r="C19" t="s">
        <v>2310</v>
      </c>
      <c r="D19" t="s">
        <v>2307</v>
      </c>
      <c r="E19" t="s">
        <v>2311</v>
      </c>
      <c r="F19" t="s">
        <v>135</v>
      </c>
      <c r="G19" t="s">
        <v>2309</v>
      </c>
      <c r="H19" t="s">
        <v>350</v>
      </c>
      <c r="I19" t="s">
        <v>351</v>
      </c>
      <c r="J19">
        <v>500</v>
      </c>
      <c r="K19" t="s">
        <v>13</v>
      </c>
      <c r="L19" t="s">
        <v>1436</v>
      </c>
      <c r="M19">
        <v>237.8</v>
      </c>
      <c r="N19">
        <v>118900</v>
      </c>
      <c r="O19" t="s">
        <v>2312</v>
      </c>
    </row>
    <row r="20" spans="1:15" hidden="1" x14ac:dyDescent="0.25">
      <c r="A20" t="s">
        <v>36</v>
      </c>
      <c r="B20">
        <v>3377</v>
      </c>
      <c r="C20" t="s">
        <v>2313</v>
      </c>
      <c r="D20" t="s">
        <v>2307</v>
      </c>
      <c r="E20" t="s">
        <v>2314</v>
      </c>
      <c r="F20" t="s">
        <v>40</v>
      </c>
      <c r="G20" t="s">
        <v>2315</v>
      </c>
      <c r="H20" t="s">
        <v>1445</v>
      </c>
      <c r="I20" t="s">
        <v>1446</v>
      </c>
      <c r="J20">
        <v>20</v>
      </c>
      <c r="K20" t="s">
        <v>13</v>
      </c>
      <c r="L20" t="s">
        <v>1436</v>
      </c>
      <c r="M20">
        <v>159.30000000000001</v>
      </c>
      <c r="N20">
        <v>3186</v>
      </c>
      <c r="O20" t="s">
        <v>42</v>
      </c>
    </row>
    <row r="21" spans="1:15" hidden="1" x14ac:dyDescent="0.25">
      <c r="A21" t="s">
        <v>36</v>
      </c>
      <c r="B21">
        <v>3377</v>
      </c>
      <c r="C21" t="s">
        <v>2313</v>
      </c>
      <c r="D21" t="s">
        <v>2307</v>
      </c>
      <c r="E21" t="s">
        <v>2314</v>
      </c>
      <c r="F21" t="s">
        <v>40</v>
      </c>
      <c r="G21" t="s">
        <v>2315</v>
      </c>
      <c r="H21" t="s">
        <v>2316</v>
      </c>
      <c r="I21" t="s">
        <v>2317</v>
      </c>
      <c r="J21">
        <v>30</v>
      </c>
      <c r="K21" t="s">
        <v>13</v>
      </c>
      <c r="L21" t="s">
        <v>1436</v>
      </c>
      <c r="M21">
        <v>171.1</v>
      </c>
      <c r="N21">
        <v>5133</v>
      </c>
      <c r="O21" t="s">
        <v>42</v>
      </c>
    </row>
    <row r="22" spans="1:15" hidden="1" x14ac:dyDescent="0.25">
      <c r="A22" t="s">
        <v>36</v>
      </c>
      <c r="B22">
        <v>3378</v>
      </c>
      <c r="C22" t="s">
        <v>2318</v>
      </c>
      <c r="D22" t="s">
        <v>2307</v>
      </c>
      <c r="E22" t="s">
        <v>2319</v>
      </c>
      <c r="F22" t="s">
        <v>40</v>
      </c>
      <c r="G22" t="s">
        <v>2320</v>
      </c>
      <c r="H22" t="s">
        <v>308</v>
      </c>
      <c r="I22" t="s">
        <v>309</v>
      </c>
      <c r="J22">
        <v>2600</v>
      </c>
      <c r="K22" t="s">
        <v>13</v>
      </c>
      <c r="L22" t="s">
        <v>1001</v>
      </c>
      <c r="M22">
        <v>6.95</v>
      </c>
      <c r="N22">
        <v>18070</v>
      </c>
      <c r="O22" t="s">
        <v>42</v>
      </c>
    </row>
    <row r="23" spans="1:15" hidden="1" x14ac:dyDescent="0.25">
      <c r="A23" t="s">
        <v>36</v>
      </c>
      <c r="B23">
        <v>3378</v>
      </c>
      <c r="C23" t="s">
        <v>2318</v>
      </c>
      <c r="D23" t="s">
        <v>2307</v>
      </c>
      <c r="E23" t="s">
        <v>2321</v>
      </c>
      <c r="F23" t="s">
        <v>40</v>
      </c>
      <c r="G23" t="s">
        <v>2320</v>
      </c>
      <c r="H23" t="s">
        <v>1647</v>
      </c>
      <c r="I23" t="s">
        <v>1648</v>
      </c>
      <c r="J23">
        <v>50</v>
      </c>
      <c r="K23" t="s">
        <v>13</v>
      </c>
      <c r="L23" t="s">
        <v>1001</v>
      </c>
      <c r="M23">
        <v>115.64</v>
      </c>
      <c r="N23">
        <v>5782</v>
      </c>
      <c r="O23" t="s">
        <v>42</v>
      </c>
    </row>
    <row r="24" spans="1:15" hidden="1" x14ac:dyDescent="0.25">
      <c r="A24" t="s">
        <v>36</v>
      </c>
      <c r="B24">
        <v>3378</v>
      </c>
      <c r="C24" t="s">
        <v>2318</v>
      </c>
      <c r="D24" t="s">
        <v>2307</v>
      </c>
      <c r="E24" t="s">
        <v>2321</v>
      </c>
      <c r="F24" t="s">
        <v>40</v>
      </c>
      <c r="G24" t="s">
        <v>2320</v>
      </c>
      <c r="H24" t="s">
        <v>153</v>
      </c>
      <c r="I24" t="s">
        <v>154</v>
      </c>
      <c r="J24">
        <v>100</v>
      </c>
      <c r="K24" t="s">
        <v>13</v>
      </c>
      <c r="L24" t="s">
        <v>1001</v>
      </c>
      <c r="M24">
        <v>23.541</v>
      </c>
      <c r="N24">
        <v>2354.1</v>
      </c>
      <c r="O24" t="s">
        <v>42</v>
      </c>
    </row>
    <row r="25" spans="1:15" hidden="1" x14ac:dyDescent="0.25">
      <c r="A25" t="s">
        <v>36</v>
      </c>
      <c r="B25">
        <v>3378</v>
      </c>
      <c r="C25" t="s">
        <v>2318</v>
      </c>
      <c r="D25" t="s">
        <v>2307</v>
      </c>
      <c r="E25" t="s">
        <v>2321</v>
      </c>
      <c r="F25" t="s">
        <v>40</v>
      </c>
      <c r="G25" t="s">
        <v>2320</v>
      </c>
      <c r="H25" t="s">
        <v>142</v>
      </c>
      <c r="I25" t="s">
        <v>143</v>
      </c>
      <c r="J25">
        <v>50</v>
      </c>
      <c r="K25" t="s">
        <v>13</v>
      </c>
      <c r="L25" t="s">
        <v>1001</v>
      </c>
      <c r="M25">
        <v>233.64</v>
      </c>
      <c r="N25">
        <v>11682</v>
      </c>
      <c r="O25" t="s">
        <v>42</v>
      </c>
    </row>
    <row r="26" spans="1:15" hidden="1" x14ac:dyDescent="0.25">
      <c r="A26" t="s">
        <v>36</v>
      </c>
      <c r="B26">
        <v>3378</v>
      </c>
      <c r="C26" t="s">
        <v>2318</v>
      </c>
      <c r="D26" t="s">
        <v>2307</v>
      </c>
      <c r="E26" t="s">
        <v>2321</v>
      </c>
      <c r="F26" t="s">
        <v>40</v>
      </c>
      <c r="G26" t="s">
        <v>2320</v>
      </c>
      <c r="H26" t="s">
        <v>504</v>
      </c>
      <c r="I26" t="s">
        <v>505</v>
      </c>
      <c r="J26">
        <v>100</v>
      </c>
      <c r="K26" t="s">
        <v>13</v>
      </c>
      <c r="L26" t="s">
        <v>1001</v>
      </c>
      <c r="M26">
        <v>23.422999999999998</v>
      </c>
      <c r="N26">
        <v>2342.3000000000002</v>
      </c>
      <c r="O26" t="s">
        <v>42</v>
      </c>
    </row>
    <row r="27" spans="1:15" hidden="1" x14ac:dyDescent="0.25">
      <c r="A27" t="s">
        <v>36</v>
      </c>
      <c r="B27">
        <v>3378</v>
      </c>
      <c r="C27" t="s">
        <v>2318</v>
      </c>
      <c r="D27" t="s">
        <v>2307</v>
      </c>
      <c r="E27" t="s">
        <v>2321</v>
      </c>
      <c r="F27" t="s">
        <v>40</v>
      </c>
      <c r="G27" t="s">
        <v>2320</v>
      </c>
      <c r="H27" t="s">
        <v>1004</v>
      </c>
      <c r="I27" t="s">
        <v>1005</v>
      </c>
      <c r="J27">
        <v>400</v>
      </c>
      <c r="K27" t="s">
        <v>13</v>
      </c>
      <c r="L27" t="s">
        <v>1001</v>
      </c>
      <c r="M27">
        <v>5.782</v>
      </c>
      <c r="N27">
        <v>2312.8000000000002</v>
      </c>
      <c r="O27" t="s">
        <v>42</v>
      </c>
    </row>
    <row r="28" spans="1:15" hidden="1" x14ac:dyDescent="0.25">
      <c r="A28" t="s">
        <v>36</v>
      </c>
      <c r="B28">
        <v>3378</v>
      </c>
      <c r="C28" t="s">
        <v>2318</v>
      </c>
      <c r="D28" t="s">
        <v>2307</v>
      </c>
      <c r="E28" t="s">
        <v>2321</v>
      </c>
      <c r="F28" t="s">
        <v>40</v>
      </c>
      <c r="G28" t="s">
        <v>2320</v>
      </c>
      <c r="H28" t="s">
        <v>1628</v>
      </c>
      <c r="I28" t="s">
        <v>1629</v>
      </c>
      <c r="J28">
        <v>25</v>
      </c>
      <c r="K28" t="s">
        <v>13</v>
      </c>
      <c r="L28" t="s">
        <v>1001</v>
      </c>
      <c r="M28">
        <v>30.68</v>
      </c>
      <c r="N28">
        <v>767</v>
      </c>
      <c r="O28" t="s">
        <v>42</v>
      </c>
    </row>
    <row r="29" spans="1:15" hidden="1" x14ac:dyDescent="0.25">
      <c r="A29" t="s">
        <v>36</v>
      </c>
      <c r="B29">
        <v>3378</v>
      </c>
      <c r="C29" t="s">
        <v>2318</v>
      </c>
      <c r="D29" t="s">
        <v>2307</v>
      </c>
      <c r="E29" t="s">
        <v>2321</v>
      </c>
      <c r="F29" t="s">
        <v>40</v>
      </c>
      <c r="G29" t="s">
        <v>2320</v>
      </c>
      <c r="H29" t="s">
        <v>1672</v>
      </c>
      <c r="I29" t="s">
        <v>1673</v>
      </c>
      <c r="J29">
        <v>14</v>
      </c>
      <c r="K29" t="s">
        <v>13</v>
      </c>
      <c r="L29" t="s">
        <v>1001</v>
      </c>
      <c r="M29">
        <v>49.56</v>
      </c>
      <c r="N29">
        <v>693.84</v>
      </c>
      <c r="O29" t="s">
        <v>42</v>
      </c>
    </row>
    <row r="30" spans="1:15" hidden="1" x14ac:dyDescent="0.25">
      <c r="A30" t="s">
        <v>36</v>
      </c>
      <c r="B30">
        <v>3378</v>
      </c>
      <c r="C30" t="s">
        <v>2318</v>
      </c>
      <c r="D30" t="s">
        <v>2307</v>
      </c>
      <c r="E30" t="s">
        <v>2321</v>
      </c>
      <c r="F30" t="s">
        <v>40</v>
      </c>
      <c r="G30" t="s">
        <v>2320</v>
      </c>
      <c r="H30" t="s">
        <v>295</v>
      </c>
      <c r="I30" t="s">
        <v>296</v>
      </c>
      <c r="J30">
        <v>18</v>
      </c>
      <c r="K30" t="s">
        <v>13</v>
      </c>
      <c r="L30" t="s">
        <v>1001</v>
      </c>
      <c r="M30">
        <v>194.7</v>
      </c>
      <c r="N30">
        <v>3504.6</v>
      </c>
      <c r="O30" t="s">
        <v>42</v>
      </c>
    </row>
    <row r="31" spans="1:15" hidden="1" x14ac:dyDescent="0.25">
      <c r="A31" t="s">
        <v>36</v>
      </c>
      <c r="B31">
        <v>3378</v>
      </c>
      <c r="C31" t="s">
        <v>2318</v>
      </c>
      <c r="D31" t="s">
        <v>2307</v>
      </c>
      <c r="E31" t="s">
        <v>2321</v>
      </c>
      <c r="F31" t="s">
        <v>40</v>
      </c>
      <c r="G31" t="s">
        <v>2320</v>
      </c>
      <c r="H31" t="s">
        <v>179</v>
      </c>
      <c r="I31" t="s">
        <v>180</v>
      </c>
      <c r="J31">
        <v>80</v>
      </c>
      <c r="K31" t="s">
        <v>13</v>
      </c>
      <c r="L31" t="s">
        <v>1001</v>
      </c>
      <c r="M31">
        <v>407.1</v>
      </c>
      <c r="N31">
        <v>32568</v>
      </c>
      <c r="O31" t="s">
        <v>42</v>
      </c>
    </row>
    <row r="32" spans="1:15" hidden="1" x14ac:dyDescent="0.25">
      <c r="A32" t="s">
        <v>36</v>
      </c>
      <c r="B32">
        <v>3378</v>
      </c>
      <c r="C32" t="s">
        <v>2318</v>
      </c>
      <c r="D32" t="s">
        <v>2307</v>
      </c>
      <c r="E32" t="s">
        <v>2321</v>
      </c>
      <c r="F32" t="s">
        <v>40</v>
      </c>
      <c r="G32" t="s">
        <v>2320</v>
      </c>
      <c r="H32" t="s">
        <v>222</v>
      </c>
      <c r="I32" t="s">
        <v>223</v>
      </c>
      <c r="J32">
        <v>40</v>
      </c>
      <c r="K32" t="s">
        <v>13</v>
      </c>
      <c r="L32" t="s">
        <v>1001</v>
      </c>
      <c r="M32">
        <v>29.5</v>
      </c>
      <c r="N32">
        <v>1180</v>
      </c>
      <c r="O32" t="s">
        <v>42</v>
      </c>
    </row>
    <row r="33" spans="1:15" hidden="1" x14ac:dyDescent="0.25">
      <c r="A33" t="s">
        <v>36</v>
      </c>
      <c r="B33">
        <v>3378</v>
      </c>
      <c r="C33" t="s">
        <v>2318</v>
      </c>
      <c r="D33" t="s">
        <v>2307</v>
      </c>
      <c r="E33" t="s">
        <v>2321</v>
      </c>
      <c r="F33" t="s">
        <v>40</v>
      </c>
      <c r="G33" t="s">
        <v>2320</v>
      </c>
      <c r="H33" t="s">
        <v>1725</v>
      </c>
      <c r="I33" t="s">
        <v>1726</v>
      </c>
      <c r="J33">
        <v>100</v>
      </c>
      <c r="K33" t="s">
        <v>13</v>
      </c>
      <c r="L33" t="s">
        <v>1001</v>
      </c>
      <c r="M33">
        <v>64.900000000000006</v>
      </c>
      <c r="N33">
        <v>6490</v>
      </c>
      <c r="O33" t="s">
        <v>42</v>
      </c>
    </row>
    <row r="34" spans="1:15" hidden="1" x14ac:dyDescent="0.25">
      <c r="A34" t="s">
        <v>36</v>
      </c>
      <c r="B34">
        <v>3378</v>
      </c>
      <c r="C34" t="s">
        <v>2318</v>
      </c>
      <c r="D34" t="s">
        <v>2307</v>
      </c>
      <c r="E34" t="s">
        <v>2321</v>
      </c>
      <c r="F34" t="s">
        <v>40</v>
      </c>
      <c r="G34" t="s">
        <v>2320</v>
      </c>
      <c r="H34" t="s">
        <v>1633</v>
      </c>
      <c r="I34" t="s">
        <v>1634</v>
      </c>
      <c r="J34">
        <v>25</v>
      </c>
      <c r="K34" t="s">
        <v>13</v>
      </c>
      <c r="L34" t="s">
        <v>1001</v>
      </c>
      <c r="M34">
        <v>33.04</v>
      </c>
      <c r="N34">
        <v>826</v>
      </c>
      <c r="O34" t="s">
        <v>42</v>
      </c>
    </row>
    <row r="35" spans="1:15" hidden="1" x14ac:dyDescent="0.25">
      <c r="A35" t="s">
        <v>36</v>
      </c>
      <c r="B35">
        <v>3378</v>
      </c>
      <c r="C35" t="s">
        <v>2318</v>
      </c>
      <c r="D35" t="s">
        <v>2307</v>
      </c>
      <c r="E35" t="s">
        <v>2321</v>
      </c>
      <c r="F35" t="s">
        <v>40</v>
      </c>
      <c r="G35" t="s">
        <v>2320</v>
      </c>
      <c r="H35" t="s">
        <v>2322</v>
      </c>
      <c r="I35" t="s">
        <v>2323</v>
      </c>
      <c r="J35">
        <v>20</v>
      </c>
      <c r="K35" t="s">
        <v>13</v>
      </c>
      <c r="L35" t="s">
        <v>1001</v>
      </c>
      <c r="M35">
        <v>31.86</v>
      </c>
      <c r="N35">
        <v>637.20000000000005</v>
      </c>
      <c r="O35" t="s">
        <v>42</v>
      </c>
    </row>
    <row r="36" spans="1:15" hidden="1" x14ac:dyDescent="0.25">
      <c r="A36" t="s">
        <v>36</v>
      </c>
      <c r="B36">
        <v>3379</v>
      </c>
      <c r="C36" t="s">
        <v>2324</v>
      </c>
      <c r="D36" t="s">
        <v>2307</v>
      </c>
      <c r="E36" t="s">
        <v>2325</v>
      </c>
      <c r="F36" t="s">
        <v>40</v>
      </c>
      <c r="G36" t="s">
        <v>2326</v>
      </c>
      <c r="H36" t="s">
        <v>357</v>
      </c>
      <c r="I36" t="s">
        <v>358</v>
      </c>
      <c r="J36">
        <v>20</v>
      </c>
      <c r="K36" t="s">
        <v>13</v>
      </c>
      <c r="L36" t="s">
        <v>2327</v>
      </c>
      <c r="M36">
        <v>208.86</v>
      </c>
      <c r="N36">
        <v>4177.2</v>
      </c>
      <c r="O36" t="s">
        <v>42</v>
      </c>
    </row>
    <row r="37" spans="1:15" hidden="1" x14ac:dyDescent="0.25">
      <c r="A37" t="s">
        <v>36</v>
      </c>
      <c r="B37">
        <v>3379</v>
      </c>
      <c r="C37" t="s">
        <v>2324</v>
      </c>
      <c r="D37" t="s">
        <v>2307</v>
      </c>
      <c r="E37" t="s">
        <v>2325</v>
      </c>
      <c r="F37" t="s">
        <v>40</v>
      </c>
      <c r="G37" t="s">
        <v>2326</v>
      </c>
      <c r="H37" t="s">
        <v>471</v>
      </c>
      <c r="I37" t="s">
        <v>472</v>
      </c>
      <c r="J37">
        <v>50</v>
      </c>
      <c r="K37" t="s">
        <v>13</v>
      </c>
      <c r="L37" t="s">
        <v>2327</v>
      </c>
      <c r="M37">
        <v>639.55999999999995</v>
      </c>
      <c r="N37">
        <v>31978</v>
      </c>
      <c r="O37" t="s">
        <v>42</v>
      </c>
    </row>
    <row r="38" spans="1:15" hidden="1" x14ac:dyDescent="0.25">
      <c r="A38" t="s">
        <v>36</v>
      </c>
      <c r="B38">
        <v>3379</v>
      </c>
      <c r="C38" t="s">
        <v>2324</v>
      </c>
      <c r="D38" t="s">
        <v>2307</v>
      </c>
      <c r="E38" t="s">
        <v>2325</v>
      </c>
      <c r="F38" t="s">
        <v>40</v>
      </c>
      <c r="G38" t="s">
        <v>2326</v>
      </c>
      <c r="H38" t="s">
        <v>1437</v>
      </c>
      <c r="I38" t="s">
        <v>1438</v>
      </c>
      <c r="J38">
        <v>168</v>
      </c>
      <c r="K38" t="s">
        <v>13</v>
      </c>
      <c r="L38" t="s">
        <v>2327</v>
      </c>
      <c r="M38">
        <v>221.84</v>
      </c>
      <c r="N38">
        <v>37269.120000000003</v>
      </c>
      <c r="O38" t="s">
        <v>42</v>
      </c>
    </row>
    <row r="39" spans="1:15" hidden="1" x14ac:dyDescent="0.25">
      <c r="A39" t="s">
        <v>36</v>
      </c>
      <c r="B39">
        <v>3380</v>
      </c>
      <c r="C39" t="s">
        <v>2328</v>
      </c>
      <c r="D39" t="s">
        <v>2307</v>
      </c>
      <c r="E39" t="s">
        <v>2329</v>
      </c>
      <c r="F39" t="s">
        <v>135</v>
      </c>
      <c r="G39" t="s">
        <v>2330</v>
      </c>
      <c r="H39" t="s">
        <v>363</v>
      </c>
      <c r="I39" t="s">
        <v>364</v>
      </c>
      <c r="J39">
        <v>50</v>
      </c>
      <c r="K39" t="s">
        <v>13</v>
      </c>
      <c r="L39" t="s">
        <v>2331</v>
      </c>
      <c r="M39">
        <v>97.94</v>
      </c>
      <c r="N39">
        <v>4897</v>
      </c>
      <c r="O39" t="s">
        <v>42</v>
      </c>
    </row>
    <row r="40" spans="1:15" hidden="1" x14ac:dyDescent="0.25">
      <c r="A40" t="s">
        <v>36</v>
      </c>
      <c r="B40">
        <v>3380</v>
      </c>
      <c r="C40" t="s">
        <v>2328</v>
      </c>
      <c r="D40" t="s">
        <v>2307</v>
      </c>
      <c r="E40" t="s">
        <v>2332</v>
      </c>
      <c r="F40" t="s">
        <v>135</v>
      </c>
      <c r="G40" t="s">
        <v>2330</v>
      </c>
      <c r="H40" t="s">
        <v>388</v>
      </c>
      <c r="I40" t="s">
        <v>389</v>
      </c>
      <c r="J40">
        <v>49</v>
      </c>
      <c r="K40" t="s">
        <v>13</v>
      </c>
      <c r="L40" t="s">
        <v>2331</v>
      </c>
      <c r="M40">
        <v>84.37</v>
      </c>
      <c r="N40">
        <v>4134.13</v>
      </c>
      <c r="O40" t="s">
        <v>42</v>
      </c>
    </row>
    <row r="41" spans="1:15" hidden="1" x14ac:dyDescent="0.25">
      <c r="A41" t="s">
        <v>36</v>
      </c>
      <c r="B41">
        <v>3380</v>
      </c>
      <c r="C41" t="s">
        <v>2328</v>
      </c>
      <c r="D41" t="s">
        <v>2307</v>
      </c>
      <c r="E41" t="s">
        <v>2332</v>
      </c>
      <c r="F41" t="s">
        <v>135</v>
      </c>
      <c r="G41" t="s">
        <v>2330</v>
      </c>
      <c r="H41" t="s">
        <v>1427</v>
      </c>
      <c r="I41" t="s">
        <v>1428</v>
      </c>
      <c r="J41">
        <v>25</v>
      </c>
      <c r="K41" t="s">
        <v>13</v>
      </c>
      <c r="L41" t="s">
        <v>2331</v>
      </c>
      <c r="M41">
        <v>144.55000000000001</v>
      </c>
      <c r="N41">
        <v>3613.75</v>
      </c>
      <c r="O41" t="s">
        <v>42</v>
      </c>
    </row>
    <row r="42" spans="1:15" hidden="1" x14ac:dyDescent="0.25">
      <c r="A42" t="s">
        <v>36</v>
      </c>
      <c r="B42">
        <v>3380</v>
      </c>
      <c r="C42" t="s">
        <v>2328</v>
      </c>
      <c r="D42" t="s">
        <v>2307</v>
      </c>
      <c r="E42" t="s">
        <v>2332</v>
      </c>
      <c r="F42" t="s">
        <v>135</v>
      </c>
      <c r="G42" t="s">
        <v>2330</v>
      </c>
      <c r="H42" t="s">
        <v>390</v>
      </c>
      <c r="I42" t="s">
        <v>391</v>
      </c>
      <c r="J42">
        <v>11</v>
      </c>
      <c r="K42" t="s">
        <v>13</v>
      </c>
      <c r="L42" t="s">
        <v>2331</v>
      </c>
      <c r="M42">
        <v>199.42</v>
      </c>
      <c r="N42">
        <v>2193.62</v>
      </c>
      <c r="O42" t="s">
        <v>42</v>
      </c>
    </row>
    <row r="43" spans="1:15" hidden="1" x14ac:dyDescent="0.25">
      <c r="A43" t="s">
        <v>36</v>
      </c>
      <c r="B43">
        <v>3380</v>
      </c>
      <c r="C43" t="s">
        <v>2328</v>
      </c>
      <c r="D43" t="s">
        <v>2307</v>
      </c>
      <c r="E43" t="s">
        <v>2332</v>
      </c>
      <c r="F43" t="s">
        <v>135</v>
      </c>
      <c r="G43" t="s">
        <v>2330</v>
      </c>
      <c r="H43" t="s">
        <v>335</v>
      </c>
      <c r="I43" t="s">
        <v>336</v>
      </c>
      <c r="J43">
        <v>30</v>
      </c>
      <c r="K43" t="s">
        <v>13</v>
      </c>
      <c r="L43" t="s">
        <v>2331</v>
      </c>
      <c r="M43">
        <v>106.2</v>
      </c>
      <c r="N43">
        <v>3186</v>
      </c>
      <c r="O43" t="s">
        <v>42</v>
      </c>
    </row>
    <row r="44" spans="1:15" hidden="1" x14ac:dyDescent="0.25">
      <c r="A44" t="s">
        <v>36</v>
      </c>
      <c r="B44">
        <v>3380</v>
      </c>
      <c r="C44" t="s">
        <v>2328</v>
      </c>
      <c r="D44" t="s">
        <v>2307</v>
      </c>
      <c r="E44" t="s">
        <v>2332</v>
      </c>
      <c r="F44" t="s">
        <v>135</v>
      </c>
      <c r="G44" t="s">
        <v>2330</v>
      </c>
      <c r="H44" t="s">
        <v>1447</v>
      </c>
      <c r="I44" t="s">
        <v>1448</v>
      </c>
      <c r="J44">
        <v>20</v>
      </c>
      <c r="K44" t="s">
        <v>13</v>
      </c>
      <c r="L44" t="s">
        <v>2331</v>
      </c>
      <c r="M44">
        <v>128.03</v>
      </c>
      <c r="N44">
        <v>2560.6</v>
      </c>
      <c r="O44" t="s">
        <v>42</v>
      </c>
    </row>
    <row r="45" spans="1:15" hidden="1" x14ac:dyDescent="0.25">
      <c r="A45" t="s">
        <v>36</v>
      </c>
      <c r="B45">
        <v>3380</v>
      </c>
      <c r="C45" t="s">
        <v>2328</v>
      </c>
      <c r="D45" t="s">
        <v>2307</v>
      </c>
      <c r="E45" t="s">
        <v>2332</v>
      </c>
      <c r="F45" t="s">
        <v>135</v>
      </c>
      <c r="G45" t="s">
        <v>2330</v>
      </c>
      <c r="H45" t="s">
        <v>2333</v>
      </c>
      <c r="I45" t="s">
        <v>2334</v>
      </c>
      <c r="J45">
        <v>20</v>
      </c>
      <c r="K45" t="s">
        <v>13</v>
      </c>
      <c r="L45" t="s">
        <v>2331</v>
      </c>
      <c r="M45">
        <v>154.58000000000001</v>
      </c>
      <c r="N45">
        <v>3091.6</v>
      </c>
      <c r="O45" t="s">
        <v>42</v>
      </c>
    </row>
    <row r="46" spans="1:15" hidden="1" x14ac:dyDescent="0.25">
      <c r="A46" t="s">
        <v>36</v>
      </c>
      <c r="B46">
        <v>3380</v>
      </c>
      <c r="C46" t="s">
        <v>2328</v>
      </c>
      <c r="D46" t="s">
        <v>2307</v>
      </c>
      <c r="E46" t="s">
        <v>2332</v>
      </c>
      <c r="F46" t="s">
        <v>135</v>
      </c>
      <c r="G46" t="s">
        <v>2330</v>
      </c>
      <c r="H46" t="s">
        <v>412</v>
      </c>
      <c r="I46" t="s">
        <v>413</v>
      </c>
      <c r="J46">
        <v>50</v>
      </c>
      <c r="K46" t="s">
        <v>13</v>
      </c>
      <c r="L46" t="s">
        <v>2331</v>
      </c>
      <c r="M46">
        <v>108.56</v>
      </c>
      <c r="N46">
        <v>5428</v>
      </c>
      <c r="O46" t="s">
        <v>42</v>
      </c>
    </row>
    <row r="47" spans="1:15" hidden="1" x14ac:dyDescent="0.25">
      <c r="A47" t="s">
        <v>36</v>
      </c>
      <c r="B47">
        <v>3380</v>
      </c>
      <c r="C47" t="s">
        <v>2328</v>
      </c>
      <c r="D47" t="s">
        <v>2307</v>
      </c>
      <c r="E47" t="s">
        <v>2332</v>
      </c>
      <c r="F47" t="s">
        <v>135</v>
      </c>
      <c r="G47" t="s">
        <v>2330</v>
      </c>
      <c r="H47" t="s">
        <v>2335</v>
      </c>
      <c r="I47" t="s">
        <v>2336</v>
      </c>
      <c r="J47">
        <v>25</v>
      </c>
      <c r="K47" t="s">
        <v>13</v>
      </c>
      <c r="L47" t="s">
        <v>2331</v>
      </c>
      <c r="M47">
        <v>359.9</v>
      </c>
      <c r="N47">
        <v>8997.5</v>
      </c>
      <c r="O47" t="s">
        <v>42</v>
      </c>
    </row>
    <row r="48" spans="1:15" hidden="1" x14ac:dyDescent="0.25">
      <c r="A48" t="s">
        <v>36</v>
      </c>
      <c r="B48">
        <v>3380</v>
      </c>
      <c r="C48" t="s">
        <v>2328</v>
      </c>
      <c r="D48" t="s">
        <v>2307</v>
      </c>
      <c r="E48" t="s">
        <v>2332</v>
      </c>
      <c r="F48" t="s">
        <v>135</v>
      </c>
      <c r="G48" t="s">
        <v>2330</v>
      </c>
      <c r="H48" t="s">
        <v>2337</v>
      </c>
      <c r="I48" t="s">
        <v>2338</v>
      </c>
      <c r="J48">
        <v>20</v>
      </c>
      <c r="K48" t="s">
        <v>13</v>
      </c>
      <c r="L48" t="s">
        <v>2331</v>
      </c>
      <c r="M48">
        <v>115.05</v>
      </c>
      <c r="N48">
        <v>2301</v>
      </c>
      <c r="O48" t="s">
        <v>42</v>
      </c>
    </row>
    <row r="49" spans="1:15" hidden="1" x14ac:dyDescent="0.25">
      <c r="A49" t="s">
        <v>36</v>
      </c>
      <c r="B49">
        <v>3381</v>
      </c>
      <c r="C49" t="s">
        <v>2339</v>
      </c>
      <c r="D49" t="s">
        <v>2307</v>
      </c>
      <c r="E49" t="s">
        <v>2340</v>
      </c>
      <c r="F49" t="s">
        <v>40</v>
      </c>
      <c r="G49" t="s">
        <v>2341</v>
      </c>
      <c r="H49" t="s">
        <v>150</v>
      </c>
      <c r="I49" t="s">
        <v>151</v>
      </c>
      <c r="J49">
        <v>37</v>
      </c>
      <c r="K49" t="s">
        <v>13</v>
      </c>
      <c r="L49" t="s">
        <v>102</v>
      </c>
      <c r="M49">
        <v>101.90479999999999</v>
      </c>
      <c r="N49">
        <v>3770.4776000000002</v>
      </c>
      <c r="O49" t="s">
        <v>42</v>
      </c>
    </row>
    <row r="50" spans="1:15" hidden="1" x14ac:dyDescent="0.25">
      <c r="A50" t="s">
        <v>36</v>
      </c>
      <c r="B50">
        <v>3381</v>
      </c>
      <c r="C50" t="s">
        <v>2339</v>
      </c>
      <c r="D50" t="s">
        <v>2307</v>
      </c>
      <c r="E50" t="s">
        <v>2340</v>
      </c>
      <c r="F50" t="s">
        <v>40</v>
      </c>
      <c r="G50" t="s">
        <v>2341</v>
      </c>
      <c r="H50" t="s">
        <v>1925</v>
      </c>
      <c r="I50" t="s">
        <v>1926</v>
      </c>
      <c r="J50">
        <v>10</v>
      </c>
      <c r="K50" t="s">
        <v>13</v>
      </c>
      <c r="L50" t="s">
        <v>102</v>
      </c>
      <c r="M50">
        <v>316.00400000000002</v>
      </c>
      <c r="N50">
        <v>3160.04</v>
      </c>
      <c r="O50" t="s">
        <v>42</v>
      </c>
    </row>
    <row r="51" spans="1:15" hidden="1" x14ac:dyDescent="0.25">
      <c r="A51" t="s">
        <v>36</v>
      </c>
      <c r="B51">
        <v>3381</v>
      </c>
      <c r="C51" t="s">
        <v>2339</v>
      </c>
      <c r="D51" t="s">
        <v>2307</v>
      </c>
      <c r="E51" t="s">
        <v>2340</v>
      </c>
      <c r="F51" t="s">
        <v>40</v>
      </c>
      <c r="G51" t="s">
        <v>2341</v>
      </c>
      <c r="H51" t="s">
        <v>1032</v>
      </c>
      <c r="I51" t="s">
        <v>1033</v>
      </c>
      <c r="J51">
        <v>10</v>
      </c>
      <c r="K51" t="s">
        <v>13</v>
      </c>
      <c r="L51" t="s">
        <v>102</v>
      </c>
      <c r="M51">
        <v>417.00020000000001</v>
      </c>
      <c r="N51">
        <v>4170.0020000000004</v>
      </c>
      <c r="O51" t="s">
        <v>42</v>
      </c>
    </row>
    <row r="52" spans="1:15" hidden="1" x14ac:dyDescent="0.25">
      <c r="A52" t="s">
        <v>36</v>
      </c>
      <c r="B52">
        <v>3381</v>
      </c>
      <c r="C52" t="s">
        <v>2339</v>
      </c>
      <c r="D52" t="s">
        <v>2307</v>
      </c>
      <c r="E52" t="s">
        <v>2340</v>
      </c>
      <c r="F52" t="s">
        <v>40</v>
      </c>
      <c r="G52" t="s">
        <v>2341</v>
      </c>
      <c r="H52" t="s">
        <v>477</v>
      </c>
      <c r="I52" t="s">
        <v>478</v>
      </c>
      <c r="J52">
        <v>50</v>
      </c>
      <c r="K52" t="s">
        <v>13</v>
      </c>
      <c r="L52" t="s">
        <v>102</v>
      </c>
      <c r="M52">
        <v>25.9482</v>
      </c>
      <c r="N52">
        <v>1297.4100000000001</v>
      </c>
      <c r="O52" t="s">
        <v>42</v>
      </c>
    </row>
    <row r="53" spans="1:15" hidden="1" x14ac:dyDescent="0.25">
      <c r="A53" t="s">
        <v>36</v>
      </c>
      <c r="B53">
        <v>3381</v>
      </c>
      <c r="C53" t="s">
        <v>2339</v>
      </c>
      <c r="D53" t="s">
        <v>2307</v>
      </c>
      <c r="E53" t="s">
        <v>2340</v>
      </c>
      <c r="F53" t="s">
        <v>40</v>
      </c>
      <c r="G53" t="s">
        <v>2341</v>
      </c>
      <c r="H53" t="s">
        <v>155</v>
      </c>
      <c r="I53" t="s">
        <v>156</v>
      </c>
      <c r="J53">
        <v>100</v>
      </c>
      <c r="K53" t="s">
        <v>13</v>
      </c>
      <c r="L53" t="s">
        <v>102</v>
      </c>
      <c r="M53">
        <v>8.9443999999999999</v>
      </c>
      <c r="N53">
        <v>894.44</v>
      </c>
      <c r="O53" t="s">
        <v>42</v>
      </c>
    </row>
    <row r="54" spans="1:15" hidden="1" x14ac:dyDescent="0.25">
      <c r="A54" t="s">
        <v>36</v>
      </c>
      <c r="B54">
        <v>3381</v>
      </c>
      <c r="C54" t="s">
        <v>2339</v>
      </c>
      <c r="D54" t="s">
        <v>2307</v>
      </c>
      <c r="E54" t="s">
        <v>2340</v>
      </c>
      <c r="F54" t="s">
        <v>40</v>
      </c>
      <c r="G54" t="s">
        <v>2341</v>
      </c>
      <c r="H54" t="s">
        <v>192</v>
      </c>
      <c r="I54" t="s">
        <v>193</v>
      </c>
      <c r="J54">
        <v>100</v>
      </c>
      <c r="K54" t="s">
        <v>13</v>
      </c>
      <c r="L54" t="s">
        <v>102</v>
      </c>
      <c r="M54">
        <v>27.800799999999999</v>
      </c>
      <c r="N54">
        <v>2780.08</v>
      </c>
      <c r="O54" t="s">
        <v>42</v>
      </c>
    </row>
    <row r="55" spans="1:15" hidden="1" x14ac:dyDescent="0.25">
      <c r="A55" t="s">
        <v>36</v>
      </c>
      <c r="B55">
        <v>3381</v>
      </c>
      <c r="C55" t="s">
        <v>2339</v>
      </c>
      <c r="D55" t="s">
        <v>2307</v>
      </c>
      <c r="E55" t="s">
        <v>2340</v>
      </c>
      <c r="F55" t="s">
        <v>40</v>
      </c>
      <c r="G55" t="s">
        <v>2341</v>
      </c>
      <c r="H55" t="s">
        <v>1653</v>
      </c>
      <c r="I55" t="s">
        <v>1654</v>
      </c>
      <c r="J55">
        <v>37</v>
      </c>
      <c r="K55" t="s">
        <v>13</v>
      </c>
      <c r="L55" t="s">
        <v>102</v>
      </c>
      <c r="M55">
        <v>47.2</v>
      </c>
      <c r="N55">
        <v>1746.4</v>
      </c>
      <c r="O55" t="s">
        <v>42</v>
      </c>
    </row>
    <row r="56" spans="1:15" hidden="1" x14ac:dyDescent="0.25">
      <c r="A56" t="s">
        <v>36</v>
      </c>
      <c r="B56">
        <v>3381</v>
      </c>
      <c r="C56" t="s">
        <v>2339</v>
      </c>
      <c r="D56" t="s">
        <v>2307</v>
      </c>
      <c r="E56" t="s">
        <v>2340</v>
      </c>
      <c r="F56" t="s">
        <v>40</v>
      </c>
      <c r="G56" t="s">
        <v>2341</v>
      </c>
      <c r="H56" t="s">
        <v>1030</v>
      </c>
      <c r="I56" t="s">
        <v>1031</v>
      </c>
      <c r="J56">
        <v>100</v>
      </c>
      <c r="K56" t="s">
        <v>13</v>
      </c>
      <c r="L56" t="s">
        <v>102</v>
      </c>
      <c r="M56">
        <v>22.715</v>
      </c>
      <c r="N56">
        <v>2271.5</v>
      </c>
      <c r="O56" t="s">
        <v>42</v>
      </c>
    </row>
    <row r="57" spans="1:15" hidden="1" x14ac:dyDescent="0.25">
      <c r="A57" t="s">
        <v>36</v>
      </c>
      <c r="B57">
        <v>3381</v>
      </c>
      <c r="C57" t="s">
        <v>2339</v>
      </c>
      <c r="D57" t="s">
        <v>2307</v>
      </c>
      <c r="E57" t="s">
        <v>2340</v>
      </c>
      <c r="F57" t="s">
        <v>40</v>
      </c>
      <c r="G57" t="s">
        <v>2341</v>
      </c>
      <c r="H57" t="s">
        <v>1651</v>
      </c>
      <c r="I57" t="s">
        <v>1652</v>
      </c>
      <c r="J57">
        <v>50</v>
      </c>
      <c r="K57" t="s">
        <v>13</v>
      </c>
      <c r="L57" t="s">
        <v>102</v>
      </c>
      <c r="M57">
        <v>13.9948</v>
      </c>
      <c r="N57">
        <v>699.74</v>
      </c>
      <c r="O57" t="s">
        <v>42</v>
      </c>
    </row>
    <row r="58" spans="1:15" hidden="1" x14ac:dyDescent="0.25">
      <c r="A58" t="s">
        <v>36</v>
      </c>
      <c r="B58">
        <v>3381</v>
      </c>
      <c r="C58" t="s">
        <v>2339</v>
      </c>
      <c r="D58" t="s">
        <v>2307</v>
      </c>
      <c r="E58" t="s">
        <v>2340</v>
      </c>
      <c r="F58" t="s">
        <v>40</v>
      </c>
      <c r="G58" t="s">
        <v>2341</v>
      </c>
      <c r="H58" t="s">
        <v>1024</v>
      </c>
      <c r="I58" t="s">
        <v>1025</v>
      </c>
      <c r="J58">
        <v>20</v>
      </c>
      <c r="K58" t="s">
        <v>13</v>
      </c>
      <c r="L58" t="s">
        <v>102</v>
      </c>
      <c r="M58">
        <v>73.16</v>
      </c>
      <c r="N58">
        <v>1463.2</v>
      </c>
      <c r="O58" t="s">
        <v>42</v>
      </c>
    </row>
    <row r="59" spans="1:15" hidden="1" x14ac:dyDescent="0.25">
      <c r="A59" t="s">
        <v>36</v>
      </c>
      <c r="B59">
        <v>3381</v>
      </c>
      <c r="C59" t="s">
        <v>2339</v>
      </c>
      <c r="D59" t="s">
        <v>2307</v>
      </c>
      <c r="E59" t="s">
        <v>2340</v>
      </c>
      <c r="F59" t="s">
        <v>40</v>
      </c>
      <c r="G59" t="s">
        <v>2341</v>
      </c>
      <c r="H59" t="s">
        <v>481</v>
      </c>
      <c r="I59" t="s">
        <v>482</v>
      </c>
      <c r="J59">
        <v>108</v>
      </c>
      <c r="K59" t="s">
        <v>13</v>
      </c>
      <c r="L59" t="s">
        <v>102</v>
      </c>
      <c r="M59">
        <v>3.2450000000000001</v>
      </c>
      <c r="N59">
        <v>350.46</v>
      </c>
      <c r="O59" t="s">
        <v>42</v>
      </c>
    </row>
    <row r="60" spans="1:15" hidden="1" x14ac:dyDescent="0.25">
      <c r="A60" t="s">
        <v>36</v>
      </c>
      <c r="B60">
        <v>3381</v>
      </c>
      <c r="C60" t="s">
        <v>2339</v>
      </c>
      <c r="D60" t="s">
        <v>2307</v>
      </c>
      <c r="E60" t="s">
        <v>2340</v>
      </c>
      <c r="F60" t="s">
        <v>40</v>
      </c>
      <c r="G60" t="s">
        <v>2341</v>
      </c>
      <c r="H60" t="s">
        <v>1022</v>
      </c>
      <c r="I60" t="s">
        <v>1023</v>
      </c>
      <c r="J60">
        <v>10</v>
      </c>
      <c r="K60" t="s">
        <v>13</v>
      </c>
      <c r="L60" t="s">
        <v>102</v>
      </c>
      <c r="M60">
        <v>190.00360000000001</v>
      </c>
      <c r="N60">
        <v>1900.0360000000001</v>
      </c>
      <c r="O60" t="s">
        <v>42</v>
      </c>
    </row>
    <row r="61" spans="1:15" hidden="1" x14ac:dyDescent="0.25">
      <c r="A61" t="s">
        <v>36</v>
      </c>
      <c r="B61">
        <v>3381</v>
      </c>
      <c r="C61" t="s">
        <v>2339</v>
      </c>
      <c r="D61" t="s">
        <v>2307</v>
      </c>
      <c r="E61" t="s">
        <v>2340</v>
      </c>
      <c r="F61" t="s">
        <v>40</v>
      </c>
      <c r="G61" t="s">
        <v>2341</v>
      </c>
      <c r="H61" t="s">
        <v>487</v>
      </c>
      <c r="I61" t="s">
        <v>488</v>
      </c>
      <c r="J61">
        <v>19</v>
      </c>
      <c r="K61" t="s">
        <v>13</v>
      </c>
      <c r="L61" t="s">
        <v>102</v>
      </c>
      <c r="M61">
        <v>167.00540000000001</v>
      </c>
      <c r="N61">
        <v>3173.1026000000002</v>
      </c>
      <c r="O61" t="s">
        <v>42</v>
      </c>
    </row>
    <row r="62" spans="1:15" hidden="1" x14ac:dyDescent="0.25">
      <c r="A62" t="s">
        <v>36</v>
      </c>
      <c r="B62">
        <v>3381</v>
      </c>
      <c r="C62" t="s">
        <v>2339</v>
      </c>
      <c r="D62" t="s">
        <v>2307</v>
      </c>
      <c r="E62" t="s">
        <v>2340</v>
      </c>
      <c r="F62" t="s">
        <v>40</v>
      </c>
      <c r="G62" t="s">
        <v>2341</v>
      </c>
      <c r="H62" t="s">
        <v>1643</v>
      </c>
      <c r="I62" t="s">
        <v>1644</v>
      </c>
      <c r="J62">
        <v>100</v>
      </c>
      <c r="K62" t="s">
        <v>13</v>
      </c>
      <c r="L62" t="s">
        <v>102</v>
      </c>
      <c r="M62">
        <v>21.995200000000001</v>
      </c>
      <c r="N62">
        <v>2199.52</v>
      </c>
      <c r="O62" t="s">
        <v>42</v>
      </c>
    </row>
    <row r="63" spans="1:15" hidden="1" x14ac:dyDescent="0.25">
      <c r="A63" t="s">
        <v>36</v>
      </c>
      <c r="B63">
        <v>3381</v>
      </c>
      <c r="C63" t="s">
        <v>2339</v>
      </c>
      <c r="D63" t="s">
        <v>2307</v>
      </c>
      <c r="E63" t="s">
        <v>2340</v>
      </c>
      <c r="F63" t="s">
        <v>40</v>
      </c>
      <c r="G63" t="s">
        <v>2341</v>
      </c>
      <c r="H63" t="s">
        <v>1645</v>
      </c>
      <c r="I63" t="s">
        <v>1646</v>
      </c>
      <c r="J63">
        <v>252</v>
      </c>
      <c r="K63" t="s">
        <v>13</v>
      </c>
      <c r="L63" t="s">
        <v>102</v>
      </c>
      <c r="M63">
        <v>23.505600000000001</v>
      </c>
      <c r="N63">
        <v>5923.4111999999996</v>
      </c>
      <c r="O63" t="s">
        <v>42</v>
      </c>
    </row>
    <row r="64" spans="1:15" hidden="1" x14ac:dyDescent="0.25">
      <c r="A64" t="s">
        <v>36</v>
      </c>
      <c r="B64">
        <v>3381</v>
      </c>
      <c r="C64" t="s">
        <v>2339</v>
      </c>
      <c r="D64" t="s">
        <v>2307</v>
      </c>
      <c r="E64" t="s">
        <v>2340</v>
      </c>
      <c r="F64" t="s">
        <v>40</v>
      </c>
      <c r="G64" t="s">
        <v>2341</v>
      </c>
      <c r="H64" t="s">
        <v>510</v>
      </c>
      <c r="I64" t="s">
        <v>511</v>
      </c>
      <c r="J64">
        <v>288</v>
      </c>
      <c r="K64" t="s">
        <v>13</v>
      </c>
      <c r="L64" t="s">
        <v>102</v>
      </c>
      <c r="M64">
        <v>14.2544</v>
      </c>
      <c r="N64">
        <v>4105.2672000000002</v>
      </c>
      <c r="O64" t="s">
        <v>42</v>
      </c>
    </row>
    <row r="65" spans="1:15" hidden="1" x14ac:dyDescent="0.25">
      <c r="A65" t="s">
        <v>36</v>
      </c>
      <c r="B65">
        <v>3381</v>
      </c>
      <c r="C65" t="s">
        <v>2339</v>
      </c>
      <c r="D65" t="s">
        <v>2307</v>
      </c>
      <c r="E65" t="s">
        <v>2340</v>
      </c>
      <c r="F65" t="s">
        <v>40</v>
      </c>
      <c r="G65" t="s">
        <v>2341</v>
      </c>
      <c r="H65" t="s">
        <v>302</v>
      </c>
      <c r="I65" t="s">
        <v>303</v>
      </c>
      <c r="J65">
        <v>258</v>
      </c>
      <c r="K65" t="s">
        <v>13</v>
      </c>
      <c r="L65" t="s">
        <v>102</v>
      </c>
      <c r="M65">
        <v>12.803000000000001</v>
      </c>
      <c r="N65">
        <v>3303.174</v>
      </c>
      <c r="O65" t="s">
        <v>42</v>
      </c>
    </row>
    <row r="66" spans="1:15" hidden="1" x14ac:dyDescent="0.25">
      <c r="A66" t="s">
        <v>36</v>
      </c>
      <c r="B66">
        <v>3381</v>
      </c>
      <c r="C66" t="s">
        <v>2339</v>
      </c>
      <c r="D66" t="s">
        <v>2307</v>
      </c>
      <c r="E66" t="s">
        <v>2340</v>
      </c>
      <c r="F66" t="s">
        <v>40</v>
      </c>
      <c r="G66" t="s">
        <v>2341</v>
      </c>
      <c r="H66" t="s">
        <v>514</v>
      </c>
      <c r="I66" t="s">
        <v>515</v>
      </c>
      <c r="J66">
        <v>101</v>
      </c>
      <c r="K66" t="s">
        <v>13</v>
      </c>
      <c r="L66" t="s">
        <v>102</v>
      </c>
      <c r="M66">
        <v>13.9948</v>
      </c>
      <c r="N66">
        <v>1413.4748</v>
      </c>
      <c r="O66" t="s">
        <v>42</v>
      </c>
    </row>
    <row r="67" spans="1:15" hidden="1" x14ac:dyDescent="0.25">
      <c r="A67" t="s">
        <v>36</v>
      </c>
      <c r="B67">
        <v>3381</v>
      </c>
      <c r="C67" t="s">
        <v>2339</v>
      </c>
      <c r="D67" t="s">
        <v>2307</v>
      </c>
      <c r="E67" t="s">
        <v>2340</v>
      </c>
      <c r="F67" t="s">
        <v>40</v>
      </c>
      <c r="G67" t="s">
        <v>2341</v>
      </c>
      <c r="H67" t="s">
        <v>157</v>
      </c>
      <c r="I67" t="s">
        <v>158</v>
      </c>
      <c r="J67">
        <v>150</v>
      </c>
      <c r="K67" t="s">
        <v>13</v>
      </c>
      <c r="L67" t="s">
        <v>102</v>
      </c>
      <c r="M67">
        <v>19.824000000000002</v>
      </c>
      <c r="N67">
        <v>2973.6</v>
      </c>
      <c r="O67" t="s">
        <v>42</v>
      </c>
    </row>
    <row r="68" spans="1:15" hidden="1" x14ac:dyDescent="0.25">
      <c r="A68" t="s">
        <v>36</v>
      </c>
      <c r="B68">
        <v>3381</v>
      </c>
      <c r="C68" t="s">
        <v>2339</v>
      </c>
      <c r="D68" t="s">
        <v>2307</v>
      </c>
      <c r="E68" t="s">
        <v>2340</v>
      </c>
      <c r="F68" t="s">
        <v>40</v>
      </c>
      <c r="G68" t="s">
        <v>2341</v>
      </c>
      <c r="H68" t="s">
        <v>500</v>
      </c>
      <c r="I68" t="s">
        <v>501</v>
      </c>
      <c r="J68">
        <v>100</v>
      </c>
      <c r="K68" t="s">
        <v>13</v>
      </c>
      <c r="L68" t="s">
        <v>102</v>
      </c>
      <c r="M68">
        <v>214.00479999999999</v>
      </c>
      <c r="N68">
        <v>21400.48</v>
      </c>
      <c r="O68" t="s">
        <v>42</v>
      </c>
    </row>
    <row r="69" spans="1:15" hidden="1" x14ac:dyDescent="0.25">
      <c r="A69" t="s">
        <v>36</v>
      </c>
      <c r="B69">
        <v>3381</v>
      </c>
      <c r="C69" t="s">
        <v>2339</v>
      </c>
      <c r="D69" t="s">
        <v>2307</v>
      </c>
      <c r="E69" t="s">
        <v>2340</v>
      </c>
      <c r="F69" t="s">
        <v>40</v>
      </c>
      <c r="G69" t="s">
        <v>2341</v>
      </c>
      <c r="H69" t="s">
        <v>502</v>
      </c>
      <c r="I69" t="s">
        <v>503</v>
      </c>
      <c r="J69">
        <v>96</v>
      </c>
      <c r="K69" t="s">
        <v>13</v>
      </c>
      <c r="L69" t="s">
        <v>102</v>
      </c>
      <c r="M69">
        <v>28.296399999999998</v>
      </c>
      <c r="N69">
        <v>2716.4544000000001</v>
      </c>
      <c r="O69" t="s">
        <v>42</v>
      </c>
    </row>
    <row r="70" spans="1:15" hidden="1" x14ac:dyDescent="0.25">
      <c r="A70" t="s">
        <v>36</v>
      </c>
      <c r="B70">
        <v>3381</v>
      </c>
      <c r="C70" t="s">
        <v>2339</v>
      </c>
      <c r="D70" t="s">
        <v>2307</v>
      </c>
      <c r="E70" t="s">
        <v>2340</v>
      </c>
      <c r="F70" t="s">
        <v>40</v>
      </c>
      <c r="G70" t="s">
        <v>2341</v>
      </c>
      <c r="H70" t="s">
        <v>1668</v>
      </c>
      <c r="I70" t="s">
        <v>1669</v>
      </c>
      <c r="J70">
        <v>71</v>
      </c>
      <c r="K70" t="s">
        <v>13</v>
      </c>
      <c r="L70" t="s">
        <v>102</v>
      </c>
      <c r="M70">
        <v>36.131599999999999</v>
      </c>
      <c r="N70">
        <v>2565.3436000000002</v>
      </c>
      <c r="O70" t="s">
        <v>42</v>
      </c>
    </row>
    <row r="71" spans="1:15" hidden="1" x14ac:dyDescent="0.25">
      <c r="A71" t="s">
        <v>36</v>
      </c>
      <c r="B71">
        <v>3381</v>
      </c>
      <c r="C71" t="s">
        <v>2339</v>
      </c>
      <c r="D71" t="s">
        <v>2307</v>
      </c>
      <c r="E71" t="s">
        <v>2340</v>
      </c>
      <c r="F71" t="s">
        <v>40</v>
      </c>
      <c r="G71" t="s">
        <v>2341</v>
      </c>
      <c r="H71" t="s">
        <v>175</v>
      </c>
      <c r="I71" t="s">
        <v>176</v>
      </c>
      <c r="J71">
        <v>60</v>
      </c>
      <c r="K71" t="s">
        <v>13</v>
      </c>
      <c r="L71" t="s">
        <v>102</v>
      </c>
      <c r="M71">
        <v>57.997</v>
      </c>
      <c r="N71">
        <v>3479.82</v>
      </c>
      <c r="O71" t="s">
        <v>42</v>
      </c>
    </row>
    <row r="72" spans="1:15" hidden="1" x14ac:dyDescent="0.25">
      <c r="A72" t="s">
        <v>36</v>
      </c>
      <c r="B72">
        <v>3381</v>
      </c>
      <c r="C72" t="s">
        <v>2339</v>
      </c>
      <c r="D72" t="s">
        <v>2307</v>
      </c>
      <c r="E72" t="s">
        <v>2340</v>
      </c>
      <c r="F72" t="s">
        <v>40</v>
      </c>
      <c r="G72" t="s">
        <v>2341</v>
      </c>
      <c r="H72" t="s">
        <v>490</v>
      </c>
      <c r="I72" t="s">
        <v>491</v>
      </c>
      <c r="J72">
        <v>100</v>
      </c>
      <c r="K72" t="s">
        <v>13</v>
      </c>
      <c r="L72" t="s">
        <v>102</v>
      </c>
      <c r="M72">
        <v>24.4024</v>
      </c>
      <c r="N72">
        <v>2440.2399999999998</v>
      </c>
      <c r="O72" t="s">
        <v>42</v>
      </c>
    </row>
    <row r="73" spans="1:15" hidden="1" x14ac:dyDescent="0.25">
      <c r="A73" t="s">
        <v>36</v>
      </c>
      <c r="B73">
        <v>3381</v>
      </c>
      <c r="C73" t="s">
        <v>2339</v>
      </c>
      <c r="D73" t="s">
        <v>2307</v>
      </c>
      <c r="E73" t="s">
        <v>2340</v>
      </c>
      <c r="F73" t="s">
        <v>40</v>
      </c>
      <c r="G73" t="s">
        <v>2341</v>
      </c>
      <c r="H73" t="s">
        <v>1674</v>
      </c>
      <c r="I73" t="s">
        <v>1675</v>
      </c>
      <c r="J73">
        <v>50</v>
      </c>
      <c r="K73" t="s">
        <v>13</v>
      </c>
      <c r="L73" t="s">
        <v>102</v>
      </c>
      <c r="M73">
        <v>15.741199999999999</v>
      </c>
      <c r="N73">
        <v>787.06</v>
      </c>
      <c r="O73" t="s">
        <v>42</v>
      </c>
    </row>
    <row r="74" spans="1:15" hidden="1" x14ac:dyDescent="0.25">
      <c r="A74" t="s">
        <v>36</v>
      </c>
      <c r="B74">
        <v>3381</v>
      </c>
      <c r="C74" t="s">
        <v>2339</v>
      </c>
      <c r="D74" t="s">
        <v>2307</v>
      </c>
      <c r="E74" t="s">
        <v>2340</v>
      </c>
      <c r="F74" t="s">
        <v>40</v>
      </c>
      <c r="G74" t="s">
        <v>2341</v>
      </c>
      <c r="H74" t="s">
        <v>224</v>
      </c>
      <c r="I74" t="s">
        <v>225</v>
      </c>
      <c r="J74">
        <v>30</v>
      </c>
      <c r="K74" t="s">
        <v>13</v>
      </c>
      <c r="L74" t="s">
        <v>102</v>
      </c>
      <c r="M74">
        <v>439.9984</v>
      </c>
      <c r="N74">
        <v>13199.951999999999</v>
      </c>
      <c r="O74" t="s">
        <v>42</v>
      </c>
    </row>
    <row r="75" spans="1:15" hidden="1" x14ac:dyDescent="0.25">
      <c r="A75" t="s">
        <v>36</v>
      </c>
      <c r="B75">
        <v>3386</v>
      </c>
      <c r="C75" t="s">
        <v>2342</v>
      </c>
      <c r="D75" t="s">
        <v>2343</v>
      </c>
      <c r="E75" t="s">
        <v>2344</v>
      </c>
      <c r="F75" t="s">
        <v>135</v>
      </c>
      <c r="G75" t="s">
        <v>2345</v>
      </c>
      <c r="H75" t="s">
        <v>1568</v>
      </c>
      <c r="I75" t="s">
        <v>1569</v>
      </c>
      <c r="J75">
        <v>36</v>
      </c>
      <c r="K75" t="s">
        <v>13</v>
      </c>
      <c r="L75" t="s">
        <v>1287</v>
      </c>
      <c r="M75">
        <v>53.1</v>
      </c>
      <c r="N75">
        <v>1911.6</v>
      </c>
      <c r="O75" t="s">
        <v>42</v>
      </c>
    </row>
    <row r="76" spans="1:15" hidden="1" x14ac:dyDescent="0.25">
      <c r="A76" t="s">
        <v>36</v>
      </c>
      <c r="B76">
        <v>3386</v>
      </c>
      <c r="C76" t="s">
        <v>2342</v>
      </c>
      <c r="D76" t="s">
        <v>2343</v>
      </c>
      <c r="E76" t="s">
        <v>2344</v>
      </c>
      <c r="F76" t="s">
        <v>135</v>
      </c>
      <c r="G76" t="s">
        <v>2345</v>
      </c>
      <c r="H76" t="s">
        <v>1535</v>
      </c>
      <c r="I76" t="s">
        <v>1536</v>
      </c>
      <c r="J76">
        <v>25</v>
      </c>
      <c r="K76" t="s">
        <v>13</v>
      </c>
      <c r="L76" t="s">
        <v>1287</v>
      </c>
      <c r="M76">
        <v>767</v>
      </c>
      <c r="N76">
        <v>19175</v>
      </c>
      <c r="O76" t="s">
        <v>42</v>
      </c>
    </row>
    <row r="77" spans="1:15" hidden="1" x14ac:dyDescent="0.25">
      <c r="A77" t="s">
        <v>36</v>
      </c>
      <c r="B77">
        <v>3386</v>
      </c>
      <c r="C77" t="s">
        <v>2342</v>
      </c>
      <c r="D77" t="s">
        <v>2343</v>
      </c>
      <c r="E77" t="s">
        <v>2344</v>
      </c>
      <c r="F77" t="s">
        <v>135</v>
      </c>
      <c r="G77" t="s">
        <v>2345</v>
      </c>
      <c r="H77" t="s">
        <v>1563</v>
      </c>
      <c r="I77" t="s">
        <v>1564</v>
      </c>
      <c r="J77">
        <v>25</v>
      </c>
      <c r="K77" t="s">
        <v>13</v>
      </c>
      <c r="L77" t="s">
        <v>1287</v>
      </c>
      <c r="M77">
        <v>1050.2</v>
      </c>
      <c r="N77">
        <v>26255</v>
      </c>
      <c r="O77" t="s">
        <v>42</v>
      </c>
    </row>
    <row r="78" spans="1:15" hidden="1" x14ac:dyDescent="0.25">
      <c r="A78" t="s">
        <v>36</v>
      </c>
      <c r="B78">
        <v>3386</v>
      </c>
      <c r="C78" t="s">
        <v>2342</v>
      </c>
      <c r="D78" t="s">
        <v>2343</v>
      </c>
      <c r="E78" t="s">
        <v>2344</v>
      </c>
      <c r="F78" t="s">
        <v>135</v>
      </c>
      <c r="G78" t="s">
        <v>2345</v>
      </c>
      <c r="H78" t="s">
        <v>2346</v>
      </c>
      <c r="I78" t="s">
        <v>2347</v>
      </c>
      <c r="J78">
        <v>25</v>
      </c>
      <c r="K78" t="s">
        <v>13</v>
      </c>
      <c r="L78" t="s">
        <v>1287</v>
      </c>
      <c r="M78">
        <v>277.3</v>
      </c>
      <c r="N78">
        <v>6932.5</v>
      </c>
      <c r="O78" t="s">
        <v>42</v>
      </c>
    </row>
    <row r="79" spans="1:15" hidden="1" x14ac:dyDescent="0.25">
      <c r="A79" t="s">
        <v>36</v>
      </c>
      <c r="B79">
        <v>3386</v>
      </c>
      <c r="C79" t="s">
        <v>2342</v>
      </c>
      <c r="D79" t="s">
        <v>2343</v>
      </c>
      <c r="E79" t="s">
        <v>2344</v>
      </c>
      <c r="F79" t="s">
        <v>135</v>
      </c>
      <c r="G79" t="s">
        <v>2345</v>
      </c>
      <c r="H79" t="s">
        <v>2348</v>
      </c>
      <c r="I79" t="s">
        <v>2349</v>
      </c>
      <c r="J79">
        <v>25</v>
      </c>
      <c r="K79" t="s">
        <v>13</v>
      </c>
      <c r="L79" t="s">
        <v>1287</v>
      </c>
      <c r="M79">
        <v>2006</v>
      </c>
      <c r="N79">
        <v>50150</v>
      </c>
      <c r="O79" t="s">
        <v>42</v>
      </c>
    </row>
    <row r="80" spans="1:15" hidden="1" x14ac:dyDescent="0.25">
      <c r="A80" t="s">
        <v>36</v>
      </c>
      <c r="B80">
        <v>3386</v>
      </c>
      <c r="C80" t="s">
        <v>2342</v>
      </c>
      <c r="D80" t="s">
        <v>2343</v>
      </c>
      <c r="E80" t="s">
        <v>2344</v>
      </c>
      <c r="F80" t="s">
        <v>135</v>
      </c>
      <c r="G80" t="s">
        <v>2345</v>
      </c>
      <c r="H80" t="s">
        <v>2350</v>
      </c>
      <c r="I80" t="s">
        <v>2351</v>
      </c>
      <c r="J80">
        <v>25</v>
      </c>
      <c r="K80" t="s">
        <v>13</v>
      </c>
      <c r="L80" t="s">
        <v>1287</v>
      </c>
      <c r="M80">
        <v>1156.4000000000001</v>
      </c>
      <c r="N80">
        <v>28910</v>
      </c>
      <c r="O80" t="s">
        <v>42</v>
      </c>
    </row>
    <row r="81" spans="1:15" hidden="1" x14ac:dyDescent="0.25">
      <c r="A81" t="s">
        <v>36</v>
      </c>
      <c r="B81">
        <v>3387</v>
      </c>
      <c r="C81" t="s">
        <v>2352</v>
      </c>
      <c r="D81" t="s">
        <v>2353</v>
      </c>
      <c r="E81" t="s">
        <v>2354</v>
      </c>
      <c r="F81" t="s">
        <v>135</v>
      </c>
      <c r="G81" t="s">
        <v>2355</v>
      </c>
      <c r="H81" t="s">
        <v>2356</v>
      </c>
      <c r="I81" t="s">
        <v>2357</v>
      </c>
      <c r="J81">
        <v>700</v>
      </c>
      <c r="K81" t="s">
        <v>13</v>
      </c>
      <c r="L81" t="s">
        <v>1436</v>
      </c>
      <c r="M81">
        <v>100.3</v>
      </c>
      <c r="N81">
        <v>70210</v>
      </c>
      <c r="O81" t="s">
        <v>42</v>
      </c>
    </row>
    <row r="82" spans="1:15" hidden="1" x14ac:dyDescent="0.25">
      <c r="A82" t="s">
        <v>36</v>
      </c>
      <c r="B82">
        <v>3388</v>
      </c>
      <c r="C82" t="s">
        <v>2358</v>
      </c>
      <c r="D82" t="s">
        <v>2353</v>
      </c>
      <c r="E82" t="s">
        <v>2359</v>
      </c>
      <c r="F82" t="s">
        <v>40</v>
      </c>
      <c r="G82" t="s">
        <v>2360</v>
      </c>
      <c r="H82" t="s">
        <v>327</v>
      </c>
      <c r="I82" t="s">
        <v>328</v>
      </c>
      <c r="J82">
        <v>40</v>
      </c>
      <c r="K82" t="s">
        <v>13</v>
      </c>
      <c r="L82" t="s">
        <v>2331</v>
      </c>
      <c r="M82">
        <v>20.059999999999999</v>
      </c>
      <c r="N82">
        <v>802.4</v>
      </c>
      <c r="O82" t="s">
        <v>42</v>
      </c>
    </row>
    <row r="83" spans="1:15" hidden="1" x14ac:dyDescent="0.25">
      <c r="A83" t="s">
        <v>36</v>
      </c>
      <c r="B83">
        <v>3388</v>
      </c>
      <c r="C83" t="s">
        <v>2358</v>
      </c>
      <c r="D83" t="s">
        <v>2353</v>
      </c>
      <c r="E83" t="s">
        <v>2359</v>
      </c>
      <c r="F83" t="s">
        <v>40</v>
      </c>
      <c r="G83" t="s">
        <v>2360</v>
      </c>
      <c r="H83" t="s">
        <v>388</v>
      </c>
      <c r="I83" t="s">
        <v>389</v>
      </c>
      <c r="J83">
        <v>1</v>
      </c>
      <c r="K83" t="s">
        <v>13</v>
      </c>
      <c r="L83" t="s">
        <v>2331</v>
      </c>
      <c r="M83">
        <v>84.37</v>
      </c>
      <c r="N83">
        <v>84.37</v>
      </c>
      <c r="O83" t="s">
        <v>42</v>
      </c>
    </row>
    <row r="84" spans="1:15" hidden="1" x14ac:dyDescent="0.25">
      <c r="A84" t="s">
        <v>36</v>
      </c>
      <c r="B84">
        <v>3388</v>
      </c>
      <c r="C84" t="s">
        <v>2358</v>
      </c>
      <c r="D84" t="s">
        <v>2353</v>
      </c>
      <c r="E84" t="s">
        <v>2359</v>
      </c>
      <c r="F84" t="s">
        <v>40</v>
      </c>
      <c r="G84" t="s">
        <v>2360</v>
      </c>
      <c r="H84" t="s">
        <v>390</v>
      </c>
      <c r="I84" t="s">
        <v>391</v>
      </c>
      <c r="J84">
        <v>9</v>
      </c>
      <c r="K84" t="s">
        <v>13</v>
      </c>
      <c r="L84" t="s">
        <v>2331</v>
      </c>
      <c r="M84">
        <v>199.42</v>
      </c>
      <c r="N84">
        <v>1794.78</v>
      </c>
      <c r="O84" t="s">
        <v>42</v>
      </c>
    </row>
    <row r="85" spans="1:15" hidden="1" x14ac:dyDescent="0.25">
      <c r="A85" t="s">
        <v>36</v>
      </c>
      <c r="B85">
        <v>3390</v>
      </c>
      <c r="C85" t="s">
        <v>2361</v>
      </c>
      <c r="D85" t="s">
        <v>2362</v>
      </c>
      <c r="E85" t="s">
        <v>2363</v>
      </c>
      <c r="F85" t="s">
        <v>40</v>
      </c>
      <c r="G85" t="s">
        <v>2364</v>
      </c>
      <c r="H85" t="s">
        <v>11</v>
      </c>
      <c r="I85" t="s">
        <v>12</v>
      </c>
      <c r="J85">
        <v>13</v>
      </c>
      <c r="K85" t="s">
        <v>13</v>
      </c>
      <c r="L85" t="s">
        <v>14</v>
      </c>
      <c r="M85">
        <v>46</v>
      </c>
      <c r="N85">
        <v>598</v>
      </c>
      <c r="O85" t="s">
        <v>42</v>
      </c>
    </row>
    <row r="86" spans="1:15" hidden="1" x14ac:dyDescent="0.25">
      <c r="A86" t="s">
        <v>36</v>
      </c>
      <c r="B86">
        <v>3397</v>
      </c>
      <c r="C86" t="s">
        <v>2365</v>
      </c>
      <c r="D86" t="s">
        <v>2366</v>
      </c>
      <c r="E86" t="s">
        <v>2367</v>
      </c>
      <c r="F86" t="s">
        <v>135</v>
      </c>
      <c r="G86" t="s">
        <v>2368</v>
      </c>
      <c r="H86" t="s">
        <v>28</v>
      </c>
      <c r="I86" t="s">
        <v>29</v>
      </c>
      <c r="J86">
        <v>50</v>
      </c>
      <c r="K86" t="s">
        <v>13</v>
      </c>
      <c r="L86" t="s">
        <v>14</v>
      </c>
      <c r="M86">
        <v>125</v>
      </c>
      <c r="N86">
        <v>6250</v>
      </c>
      <c r="O86" t="s">
        <v>42</v>
      </c>
    </row>
    <row r="87" spans="1:15" hidden="1" x14ac:dyDescent="0.25">
      <c r="A87" t="s">
        <v>36</v>
      </c>
      <c r="B87">
        <v>3406</v>
      </c>
      <c r="C87" t="s">
        <v>2369</v>
      </c>
      <c r="D87" t="s">
        <v>2370</v>
      </c>
      <c r="E87" t="s">
        <v>2371</v>
      </c>
      <c r="F87" t="s">
        <v>40</v>
      </c>
      <c r="G87" t="s">
        <v>2372</v>
      </c>
      <c r="H87" t="s">
        <v>11</v>
      </c>
      <c r="I87" t="s">
        <v>12</v>
      </c>
      <c r="J87">
        <v>12</v>
      </c>
      <c r="K87" t="s">
        <v>13</v>
      </c>
      <c r="L87" t="s">
        <v>14</v>
      </c>
      <c r="M87">
        <v>46</v>
      </c>
      <c r="N87">
        <v>552</v>
      </c>
      <c r="O87" t="s">
        <v>42</v>
      </c>
    </row>
    <row r="88" spans="1:15" hidden="1" x14ac:dyDescent="0.25">
      <c r="A88" t="s">
        <v>36</v>
      </c>
      <c r="B88">
        <v>3415</v>
      </c>
      <c r="C88" t="s">
        <v>2373</v>
      </c>
      <c r="D88" t="s">
        <v>2374</v>
      </c>
      <c r="E88" t="s">
        <v>2375</v>
      </c>
      <c r="F88" t="s">
        <v>40</v>
      </c>
      <c r="G88" t="s">
        <v>2376</v>
      </c>
      <c r="H88" t="s">
        <v>11</v>
      </c>
      <c r="I88" t="s">
        <v>12</v>
      </c>
      <c r="J88">
        <v>11</v>
      </c>
      <c r="K88" t="s">
        <v>13</v>
      </c>
      <c r="L88" t="s">
        <v>14</v>
      </c>
      <c r="M88">
        <v>46</v>
      </c>
      <c r="N88">
        <v>506</v>
      </c>
      <c r="O88" t="s">
        <v>42</v>
      </c>
    </row>
    <row r="89" spans="1:15" hidden="1" x14ac:dyDescent="0.25">
      <c r="A89" t="s">
        <v>36</v>
      </c>
      <c r="B89">
        <v>3416</v>
      </c>
      <c r="C89" t="s">
        <v>2377</v>
      </c>
      <c r="D89" t="s">
        <v>2374</v>
      </c>
      <c r="E89" t="s">
        <v>2378</v>
      </c>
      <c r="F89" t="s">
        <v>40</v>
      </c>
      <c r="G89" t="s">
        <v>2379</v>
      </c>
      <c r="H89" t="s">
        <v>2356</v>
      </c>
      <c r="I89" t="s">
        <v>2357</v>
      </c>
      <c r="J89">
        <v>300</v>
      </c>
      <c r="K89" t="s">
        <v>13</v>
      </c>
      <c r="L89" t="s">
        <v>1436</v>
      </c>
      <c r="M89">
        <v>100.3</v>
      </c>
      <c r="N89">
        <v>30090</v>
      </c>
      <c r="O89" t="s">
        <v>42</v>
      </c>
    </row>
    <row r="90" spans="1:15" hidden="1" x14ac:dyDescent="0.25">
      <c r="A90" t="s">
        <v>36</v>
      </c>
      <c r="B90">
        <v>3431</v>
      </c>
      <c r="C90" t="s">
        <v>2380</v>
      </c>
      <c r="D90" t="s">
        <v>2381</v>
      </c>
      <c r="E90" t="s">
        <v>2382</v>
      </c>
      <c r="F90" t="s">
        <v>40</v>
      </c>
      <c r="G90" t="s">
        <v>2383</v>
      </c>
      <c r="H90" t="s">
        <v>11</v>
      </c>
      <c r="I90" t="s">
        <v>12</v>
      </c>
      <c r="J90">
        <v>13</v>
      </c>
      <c r="K90" t="s">
        <v>13</v>
      </c>
      <c r="L90" t="s">
        <v>14</v>
      </c>
      <c r="M90">
        <v>46</v>
      </c>
      <c r="N90">
        <v>598</v>
      </c>
      <c r="O90" t="s">
        <v>42</v>
      </c>
    </row>
    <row r="91" spans="1:15" hidden="1" x14ac:dyDescent="0.25">
      <c r="A91" t="s">
        <v>36</v>
      </c>
      <c r="B91">
        <v>3444</v>
      </c>
      <c r="C91" t="s">
        <v>2384</v>
      </c>
      <c r="D91" t="s">
        <v>2385</v>
      </c>
      <c r="E91" t="s">
        <v>2386</v>
      </c>
      <c r="F91" t="s">
        <v>40</v>
      </c>
      <c r="G91" t="s">
        <v>2387</v>
      </c>
      <c r="H91" t="s">
        <v>11</v>
      </c>
      <c r="I91" t="s">
        <v>12</v>
      </c>
      <c r="J91">
        <v>10</v>
      </c>
      <c r="K91" t="s">
        <v>13</v>
      </c>
      <c r="L91" t="s">
        <v>14</v>
      </c>
      <c r="M91">
        <v>46</v>
      </c>
      <c r="N91">
        <v>460</v>
      </c>
      <c r="O91" t="s">
        <v>42</v>
      </c>
    </row>
    <row r="92" spans="1:15" hidden="1" x14ac:dyDescent="0.25">
      <c r="A92" t="s">
        <v>36</v>
      </c>
      <c r="B92">
        <v>3452</v>
      </c>
      <c r="C92" t="s">
        <v>2388</v>
      </c>
      <c r="D92" t="s">
        <v>2389</v>
      </c>
      <c r="E92" t="s">
        <v>2390</v>
      </c>
      <c r="F92" t="s">
        <v>40</v>
      </c>
      <c r="G92" t="s">
        <v>2391</v>
      </c>
      <c r="H92" t="s">
        <v>11</v>
      </c>
      <c r="I92" t="s">
        <v>12</v>
      </c>
      <c r="J92">
        <v>9</v>
      </c>
      <c r="K92" t="s">
        <v>13</v>
      </c>
      <c r="L92" t="s">
        <v>14</v>
      </c>
      <c r="M92">
        <v>46</v>
      </c>
      <c r="N92">
        <v>414</v>
      </c>
      <c r="O92" t="s">
        <v>42</v>
      </c>
    </row>
    <row r="93" spans="1:15" hidden="1" x14ac:dyDescent="0.25">
      <c r="A93" t="s">
        <v>36</v>
      </c>
      <c r="B93">
        <v>3466</v>
      </c>
      <c r="C93" t="s">
        <v>2392</v>
      </c>
      <c r="D93" t="s">
        <v>2393</v>
      </c>
      <c r="E93" t="s">
        <v>2394</v>
      </c>
      <c r="F93" t="s">
        <v>40</v>
      </c>
      <c r="G93" t="s">
        <v>2395</v>
      </c>
      <c r="H93" t="s">
        <v>11</v>
      </c>
      <c r="I93" t="s">
        <v>12</v>
      </c>
      <c r="J93">
        <v>9</v>
      </c>
      <c r="K93" t="s">
        <v>13</v>
      </c>
      <c r="L93" t="s">
        <v>14</v>
      </c>
      <c r="M93">
        <v>46</v>
      </c>
      <c r="N93">
        <v>414</v>
      </c>
      <c r="O93" t="s">
        <v>42</v>
      </c>
    </row>
    <row r="94" spans="1:15" hidden="1" x14ac:dyDescent="0.25">
      <c r="A94" t="s">
        <v>36</v>
      </c>
      <c r="B94">
        <v>3486</v>
      </c>
      <c r="C94" t="s">
        <v>2396</v>
      </c>
      <c r="D94" t="s">
        <v>2397</v>
      </c>
      <c r="E94" t="s">
        <v>2398</v>
      </c>
      <c r="F94" t="s">
        <v>135</v>
      </c>
      <c r="G94" t="s">
        <v>2399</v>
      </c>
      <c r="H94" t="s">
        <v>28</v>
      </c>
      <c r="I94" t="s">
        <v>29</v>
      </c>
      <c r="J94">
        <v>50</v>
      </c>
      <c r="K94" t="s">
        <v>13</v>
      </c>
      <c r="L94" t="s">
        <v>14</v>
      </c>
      <c r="M94">
        <v>125</v>
      </c>
      <c r="N94">
        <v>6250</v>
      </c>
      <c r="O94" t="s">
        <v>42</v>
      </c>
    </row>
    <row r="95" spans="1:15" hidden="1" x14ac:dyDescent="0.25">
      <c r="A95" t="s">
        <v>36</v>
      </c>
      <c r="B95">
        <v>3487</v>
      </c>
      <c r="C95" t="s">
        <v>2400</v>
      </c>
      <c r="D95" t="s">
        <v>2397</v>
      </c>
      <c r="E95" t="s">
        <v>2401</v>
      </c>
      <c r="F95" t="s">
        <v>135</v>
      </c>
      <c r="G95" t="s">
        <v>2402</v>
      </c>
      <c r="H95" t="s">
        <v>11</v>
      </c>
      <c r="I95" t="s">
        <v>12</v>
      </c>
      <c r="J95">
        <v>12</v>
      </c>
      <c r="K95" t="s">
        <v>13</v>
      </c>
      <c r="L95" t="s">
        <v>14</v>
      </c>
      <c r="M95">
        <v>46</v>
      </c>
      <c r="N95">
        <v>552</v>
      </c>
      <c r="O95" t="s">
        <v>42</v>
      </c>
    </row>
    <row r="96" spans="1:15" hidden="1" x14ac:dyDescent="0.25">
      <c r="A96" t="s">
        <v>36</v>
      </c>
      <c r="B96">
        <v>3499</v>
      </c>
      <c r="C96" t="s">
        <v>9</v>
      </c>
      <c r="D96" t="s">
        <v>10</v>
      </c>
      <c r="E96" t="s">
        <v>2403</v>
      </c>
      <c r="F96" t="s">
        <v>40</v>
      </c>
      <c r="G96" t="s">
        <v>2404</v>
      </c>
      <c r="H96" t="s">
        <v>11</v>
      </c>
      <c r="I96" t="s">
        <v>12</v>
      </c>
      <c r="J96">
        <v>11</v>
      </c>
      <c r="K96" t="s">
        <v>13</v>
      </c>
      <c r="L96" t="s">
        <v>14</v>
      </c>
      <c r="M96">
        <v>46</v>
      </c>
      <c r="N96">
        <v>506</v>
      </c>
      <c r="O96" t="s">
        <v>42</v>
      </c>
    </row>
    <row r="97" spans="1:15" hidden="1" x14ac:dyDescent="0.25">
      <c r="A97" t="s">
        <v>36</v>
      </c>
      <c r="B97">
        <v>3515</v>
      </c>
      <c r="C97" t="s">
        <v>15</v>
      </c>
      <c r="D97" t="s">
        <v>16</v>
      </c>
      <c r="E97" t="s">
        <v>2405</v>
      </c>
      <c r="F97" t="s">
        <v>40</v>
      </c>
      <c r="G97" t="s">
        <v>2406</v>
      </c>
      <c r="H97" t="s">
        <v>11</v>
      </c>
      <c r="I97" t="s">
        <v>12</v>
      </c>
      <c r="J97">
        <v>10</v>
      </c>
      <c r="K97" t="s">
        <v>13</v>
      </c>
      <c r="L97" t="s">
        <v>14</v>
      </c>
      <c r="M97">
        <v>46</v>
      </c>
      <c r="N97">
        <v>460</v>
      </c>
      <c r="O97" t="s">
        <v>42</v>
      </c>
    </row>
    <row r="98" spans="1:15" hidden="1" x14ac:dyDescent="0.25">
      <c r="A98" t="s">
        <v>36</v>
      </c>
      <c r="B98">
        <v>3528</v>
      </c>
      <c r="C98" t="s">
        <v>17</v>
      </c>
      <c r="D98" t="s">
        <v>18</v>
      </c>
      <c r="E98" t="s">
        <v>2407</v>
      </c>
      <c r="F98" t="s">
        <v>40</v>
      </c>
      <c r="G98" t="s">
        <v>2408</v>
      </c>
      <c r="H98" t="s">
        <v>19</v>
      </c>
      <c r="I98" t="s">
        <v>20</v>
      </c>
      <c r="J98">
        <v>619</v>
      </c>
      <c r="K98" t="s">
        <v>13</v>
      </c>
      <c r="L98" t="s">
        <v>21</v>
      </c>
      <c r="M98">
        <v>500</v>
      </c>
      <c r="N98">
        <v>309500</v>
      </c>
      <c r="O98" t="s">
        <v>42</v>
      </c>
    </row>
    <row r="99" spans="1:15" hidden="1" x14ac:dyDescent="0.25">
      <c r="A99" t="s">
        <v>36</v>
      </c>
      <c r="B99">
        <v>3528</v>
      </c>
      <c r="C99" t="s">
        <v>17</v>
      </c>
      <c r="D99" t="s">
        <v>18</v>
      </c>
      <c r="E99" t="s">
        <v>2407</v>
      </c>
      <c r="F99" t="s">
        <v>40</v>
      </c>
      <c r="G99" t="s">
        <v>2408</v>
      </c>
      <c r="H99" t="s">
        <v>22</v>
      </c>
      <c r="I99" t="s">
        <v>23</v>
      </c>
      <c r="J99">
        <v>600</v>
      </c>
      <c r="K99" t="s">
        <v>13</v>
      </c>
      <c r="L99" t="s">
        <v>21</v>
      </c>
      <c r="M99">
        <v>1000</v>
      </c>
      <c r="N99">
        <v>600000</v>
      </c>
      <c r="O99" t="s">
        <v>42</v>
      </c>
    </row>
    <row r="100" spans="1:15" hidden="1" x14ac:dyDescent="0.25">
      <c r="A100" t="s">
        <v>36</v>
      </c>
      <c r="B100">
        <v>3533</v>
      </c>
      <c r="C100" t="s">
        <v>24</v>
      </c>
      <c r="D100" t="s">
        <v>25</v>
      </c>
      <c r="E100" t="s">
        <v>2409</v>
      </c>
      <c r="F100" t="s">
        <v>40</v>
      </c>
      <c r="G100" t="s">
        <v>2410</v>
      </c>
      <c r="H100" t="s">
        <v>11</v>
      </c>
      <c r="I100" t="s">
        <v>12</v>
      </c>
      <c r="J100">
        <v>13</v>
      </c>
      <c r="K100" t="s">
        <v>13</v>
      </c>
      <c r="L100" t="s">
        <v>14</v>
      </c>
      <c r="M100">
        <v>46</v>
      </c>
      <c r="N100">
        <v>598</v>
      </c>
      <c r="O100" t="s">
        <v>42</v>
      </c>
    </row>
  </sheetData>
  <autoFilter ref="A2:O100" xr:uid="{00000000-0009-0000-0000-00000B000000}">
    <filterColumn colId="8">
      <filters>
        <filter val="FOCOS DE EMERGENCIA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K189"/>
  <sheetViews>
    <sheetView topLeftCell="A19" zoomScale="70" zoomScaleNormal="70" workbookViewId="0">
      <selection activeCell="A12" sqref="A12:K12"/>
    </sheetView>
  </sheetViews>
  <sheetFormatPr baseColWidth="10" defaultColWidth="11.42578125" defaultRowHeight="15" x14ac:dyDescent="0.25"/>
  <cols>
    <col min="1" max="1" width="14" customWidth="1"/>
    <col min="2" max="2" width="18.140625" customWidth="1"/>
    <col min="3" max="4" width="0" hidden="1" customWidth="1"/>
    <col min="6" max="6" width="64.85546875" bestFit="1" customWidth="1"/>
    <col min="7" max="7" width="14.85546875" customWidth="1"/>
    <col min="9" max="9" width="18.42578125" style="2" customWidth="1"/>
    <col min="10" max="10" width="23.140625" style="2" bestFit="1" customWidth="1"/>
    <col min="11" max="11" width="14.85546875" customWidth="1"/>
  </cols>
  <sheetData>
    <row r="3" spans="1:11" s="8" customFormat="1" ht="47.25" x14ac:dyDescent="0.25">
      <c r="A3" s="14" t="s">
        <v>2441</v>
      </c>
      <c r="B3" s="14" t="s">
        <v>2442</v>
      </c>
      <c r="C3" s="14" t="s">
        <v>2419</v>
      </c>
      <c r="D3" s="14"/>
      <c r="E3" s="15" t="s">
        <v>2443</v>
      </c>
      <c r="F3" s="16" t="s">
        <v>2444</v>
      </c>
      <c r="G3" s="16" t="s">
        <v>2445</v>
      </c>
      <c r="H3" s="14" t="s">
        <v>2428</v>
      </c>
      <c r="I3" s="14" t="s">
        <v>2446</v>
      </c>
      <c r="J3" s="14" t="s">
        <v>2447</v>
      </c>
      <c r="K3" s="14" t="s">
        <v>2448</v>
      </c>
    </row>
    <row r="4" spans="1:11" x14ac:dyDescent="0.25">
      <c r="A4" s="10">
        <v>43238.389837962961</v>
      </c>
      <c r="B4" s="10">
        <v>43238</v>
      </c>
      <c r="C4" s="11" t="s">
        <v>135</v>
      </c>
      <c r="D4" s="11" t="s">
        <v>1540</v>
      </c>
      <c r="E4" s="11" t="s">
        <v>1541</v>
      </c>
      <c r="F4" s="11" t="s">
        <v>1542</v>
      </c>
      <c r="G4" s="11">
        <v>10</v>
      </c>
      <c r="H4" s="11" t="s">
        <v>2425</v>
      </c>
      <c r="I4" s="12">
        <v>289.10000000000002</v>
      </c>
      <c r="J4" s="12">
        <v>2891</v>
      </c>
      <c r="K4" s="11">
        <v>10</v>
      </c>
    </row>
    <row r="5" spans="1:11" x14ac:dyDescent="0.25">
      <c r="A5" s="10">
        <v>43213.366898148146</v>
      </c>
      <c r="B5" s="10">
        <v>43210</v>
      </c>
      <c r="C5" s="11" t="s">
        <v>135</v>
      </c>
      <c r="D5" s="11" t="s">
        <v>1433</v>
      </c>
      <c r="E5" s="11" t="s">
        <v>327</v>
      </c>
      <c r="F5" s="11" t="s">
        <v>328</v>
      </c>
      <c r="G5" s="11">
        <v>100</v>
      </c>
      <c r="H5" s="11" t="s">
        <v>2428</v>
      </c>
      <c r="I5" s="12">
        <v>12.685</v>
      </c>
      <c r="J5" s="12">
        <v>1268.5</v>
      </c>
      <c r="K5" s="11">
        <v>29</v>
      </c>
    </row>
    <row r="6" spans="1:11" x14ac:dyDescent="0.25">
      <c r="A6" s="10">
        <v>43234.638344907406</v>
      </c>
      <c r="B6" s="10">
        <v>43234</v>
      </c>
      <c r="C6" s="11" t="s">
        <v>40</v>
      </c>
      <c r="D6" s="11" t="s">
        <v>1514</v>
      </c>
      <c r="E6" s="11" t="s">
        <v>1515</v>
      </c>
      <c r="F6" s="11" t="s">
        <v>1516</v>
      </c>
      <c r="G6" s="11">
        <v>30</v>
      </c>
      <c r="H6" s="11" t="s">
        <v>2425</v>
      </c>
      <c r="I6" s="12">
        <v>206.5</v>
      </c>
      <c r="J6" s="12">
        <v>6195</v>
      </c>
      <c r="K6" s="11">
        <v>6</v>
      </c>
    </row>
    <row r="7" spans="1:11" x14ac:dyDescent="0.25">
      <c r="A7" s="10">
        <v>43213.366898148146</v>
      </c>
      <c r="B7" s="10">
        <v>43210</v>
      </c>
      <c r="C7" s="11" t="s">
        <v>135</v>
      </c>
      <c r="D7" s="11" t="s">
        <v>1433</v>
      </c>
      <c r="E7" s="11" t="s">
        <v>329</v>
      </c>
      <c r="F7" s="11" t="s">
        <v>330</v>
      </c>
      <c r="G7" s="11">
        <v>6</v>
      </c>
      <c r="H7" s="11" t="s">
        <v>2428</v>
      </c>
      <c r="I7" s="12">
        <v>11.741</v>
      </c>
      <c r="J7" s="12">
        <v>70.445999999999998</v>
      </c>
      <c r="K7" s="11">
        <v>4</v>
      </c>
    </row>
    <row r="8" spans="1:11" x14ac:dyDescent="0.25">
      <c r="A8" s="10">
        <v>43245.465937499997</v>
      </c>
      <c r="B8" s="10">
        <v>43245</v>
      </c>
      <c r="C8" s="11" t="s">
        <v>135</v>
      </c>
      <c r="D8" s="11" t="s">
        <v>1560</v>
      </c>
      <c r="E8" s="11" t="s">
        <v>966</v>
      </c>
      <c r="F8" s="11" t="s">
        <v>967</v>
      </c>
      <c r="G8" s="11">
        <v>500</v>
      </c>
      <c r="H8" s="11" t="s">
        <v>2426</v>
      </c>
      <c r="I8" s="12">
        <v>143.84</v>
      </c>
      <c r="J8" s="12">
        <v>71920</v>
      </c>
      <c r="K8" s="11">
        <v>223</v>
      </c>
    </row>
    <row r="9" spans="1:11" x14ac:dyDescent="0.25">
      <c r="A9" s="10">
        <v>43503.345057870371</v>
      </c>
      <c r="B9" s="10">
        <v>43503</v>
      </c>
      <c r="C9" s="11" t="s">
        <v>135</v>
      </c>
      <c r="D9" s="11" t="s">
        <v>2309</v>
      </c>
      <c r="E9" s="11" t="s">
        <v>350</v>
      </c>
      <c r="F9" s="11" t="s">
        <v>351</v>
      </c>
      <c r="G9" s="11">
        <v>500</v>
      </c>
      <c r="H9" s="11" t="s">
        <v>2438</v>
      </c>
      <c r="I9" s="12">
        <v>237.8</v>
      </c>
      <c r="J9" s="12">
        <v>118900</v>
      </c>
      <c r="K9" s="11">
        <v>680</v>
      </c>
    </row>
    <row r="10" spans="1:11" x14ac:dyDescent="0.25">
      <c r="A10" s="10">
        <v>43228.648865740739</v>
      </c>
      <c r="B10" s="10">
        <v>43228</v>
      </c>
      <c r="C10" s="11" t="s">
        <v>135</v>
      </c>
      <c r="D10" s="11" t="s">
        <v>1502</v>
      </c>
      <c r="E10" s="11" t="s">
        <v>357</v>
      </c>
      <c r="F10" s="11" t="s">
        <v>358</v>
      </c>
      <c r="G10" s="11">
        <v>30</v>
      </c>
      <c r="H10" s="11" t="s">
        <v>2434</v>
      </c>
      <c r="I10" s="12">
        <v>64.900000000000006</v>
      </c>
      <c r="J10" s="12">
        <v>1947</v>
      </c>
      <c r="K10" s="11">
        <v>210</v>
      </c>
    </row>
    <row r="11" spans="1:11" x14ac:dyDescent="0.25">
      <c r="A11" s="10">
        <v>42842.411874999998</v>
      </c>
      <c r="B11" s="10">
        <v>42842</v>
      </c>
      <c r="C11" s="11" t="s">
        <v>135</v>
      </c>
      <c r="D11" s="11" t="s">
        <v>925</v>
      </c>
      <c r="E11" s="11" t="s">
        <v>361</v>
      </c>
      <c r="F11" s="11" t="s">
        <v>362</v>
      </c>
      <c r="G11" s="11">
        <v>70</v>
      </c>
      <c r="H11" s="11" t="s">
        <v>2435</v>
      </c>
      <c r="I11" s="12">
        <v>109.9996</v>
      </c>
      <c r="J11" s="12">
        <v>7699.9719999999998</v>
      </c>
      <c r="K11" s="11">
        <v>1536</v>
      </c>
    </row>
    <row r="12" spans="1:11" x14ac:dyDescent="0.25">
      <c r="A12" s="10">
        <v>43213.366898148146</v>
      </c>
      <c r="B12" s="10">
        <v>43210</v>
      </c>
      <c r="C12" s="11" t="s">
        <v>135</v>
      </c>
      <c r="D12" s="11" t="s">
        <v>1433</v>
      </c>
      <c r="E12" s="11" t="s">
        <v>363</v>
      </c>
      <c r="F12" s="11" t="s">
        <v>364</v>
      </c>
      <c r="G12" s="11">
        <v>50</v>
      </c>
      <c r="H12" s="11" t="s">
        <v>2426</v>
      </c>
      <c r="I12" s="12">
        <v>63.72</v>
      </c>
      <c r="J12" s="12">
        <v>3186</v>
      </c>
      <c r="K12" s="11">
        <v>37</v>
      </c>
    </row>
    <row r="13" spans="1:11" x14ac:dyDescent="0.25">
      <c r="A13" s="10">
        <v>43238.389837962961</v>
      </c>
      <c r="B13" s="10">
        <v>43238</v>
      </c>
      <c r="C13" s="11" t="s">
        <v>135</v>
      </c>
      <c r="D13" s="11" t="s">
        <v>1540</v>
      </c>
      <c r="E13" s="11" t="s">
        <v>926</v>
      </c>
      <c r="F13" s="11" t="s">
        <v>927</v>
      </c>
      <c r="G13" s="11">
        <v>300</v>
      </c>
      <c r="H13" s="11" t="s">
        <v>2428</v>
      </c>
      <c r="I13" s="12">
        <v>165.2</v>
      </c>
      <c r="J13" s="12">
        <v>49560</v>
      </c>
      <c r="K13" s="11">
        <v>188</v>
      </c>
    </row>
    <row r="14" spans="1:11" x14ac:dyDescent="0.25">
      <c r="A14" s="10">
        <v>43236.366446759261</v>
      </c>
      <c r="B14" s="10">
        <v>43235</v>
      </c>
      <c r="C14" s="11" t="s">
        <v>135</v>
      </c>
      <c r="D14" s="11" t="s">
        <v>1524</v>
      </c>
      <c r="E14" s="11" t="s">
        <v>963</v>
      </c>
      <c r="F14" s="11" t="s">
        <v>964</v>
      </c>
      <c r="G14" s="11">
        <v>200</v>
      </c>
      <c r="H14" s="11" t="s">
        <v>2437</v>
      </c>
      <c r="I14" s="12">
        <v>450.76</v>
      </c>
      <c r="J14" s="12">
        <v>90152</v>
      </c>
      <c r="K14" s="11">
        <v>139</v>
      </c>
    </row>
    <row r="15" spans="1:11" x14ac:dyDescent="0.25">
      <c r="A15" s="10">
        <v>43228.648865740739</v>
      </c>
      <c r="B15" s="10">
        <v>43228</v>
      </c>
      <c r="C15" s="11" t="s">
        <v>135</v>
      </c>
      <c r="D15" s="11" t="s">
        <v>1502</v>
      </c>
      <c r="E15" s="11" t="s">
        <v>394</v>
      </c>
      <c r="F15" s="11" t="s">
        <v>395</v>
      </c>
      <c r="G15" s="11">
        <v>332</v>
      </c>
      <c r="H15" s="11" t="s">
        <v>2428</v>
      </c>
      <c r="I15" s="12">
        <v>34.22</v>
      </c>
      <c r="J15" s="12">
        <v>11361.04</v>
      </c>
      <c r="K15" s="11">
        <v>56</v>
      </c>
    </row>
    <row r="16" spans="1:11" x14ac:dyDescent="0.25">
      <c r="A16" s="10">
        <v>43504.607430555552</v>
      </c>
      <c r="B16" s="10">
        <v>43504</v>
      </c>
      <c r="C16" s="11" t="s">
        <v>135</v>
      </c>
      <c r="D16" s="11" t="s">
        <v>2345</v>
      </c>
      <c r="E16" s="11" t="s">
        <v>1568</v>
      </c>
      <c r="F16" s="11" t="s">
        <v>1569</v>
      </c>
      <c r="G16" s="11">
        <v>36</v>
      </c>
      <c r="H16" s="11" t="s">
        <v>2439</v>
      </c>
      <c r="I16" s="12">
        <v>53.1</v>
      </c>
      <c r="J16" s="12">
        <v>1911.6</v>
      </c>
      <c r="K16" s="11">
        <v>86</v>
      </c>
    </row>
    <row r="17" spans="1:11" x14ac:dyDescent="0.25">
      <c r="A17" s="10">
        <v>43213.366898148146</v>
      </c>
      <c r="B17" s="10">
        <v>43210</v>
      </c>
      <c r="C17" s="11" t="s">
        <v>135</v>
      </c>
      <c r="D17" s="11" t="s">
        <v>1433</v>
      </c>
      <c r="E17" s="11" t="s">
        <v>369</v>
      </c>
      <c r="F17" s="11" t="s">
        <v>370</v>
      </c>
      <c r="G17" s="11">
        <v>150</v>
      </c>
      <c r="H17" s="11" t="s">
        <v>2426</v>
      </c>
      <c r="I17" s="12">
        <v>41.3</v>
      </c>
      <c r="J17" s="12">
        <v>6195</v>
      </c>
      <c r="K17" s="11">
        <v>57</v>
      </c>
    </row>
    <row r="18" spans="1:11" x14ac:dyDescent="0.25">
      <c r="A18" s="10">
        <v>43213.361122685186</v>
      </c>
      <c r="B18" s="10">
        <v>43210</v>
      </c>
      <c r="C18" s="11" t="s">
        <v>135</v>
      </c>
      <c r="D18" s="11" t="s">
        <v>1426</v>
      </c>
      <c r="E18" s="11" t="s">
        <v>386</v>
      </c>
      <c r="F18" s="11" t="s">
        <v>387</v>
      </c>
      <c r="G18" s="11">
        <v>42</v>
      </c>
      <c r="H18" s="11" t="s">
        <v>2428</v>
      </c>
      <c r="I18" s="12">
        <v>8.0004000000000008</v>
      </c>
      <c r="J18" s="12">
        <v>336.01679999999999</v>
      </c>
      <c r="K18" s="11">
        <v>10</v>
      </c>
    </row>
    <row r="19" spans="1:11" x14ac:dyDescent="0.25">
      <c r="A19" s="10">
        <v>43209.391736111109</v>
      </c>
      <c r="B19" s="10">
        <v>43209</v>
      </c>
      <c r="C19" s="11" t="s">
        <v>135</v>
      </c>
      <c r="D19" s="11" t="s">
        <v>1412</v>
      </c>
      <c r="E19" s="11" t="s">
        <v>384</v>
      </c>
      <c r="F19" s="11" t="s">
        <v>385</v>
      </c>
      <c r="G19" s="11">
        <v>75</v>
      </c>
      <c r="H19" s="11" t="s">
        <v>2426</v>
      </c>
      <c r="I19" s="13">
        <v>46.61</v>
      </c>
      <c r="J19" s="13">
        <v>3495.75</v>
      </c>
      <c r="K19" s="11">
        <v>10</v>
      </c>
    </row>
    <row r="20" spans="1:11" x14ac:dyDescent="0.25">
      <c r="A20" s="10">
        <v>42850.57136574074</v>
      </c>
      <c r="B20" s="10">
        <v>42850</v>
      </c>
      <c r="C20" s="11" t="s">
        <v>135</v>
      </c>
      <c r="D20" s="11" t="s">
        <v>983</v>
      </c>
      <c r="E20" s="11" t="s">
        <v>984</v>
      </c>
      <c r="F20" s="11" t="s">
        <v>985</v>
      </c>
      <c r="G20" s="11">
        <v>5</v>
      </c>
      <c r="H20" s="11" t="s">
        <v>2428</v>
      </c>
      <c r="I20" s="12">
        <v>2950</v>
      </c>
      <c r="J20" s="12">
        <v>14750</v>
      </c>
      <c r="K20" s="11">
        <v>1</v>
      </c>
    </row>
    <row r="21" spans="1:11" x14ac:dyDescent="0.25">
      <c r="A21" s="10">
        <v>43237.611458333333</v>
      </c>
      <c r="B21" s="10">
        <v>43237</v>
      </c>
      <c r="C21" s="11" t="s">
        <v>40</v>
      </c>
      <c r="D21" s="11" t="s">
        <v>1531</v>
      </c>
      <c r="E21" s="11" t="s">
        <v>1532</v>
      </c>
      <c r="F21" s="11" t="s">
        <v>1533</v>
      </c>
      <c r="G21" s="11">
        <v>50</v>
      </c>
      <c r="H21" s="11" t="s">
        <v>2426</v>
      </c>
      <c r="I21" s="12">
        <v>128.18</v>
      </c>
      <c r="J21" s="12">
        <v>6409</v>
      </c>
      <c r="K21" s="11">
        <v>23</v>
      </c>
    </row>
    <row r="22" spans="1:11" x14ac:dyDescent="0.25">
      <c r="A22" s="10">
        <v>42852.592187499999</v>
      </c>
      <c r="B22" s="10">
        <v>42852</v>
      </c>
      <c r="C22" s="11" t="s">
        <v>40</v>
      </c>
      <c r="D22" s="11" t="s">
        <v>990</v>
      </c>
      <c r="E22" s="11" t="s">
        <v>991</v>
      </c>
      <c r="F22" s="11" t="s">
        <v>992</v>
      </c>
      <c r="G22" s="11">
        <v>6</v>
      </c>
      <c r="H22" s="11" t="s">
        <v>2428</v>
      </c>
      <c r="I22" s="12">
        <v>13317.48</v>
      </c>
      <c r="J22" s="12">
        <v>79904.88</v>
      </c>
      <c r="K22" s="11">
        <v>2</v>
      </c>
    </row>
    <row r="23" spans="1:11" x14ac:dyDescent="0.25">
      <c r="A23" s="10">
        <v>43209.386655092596</v>
      </c>
      <c r="B23" s="10">
        <v>43209</v>
      </c>
      <c r="C23" s="11" t="s">
        <v>40</v>
      </c>
      <c r="D23" s="11" t="s">
        <v>1409</v>
      </c>
      <c r="E23" s="11" t="s">
        <v>367</v>
      </c>
      <c r="F23" s="11" t="s">
        <v>368</v>
      </c>
      <c r="G23" s="11">
        <v>150</v>
      </c>
      <c r="H23" s="11" t="s">
        <v>2426</v>
      </c>
      <c r="I23" s="12">
        <v>88.5</v>
      </c>
      <c r="J23" s="12">
        <v>13275</v>
      </c>
      <c r="K23" s="11">
        <v>26</v>
      </c>
    </row>
    <row r="24" spans="1:11" x14ac:dyDescent="0.25">
      <c r="A24" s="10">
        <v>43209.386655092596</v>
      </c>
      <c r="B24" s="10">
        <v>43209</v>
      </c>
      <c r="C24" s="11" t="s">
        <v>40</v>
      </c>
      <c r="D24" s="11" t="s">
        <v>1409</v>
      </c>
      <c r="E24" s="11" t="s">
        <v>375</v>
      </c>
      <c r="F24" s="11" t="s">
        <v>2440</v>
      </c>
      <c r="G24" s="11">
        <v>150</v>
      </c>
      <c r="H24" s="11" t="s">
        <v>2426</v>
      </c>
      <c r="I24" s="12">
        <v>88.5</v>
      </c>
      <c r="J24" s="12">
        <v>13275</v>
      </c>
      <c r="K24" s="11">
        <v>10</v>
      </c>
    </row>
    <row r="25" spans="1:11" x14ac:dyDescent="0.25">
      <c r="A25" s="10">
        <v>43209.386655092596</v>
      </c>
      <c r="B25" s="10">
        <v>43209</v>
      </c>
      <c r="C25" s="11" t="s">
        <v>40</v>
      </c>
      <c r="D25" s="11" t="s">
        <v>1409</v>
      </c>
      <c r="E25" s="11" t="s">
        <v>377</v>
      </c>
      <c r="F25" s="11" t="s">
        <v>378</v>
      </c>
      <c r="G25" s="11">
        <v>150</v>
      </c>
      <c r="H25" s="11" t="s">
        <v>2426</v>
      </c>
      <c r="I25" s="12">
        <v>88.5</v>
      </c>
      <c r="J25" s="12">
        <v>13275</v>
      </c>
      <c r="K25" s="11">
        <v>1</v>
      </c>
    </row>
    <row r="26" spans="1:11" x14ac:dyDescent="0.25">
      <c r="A26" s="10">
        <v>43522.572997685187</v>
      </c>
      <c r="B26" s="10">
        <v>43522</v>
      </c>
      <c r="C26" s="11" t="s">
        <v>40</v>
      </c>
      <c r="D26" s="11" t="s">
        <v>2379</v>
      </c>
      <c r="E26" s="11" t="s">
        <v>2356</v>
      </c>
      <c r="F26" s="11" t="s">
        <v>2357</v>
      </c>
      <c r="G26" s="11">
        <v>300</v>
      </c>
      <c r="H26" s="11" t="s">
        <v>2435</v>
      </c>
      <c r="I26" s="12">
        <v>100.3</v>
      </c>
      <c r="J26" s="12">
        <v>30090</v>
      </c>
      <c r="K26" s="11">
        <v>488</v>
      </c>
    </row>
    <row r="27" spans="1:11" x14ac:dyDescent="0.25">
      <c r="A27" s="9"/>
      <c r="B27" s="9"/>
    </row>
    <row r="28" spans="1:11" ht="15.75" thickBot="1" x14ac:dyDescent="0.3">
      <c r="A28" s="9"/>
      <c r="B28" s="9"/>
      <c r="J28" s="17">
        <f>SUM(J4:J27)</f>
        <v>548068.20479999995</v>
      </c>
    </row>
    <row r="29" spans="1:11" ht="15.75" thickTop="1" x14ac:dyDescent="0.25">
      <c r="A29" s="9"/>
      <c r="B29" s="9"/>
    </row>
    <row r="30" spans="1:11" x14ac:dyDescent="0.25">
      <c r="A30" s="9"/>
      <c r="B30" s="9"/>
    </row>
    <row r="31" spans="1:11" x14ac:dyDescent="0.25">
      <c r="A31" s="9"/>
      <c r="B31" s="9"/>
    </row>
    <row r="32" spans="1:11" x14ac:dyDescent="0.25">
      <c r="A32" s="9"/>
      <c r="B32" s="9"/>
    </row>
    <row r="33" spans="1:11" ht="47.25" x14ac:dyDescent="0.25">
      <c r="A33" s="14" t="s">
        <v>2441</v>
      </c>
      <c r="B33" s="14" t="s">
        <v>2442</v>
      </c>
      <c r="C33" s="14" t="s">
        <v>2419</v>
      </c>
      <c r="D33" s="14"/>
      <c r="E33" s="15" t="s">
        <v>2443</v>
      </c>
      <c r="F33" s="16" t="s">
        <v>2444</v>
      </c>
      <c r="G33" s="16" t="s">
        <v>2445</v>
      </c>
      <c r="H33" s="14" t="s">
        <v>2428</v>
      </c>
      <c r="I33" s="14" t="s">
        <v>2446</v>
      </c>
      <c r="J33" s="14" t="s">
        <v>2447</v>
      </c>
      <c r="K33" s="14" t="s">
        <v>2448</v>
      </c>
    </row>
    <row r="34" spans="1:11" x14ac:dyDescent="0.25">
      <c r="A34" s="10">
        <v>43474.414375</v>
      </c>
      <c r="B34" s="10">
        <v>43472</v>
      </c>
      <c r="C34" s="11" t="s">
        <v>40</v>
      </c>
      <c r="D34" s="11" t="s">
        <v>2278</v>
      </c>
      <c r="E34" s="11" t="s">
        <v>947</v>
      </c>
      <c r="F34" s="11" t="s">
        <v>948</v>
      </c>
      <c r="G34" s="11">
        <v>10</v>
      </c>
      <c r="H34" s="11" t="s">
        <v>2428</v>
      </c>
      <c r="I34" s="12">
        <v>10090.1682</v>
      </c>
      <c r="J34" s="12">
        <v>100901.682</v>
      </c>
      <c r="K34" s="11">
        <v>9</v>
      </c>
    </row>
    <row r="35" spans="1:11" x14ac:dyDescent="0.25">
      <c r="A35" s="10">
        <v>42486.388692129629</v>
      </c>
      <c r="B35" s="10">
        <v>42485</v>
      </c>
      <c r="C35" s="11" t="s">
        <v>40</v>
      </c>
      <c r="D35" s="11" t="s">
        <v>229</v>
      </c>
      <c r="E35" s="11" t="s">
        <v>237</v>
      </c>
      <c r="F35" s="11" t="s">
        <v>238</v>
      </c>
      <c r="G35" s="11">
        <v>2</v>
      </c>
      <c r="H35" s="11" t="s">
        <v>2428</v>
      </c>
      <c r="I35" s="12">
        <v>6903</v>
      </c>
      <c r="J35" s="12">
        <v>13806</v>
      </c>
      <c r="K35" s="11">
        <v>1</v>
      </c>
    </row>
    <row r="36" spans="1:11" x14ac:dyDescent="0.25">
      <c r="A36" s="10">
        <v>43227.586655092593</v>
      </c>
      <c r="B36" s="10">
        <v>43227</v>
      </c>
      <c r="C36" s="11" t="s">
        <v>40</v>
      </c>
      <c r="D36" s="11" t="s">
        <v>1491</v>
      </c>
      <c r="E36" s="11" t="s">
        <v>1494</v>
      </c>
      <c r="F36" s="11" t="s">
        <v>1495</v>
      </c>
      <c r="G36" s="11">
        <v>20</v>
      </c>
      <c r="H36" s="11" t="s">
        <v>2428</v>
      </c>
      <c r="I36" s="12">
        <v>4124.1000000000004</v>
      </c>
      <c r="J36" s="12">
        <v>82482</v>
      </c>
      <c r="K36" s="11">
        <v>20</v>
      </c>
    </row>
    <row r="37" spans="1:11" x14ac:dyDescent="0.25">
      <c r="A37" s="9"/>
      <c r="B37" s="9"/>
    </row>
    <row r="38" spans="1:11" ht="15.75" thickBot="1" x14ac:dyDescent="0.3">
      <c r="A38" s="9"/>
      <c r="B38" s="9"/>
      <c r="J38" s="17">
        <f>SUM(J34:J37)</f>
        <v>197189.682</v>
      </c>
    </row>
    <row r="39" spans="1:11" ht="15.75" thickTop="1" x14ac:dyDescent="0.25">
      <c r="A39" s="9"/>
      <c r="B39" s="9"/>
      <c r="J39" s="18"/>
    </row>
    <row r="40" spans="1:11" x14ac:dyDescent="0.25">
      <c r="A40" s="9"/>
      <c r="B40" s="9"/>
      <c r="J40" s="18"/>
    </row>
    <row r="41" spans="1:11" x14ac:dyDescent="0.25">
      <c r="A41" s="9"/>
      <c r="B41" s="9"/>
    </row>
    <row r="42" spans="1:11" x14ac:dyDescent="0.25">
      <c r="A42" s="9"/>
      <c r="B42" s="9"/>
    </row>
    <row r="43" spans="1:11" ht="47.25" x14ac:dyDescent="0.25">
      <c r="A43" s="14" t="s">
        <v>2441</v>
      </c>
      <c r="B43" s="14" t="s">
        <v>2442</v>
      </c>
      <c r="C43" s="14" t="s">
        <v>2419</v>
      </c>
      <c r="D43" s="14"/>
      <c r="E43" s="15" t="s">
        <v>2443</v>
      </c>
      <c r="F43" s="16" t="s">
        <v>2444</v>
      </c>
      <c r="G43" s="16" t="s">
        <v>2445</v>
      </c>
      <c r="H43" s="14" t="s">
        <v>2428</v>
      </c>
      <c r="I43" s="14" t="s">
        <v>2446</v>
      </c>
      <c r="J43" s="14" t="s">
        <v>2447</v>
      </c>
      <c r="K43" s="14" t="s">
        <v>2448</v>
      </c>
    </row>
    <row r="44" spans="1:11" x14ac:dyDescent="0.25">
      <c r="A44" s="10">
        <v>42599.60833333333</v>
      </c>
      <c r="B44" s="10">
        <v>42564</v>
      </c>
      <c r="C44" s="11" t="s">
        <v>40</v>
      </c>
      <c r="D44" s="11" t="s">
        <v>712</v>
      </c>
      <c r="E44" s="11" t="s">
        <v>727</v>
      </c>
      <c r="F44" s="11" t="s">
        <v>728</v>
      </c>
      <c r="G44" s="11">
        <v>30</v>
      </c>
      <c r="H44" s="11" t="s">
        <v>2428</v>
      </c>
      <c r="I44" s="12">
        <v>752.99339999999995</v>
      </c>
      <c r="J44" s="12">
        <v>22589.802</v>
      </c>
      <c r="K44" s="11">
        <v>16</v>
      </c>
    </row>
    <row r="45" spans="1:11" x14ac:dyDescent="0.25">
      <c r="A45" s="10">
        <v>42599.60833333333</v>
      </c>
      <c r="B45" s="10">
        <v>42564</v>
      </c>
      <c r="C45" s="11" t="s">
        <v>40</v>
      </c>
      <c r="D45" s="11" t="s">
        <v>712</v>
      </c>
      <c r="E45" s="11" t="s">
        <v>729</v>
      </c>
      <c r="F45" s="11" t="s">
        <v>730</v>
      </c>
      <c r="G45" s="11">
        <v>30</v>
      </c>
      <c r="H45" s="11" t="s">
        <v>2428</v>
      </c>
      <c r="I45" s="12">
        <v>972.99260000000004</v>
      </c>
      <c r="J45" s="12">
        <v>29189.777999999998</v>
      </c>
      <c r="K45" s="11">
        <v>20</v>
      </c>
    </row>
    <row r="46" spans="1:11" x14ac:dyDescent="0.25">
      <c r="A46" s="10">
        <v>42599.60833333333</v>
      </c>
      <c r="B46" s="10">
        <v>42564</v>
      </c>
      <c r="C46" s="11" t="s">
        <v>40</v>
      </c>
      <c r="D46" s="11" t="s">
        <v>712</v>
      </c>
      <c r="E46" s="11" t="s">
        <v>731</v>
      </c>
      <c r="F46" s="11" t="s">
        <v>732</v>
      </c>
      <c r="G46" s="11">
        <v>12</v>
      </c>
      <c r="H46" s="11" t="s">
        <v>2428</v>
      </c>
      <c r="I46" s="12">
        <v>5334.9924000000001</v>
      </c>
      <c r="J46" s="12">
        <v>64019.908799999997</v>
      </c>
      <c r="K46" s="11">
        <v>2</v>
      </c>
    </row>
    <row r="47" spans="1:11" x14ac:dyDescent="0.25">
      <c r="A47" s="10">
        <v>42912.370787037034</v>
      </c>
      <c r="B47" s="10">
        <v>42912</v>
      </c>
      <c r="C47" s="11" t="s">
        <v>40</v>
      </c>
      <c r="D47" s="11" t="s">
        <v>1098</v>
      </c>
      <c r="E47" s="11" t="s">
        <v>1099</v>
      </c>
      <c r="F47" s="11" t="s">
        <v>1100</v>
      </c>
      <c r="G47" s="11">
        <v>4</v>
      </c>
      <c r="H47" s="11" t="s">
        <v>2428</v>
      </c>
      <c r="I47" s="12">
        <v>2584.1999999999998</v>
      </c>
      <c r="J47" s="12">
        <v>10336.799999999999</v>
      </c>
      <c r="K47" s="11">
        <v>5</v>
      </c>
    </row>
    <row r="48" spans="1:11" x14ac:dyDescent="0.25">
      <c r="A48" s="10">
        <v>42912.370787037034</v>
      </c>
      <c r="B48" s="10">
        <v>42912</v>
      </c>
      <c r="C48" s="11" t="s">
        <v>40</v>
      </c>
      <c r="D48" s="11" t="s">
        <v>1098</v>
      </c>
      <c r="E48" s="11" t="s">
        <v>1102</v>
      </c>
      <c r="F48" s="11" t="s">
        <v>1103</v>
      </c>
      <c r="G48" s="11">
        <v>4</v>
      </c>
      <c r="H48" s="11" t="s">
        <v>2428</v>
      </c>
      <c r="I48" s="12">
        <v>2584.1999999999998</v>
      </c>
      <c r="J48" s="12">
        <v>10336.799999999999</v>
      </c>
      <c r="K48" s="11">
        <v>5</v>
      </c>
    </row>
    <row r="49" spans="1:11" x14ac:dyDescent="0.25">
      <c r="A49" s="10">
        <v>42912.370787037034</v>
      </c>
      <c r="B49" s="10">
        <v>42912</v>
      </c>
      <c r="C49" s="11" t="s">
        <v>40</v>
      </c>
      <c r="D49" s="11" t="s">
        <v>1098</v>
      </c>
      <c r="E49" s="11" t="s">
        <v>1105</v>
      </c>
      <c r="F49" s="11" t="s">
        <v>1106</v>
      </c>
      <c r="G49" s="11">
        <v>4</v>
      </c>
      <c r="H49" s="11" t="s">
        <v>2428</v>
      </c>
      <c r="I49" s="12">
        <v>2584.1999999999998</v>
      </c>
      <c r="J49" s="12">
        <v>10336.799999999999</v>
      </c>
      <c r="K49" s="11">
        <v>6</v>
      </c>
    </row>
    <row r="50" spans="1:11" x14ac:dyDescent="0.25">
      <c r="A50" s="10">
        <v>42599.60833333333</v>
      </c>
      <c r="B50" s="10">
        <v>42564</v>
      </c>
      <c r="C50" s="11" t="s">
        <v>40</v>
      </c>
      <c r="D50" s="11" t="s">
        <v>712</v>
      </c>
      <c r="E50" s="11" t="s">
        <v>452</v>
      </c>
      <c r="F50" s="11" t="s">
        <v>453</v>
      </c>
      <c r="G50" s="11">
        <v>30</v>
      </c>
      <c r="H50" s="11" t="s">
        <v>2428</v>
      </c>
      <c r="I50" s="12">
        <v>6299.9964</v>
      </c>
      <c r="J50" s="12">
        <v>188999.89199999999</v>
      </c>
      <c r="K50" s="11">
        <v>51</v>
      </c>
    </row>
    <row r="51" spans="1:11" x14ac:dyDescent="0.25">
      <c r="A51" s="10">
        <v>42599.60833333333</v>
      </c>
      <c r="B51" s="10">
        <v>42564</v>
      </c>
      <c r="C51" s="11" t="s">
        <v>40</v>
      </c>
      <c r="D51" s="11" t="s">
        <v>712</v>
      </c>
      <c r="E51" s="11" t="s">
        <v>680</v>
      </c>
      <c r="F51" s="11" t="s">
        <v>681</v>
      </c>
      <c r="G51" s="11">
        <v>10</v>
      </c>
      <c r="H51" s="11" t="s">
        <v>2428</v>
      </c>
      <c r="I51" s="12">
        <v>9469.5</v>
      </c>
      <c r="J51" s="12">
        <v>94695</v>
      </c>
      <c r="K51" s="11">
        <v>22</v>
      </c>
    </row>
    <row r="52" spans="1:11" x14ac:dyDescent="0.25">
      <c r="A52" s="10">
        <v>42912.370787037034</v>
      </c>
      <c r="B52" s="10">
        <v>42912</v>
      </c>
      <c r="C52" s="11" t="s">
        <v>40</v>
      </c>
      <c r="D52" s="11" t="s">
        <v>1098</v>
      </c>
      <c r="E52" s="11" t="s">
        <v>713</v>
      </c>
      <c r="F52" s="11" t="s">
        <v>714</v>
      </c>
      <c r="G52" s="11">
        <v>10</v>
      </c>
      <c r="H52" s="11" t="s">
        <v>2428</v>
      </c>
      <c r="I52" s="12">
        <v>885</v>
      </c>
      <c r="J52" s="12">
        <v>8850</v>
      </c>
      <c r="K52" s="11">
        <v>5</v>
      </c>
    </row>
    <row r="53" spans="1:11" x14ac:dyDescent="0.25">
      <c r="A53" s="10">
        <v>42912.370787037034</v>
      </c>
      <c r="B53" s="10">
        <v>42912</v>
      </c>
      <c r="C53" s="11" t="s">
        <v>40</v>
      </c>
      <c r="D53" s="11" t="s">
        <v>1098</v>
      </c>
      <c r="E53" s="11" t="s">
        <v>715</v>
      </c>
      <c r="F53" s="11" t="s">
        <v>716</v>
      </c>
      <c r="G53" s="11">
        <v>10</v>
      </c>
      <c r="H53" s="11" t="s">
        <v>2428</v>
      </c>
      <c r="I53" s="12">
        <v>973.5</v>
      </c>
      <c r="J53" s="12">
        <v>9735</v>
      </c>
      <c r="K53" s="11">
        <v>8</v>
      </c>
    </row>
    <row r="54" spans="1:11" x14ac:dyDescent="0.25">
      <c r="A54" s="10">
        <v>42912.370787037034</v>
      </c>
      <c r="B54" s="10">
        <v>42912</v>
      </c>
      <c r="C54" s="11" t="s">
        <v>40</v>
      </c>
      <c r="D54" s="11" t="s">
        <v>1098</v>
      </c>
      <c r="E54" s="11" t="s">
        <v>456</v>
      </c>
      <c r="F54" s="11" t="s">
        <v>457</v>
      </c>
      <c r="G54" s="11">
        <v>50</v>
      </c>
      <c r="H54" s="11" t="s">
        <v>2428</v>
      </c>
      <c r="I54" s="12">
        <v>3292.2</v>
      </c>
      <c r="J54" s="12">
        <v>164610</v>
      </c>
      <c r="K54" s="11">
        <v>38</v>
      </c>
    </row>
    <row r="55" spans="1:11" x14ac:dyDescent="0.25">
      <c r="A55" s="10">
        <v>42912.370787037034</v>
      </c>
      <c r="B55" s="10">
        <v>42912</v>
      </c>
      <c r="C55" s="11" t="s">
        <v>40</v>
      </c>
      <c r="D55" s="11" t="s">
        <v>1098</v>
      </c>
      <c r="E55" s="11" t="s">
        <v>448</v>
      </c>
      <c r="F55" s="11" t="s">
        <v>449</v>
      </c>
      <c r="G55" s="11">
        <v>40</v>
      </c>
      <c r="H55" s="11" t="s">
        <v>2428</v>
      </c>
      <c r="I55" s="12">
        <v>1168.2</v>
      </c>
      <c r="J55" s="12">
        <v>46728</v>
      </c>
      <c r="K55" s="11">
        <v>24</v>
      </c>
    </row>
    <row r="56" spans="1:11" x14ac:dyDescent="0.25">
      <c r="A56" s="10">
        <v>42912.370787037034</v>
      </c>
      <c r="B56" s="10">
        <v>42912</v>
      </c>
      <c r="C56" s="11" t="s">
        <v>40</v>
      </c>
      <c r="D56" s="11" t="s">
        <v>1098</v>
      </c>
      <c r="E56" s="11" t="s">
        <v>1109</v>
      </c>
      <c r="F56" s="11" t="s">
        <v>1110</v>
      </c>
      <c r="G56" s="11">
        <v>50</v>
      </c>
      <c r="H56" s="11" t="s">
        <v>2428</v>
      </c>
      <c r="I56" s="12">
        <v>1298</v>
      </c>
      <c r="J56" s="12">
        <v>64900</v>
      </c>
      <c r="K56" s="11">
        <v>44</v>
      </c>
    </row>
    <row r="57" spans="1:11" x14ac:dyDescent="0.25">
      <c r="A57" s="10">
        <v>42912.370787037034</v>
      </c>
      <c r="B57" s="10">
        <v>42912</v>
      </c>
      <c r="C57" s="11" t="s">
        <v>40</v>
      </c>
      <c r="D57" s="11" t="s">
        <v>1098</v>
      </c>
      <c r="E57" s="11" t="s">
        <v>1111</v>
      </c>
      <c r="F57" s="11" t="s">
        <v>1112</v>
      </c>
      <c r="G57" s="11">
        <v>4</v>
      </c>
      <c r="H57" s="11" t="s">
        <v>2428</v>
      </c>
      <c r="I57" s="12">
        <v>2584.1999999999998</v>
      </c>
      <c r="J57" s="12">
        <v>10336.799999999999</v>
      </c>
      <c r="K57" s="11">
        <v>3</v>
      </c>
    </row>
    <row r="58" spans="1:11" x14ac:dyDescent="0.25">
      <c r="A58" s="10">
        <v>42912.370787037034</v>
      </c>
      <c r="B58" s="10">
        <v>42912</v>
      </c>
      <c r="C58" s="11" t="s">
        <v>40</v>
      </c>
      <c r="D58" s="11" t="s">
        <v>1098</v>
      </c>
      <c r="E58" s="11" t="s">
        <v>717</v>
      </c>
      <c r="F58" s="11" t="s">
        <v>718</v>
      </c>
      <c r="G58" s="11">
        <v>15</v>
      </c>
      <c r="H58" s="11" t="s">
        <v>2428</v>
      </c>
      <c r="I58" s="12">
        <v>2112.1999999999998</v>
      </c>
      <c r="J58" s="12">
        <v>31683</v>
      </c>
      <c r="K58" s="11">
        <v>3</v>
      </c>
    </row>
    <row r="59" spans="1:11" x14ac:dyDescent="0.25">
      <c r="A59" s="10">
        <v>42599.60833333333</v>
      </c>
      <c r="B59" s="10">
        <v>42564</v>
      </c>
      <c r="C59" s="11" t="s">
        <v>40</v>
      </c>
      <c r="D59" s="11" t="s">
        <v>712</v>
      </c>
      <c r="E59" s="11" t="s">
        <v>723</v>
      </c>
      <c r="F59" s="11" t="s">
        <v>724</v>
      </c>
      <c r="G59" s="11">
        <v>12</v>
      </c>
      <c r="H59" s="11" t="s">
        <v>2428</v>
      </c>
      <c r="I59" s="12">
        <v>5334.9924000000001</v>
      </c>
      <c r="J59" s="12">
        <v>64019.908799999997</v>
      </c>
      <c r="K59" s="11">
        <v>2</v>
      </c>
    </row>
    <row r="60" spans="1:11" x14ac:dyDescent="0.25">
      <c r="A60" s="10">
        <v>42599.60833333333</v>
      </c>
      <c r="B60" s="10">
        <v>42564</v>
      </c>
      <c r="C60" s="11" t="s">
        <v>40</v>
      </c>
      <c r="D60" s="11" t="s">
        <v>712</v>
      </c>
      <c r="E60" s="11" t="s">
        <v>725</v>
      </c>
      <c r="F60" s="11" t="s">
        <v>726</v>
      </c>
      <c r="G60" s="11">
        <v>12</v>
      </c>
      <c r="H60" s="11" t="s">
        <v>2428</v>
      </c>
      <c r="I60" s="12">
        <v>5334.9924000000001</v>
      </c>
      <c r="J60" s="12">
        <v>64019.908799999997</v>
      </c>
      <c r="K60" s="11">
        <v>2</v>
      </c>
    </row>
    <row r="61" spans="1:11" x14ac:dyDescent="0.25">
      <c r="A61" s="10"/>
      <c r="B61" s="10"/>
      <c r="C61" s="11"/>
      <c r="D61" s="11"/>
      <c r="E61" s="11"/>
      <c r="F61" s="11"/>
      <c r="G61" s="11"/>
      <c r="H61" s="11"/>
      <c r="I61" s="12"/>
      <c r="J61" s="12"/>
      <c r="K61" s="11"/>
    </row>
    <row r="62" spans="1:11" x14ac:dyDescent="0.25">
      <c r="A62" s="10"/>
      <c r="B62" s="10"/>
      <c r="C62" s="11"/>
      <c r="D62" s="11"/>
      <c r="E62" s="11"/>
      <c r="F62" s="11"/>
      <c r="G62" s="11"/>
      <c r="H62" s="11"/>
      <c r="I62" s="12"/>
      <c r="J62" s="12"/>
      <c r="K62" s="11"/>
    </row>
    <row r="63" spans="1:11" x14ac:dyDescent="0.25">
      <c r="A63" s="10"/>
      <c r="B63" s="10"/>
      <c r="C63" s="11"/>
      <c r="D63" s="11"/>
      <c r="E63" s="11"/>
      <c r="F63" s="11"/>
      <c r="G63" s="11"/>
      <c r="H63" s="11"/>
      <c r="I63" s="12"/>
      <c r="J63" s="12"/>
      <c r="K63" s="11"/>
    </row>
    <row r="64" spans="1:11" x14ac:dyDescent="0.25">
      <c r="A64" s="10"/>
      <c r="B64" s="10"/>
      <c r="C64" s="11"/>
      <c r="D64" s="11"/>
      <c r="E64" s="11"/>
      <c r="F64" s="11"/>
      <c r="G64" s="11"/>
      <c r="H64" s="11"/>
      <c r="I64" s="12"/>
      <c r="J64" s="12"/>
      <c r="K64" s="11"/>
    </row>
    <row r="65" spans="1:11" x14ac:dyDescent="0.25">
      <c r="A65" s="10"/>
      <c r="B65" s="10"/>
      <c r="C65" s="11"/>
      <c r="D65" s="11"/>
      <c r="E65" s="11"/>
      <c r="F65" s="11"/>
      <c r="G65" s="11"/>
      <c r="H65" s="11"/>
      <c r="I65" s="12"/>
      <c r="J65" s="12"/>
      <c r="K65" s="11"/>
    </row>
    <row r="66" spans="1:11" x14ac:dyDescent="0.25">
      <c r="A66" s="10"/>
      <c r="B66" s="10"/>
      <c r="C66" s="11"/>
      <c r="D66" s="11"/>
      <c r="E66" s="11"/>
      <c r="F66" s="11"/>
      <c r="G66" s="11"/>
      <c r="H66" s="11"/>
      <c r="I66" s="12"/>
      <c r="J66" s="12"/>
      <c r="K66" s="11"/>
    </row>
    <row r="67" spans="1:11" x14ac:dyDescent="0.25">
      <c r="A67" s="10"/>
      <c r="B67" s="10"/>
      <c r="C67" s="11"/>
      <c r="D67" s="11"/>
      <c r="E67" s="11"/>
      <c r="F67" s="11"/>
      <c r="G67" s="11"/>
      <c r="H67" s="11"/>
      <c r="I67" s="12"/>
      <c r="J67" s="12"/>
      <c r="K67" s="11"/>
    </row>
    <row r="68" spans="1:11" x14ac:dyDescent="0.25">
      <c r="A68" s="10"/>
      <c r="B68" s="10"/>
      <c r="C68" s="11"/>
      <c r="D68" s="11"/>
      <c r="E68" s="11"/>
      <c r="F68" s="11"/>
      <c r="G68" s="11"/>
      <c r="H68" s="11"/>
      <c r="I68" s="12"/>
      <c r="J68" s="12"/>
      <c r="K68" s="11"/>
    </row>
    <row r="69" spans="1:11" x14ac:dyDescent="0.25">
      <c r="A69" s="10">
        <v>42599.60833333333</v>
      </c>
      <c r="B69" s="10">
        <v>42564</v>
      </c>
      <c r="C69" s="11" t="s">
        <v>40</v>
      </c>
      <c r="D69" s="11" t="s">
        <v>712</v>
      </c>
      <c r="E69" s="11" t="s">
        <v>719</v>
      </c>
      <c r="F69" s="11" t="s">
        <v>720</v>
      </c>
      <c r="G69" s="11">
        <v>10</v>
      </c>
      <c r="H69" s="11" t="s">
        <v>2428</v>
      </c>
      <c r="I69" s="12">
        <v>13511</v>
      </c>
      <c r="J69" s="12">
        <v>135110</v>
      </c>
      <c r="K69" s="11">
        <v>11</v>
      </c>
    </row>
    <row r="70" spans="1:11" x14ac:dyDescent="0.25">
      <c r="A70" s="10">
        <v>42136.541898148149</v>
      </c>
      <c r="B70" s="10">
        <v>42117</v>
      </c>
      <c r="C70" s="11" t="s">
        <v>135</v>
      </c>
      <c r="D70" s="11" t="s">
        <v>1956</v>
      </c>
      <c r="E70" s="11" t="s">
        <v>1963</v>
      </c>
      <c r="F70" s="11" t="s">
        <v>1964</v>
      </c>
      <c r="G70" s="11">
        <v>15</v>
      </c>
      <c r="H70" s="11" t="s">
        <v>2428</v>
      </c>
      <c r="I70" s="12">
        <v>1584.6102000000001</v>
      </c>
      <c r="J70" s="12">
        <v>23769.152999999998</v>
      </c>
      <c r="K70" s="11">
        <v>10</v>
      </c>
    </row>
    <row r="71" spans="1:11" x14ac:dyDescent="0.25">
      <c r="A71" s="9"/>
      <c r="B71" s="9"/>
      <c r="I71" s="6"/>
      <c r="J71" s="6"/>
    </row>
    <row r="72" spans="1:11" ht="15.75" thickBot="1" x14ac:dyDescent="0.3">
      <c r="A72" s="9"/>
      <c r="B72" s="9"/>
      <c r="I72" s="6"/>
      <c r="J72" s="17">
        <f>SUM(J44:J71)</f>
        <v>1054266.5514</v>
      </c>
    </row>
    <row r="73" spans="1:11" ht="15.75" thickTop="1" x14ac:dyDescent="0.25">
      <c r="A73" s="9"/>
      <c r="B73" s="9"/>
      <c r="I73" s="6"/>
      <c r="J73" s="6"/>
    </row>
    <row r="74" spans="1:11" x14ac:dyDescent="0.25">
      <c r="A74" s="9"/>
      <c r="B74" s="9"/>
      <c r="I74" s="6"/>
      <c r="J74" s="6"/>
    </row>
    <row r="75" spans="1:11" x14ac:dyDescent="0.25">
      <c r="A75" s="9"/>
      <c r="B75" s="9"/>
      <c r="I75" s="6"/>
      <c r="J75" s="6"/>
    </row>
    <row r="76" spans="1:11" x14ac:dyDescent="0.25">
      <c r="A76" s="9"/>
      <c r="B76" s="9"/>
      <c r="I76" s="6"/>
      <c r="J76" s="6"/>
    </row>
    <row r="77" spans="1:11" ht="47.25" x14ac:dyDescent="0.25">
      <c r="A77" s="14" t="s">
        <v>2441</v>
      </c>
      <c r="B77" s="14" t="s">
        <v>2442</v>
      </c>
      <c r="C77" s="14" t="s">
        <v>2419</v>
      </c>
      <c r="D77" s="14"/>
      <c r="E77" s="15" t="s">
        <v>2443</v>
      </c>
      <c r="F77" s="16" t="s">
        <v>2444</v>
      </c>
      <c r="G77" s="16" t="s">
        <v>2445</v>
      </c>
      <c r="H77" s="14" t="s">
        <v>2428</v>
      </c>
      <c r="I77" s="14" t="s">
        <v>2446</v>
      </c>
      <c r="J77" s="14" t="s">
        <v>2447</v>
      </c>
      <c r="K77" s="14" t="s">
        <v>2448</v>
      </c>
    </row>
    <row r="78" spans="1:11" x14ac:dyDescent="0.25">
      <c r="A78" s="10">
        <v>43213.366898148146</v>
      </c>
      <c r="B78" s="10">
        <v>43210</v>
      </c>
      <c r="C78" s="11" t="s">
        <v>135</v>
      </c>
      <c r="D78" s="11" t="s">
        <v>1433</v>
      </c>
      <c r="E78" s="11" t="s">
        <v>1449</v>
      </c>
      <c r="F78" s="11" t="s">
        <v>1450</v>
      </c>
      <c r="G78" s="11">
        <v>2</v>
      </c>
      <c r="H78" s="11" t="s">
        <v>2426</v>
      </c>
      <c r="I78" s="12">
        <v>16.460999999999999</v>
      </c>
      <c r="J78" s="12">
        <v>32.921999999999997</v>
      </c>
      <c r="K78" s="11">
        <v>1</v>
      </c>
    </row>
    <row r="79" spans="1:11" x14ac:dyDescent="0.25">
      <c r="A79" s="10">
        <v>43213.361122685186</v>
      </c>
      <c r="B79" s="10">
        <v>43210</v>
      </c>
      <c r="C79" s="11" t="s">
        <v>135</v>
      </c>
      <c r="D79" s="11" t="s">
        <v>1426</v>
      </c>
      <c r="E79" s="11" t="s">
        <v>392</v>
      </c>
      <c r="F79" s="11" t="s">
        <v>393</v>
      </c>
      <c r="G79" s="11">
        <v>32</v>
      </c>
      <c r="H79" s="11" t="s">
        <v>2428</v>
      </c>
      <c r="I79" s="12">
        <v>65.997399999999999</v>
      </c>
      <c r="J79" s="12">
        <v>2111.9168</v>
      </c>
      <c r="K79" s="11">
        <v>47</v>
      </c>
    </row>
    <row r="80" spans="1:11" x14ac:dyDescent="0.25">
      <c r="A80" s="10">
        <v>43213.361122685186</v>
      </c>
      <c r="B80" s="10">
        <v>43210</v>
      </c>
      <c r="C80" s="11" t="s">
        <v>135</v>
      </c>
      <c r="D80" s="11" t="s">
        <v>1426</v>
      </c>
      <c r="E80" s="11" t="s">
        <v>388</v>
      </c>
      <c r="F80" s="11" t="s">
        <v>389</v>
      </c>
      <c r="G80" s="11">
        <v>96</v>
      </c>
      <c r="H80" s="11" t="s">
        <v>2430</v>
      </c>
      <c r="I80" s="12">
        <v>79.001000000000005</v>
      </c>
      <c r="J80" s="12">
        <v>7584.0959999999995</v>
      </c>
      <c r="K80" s="11">
        <v>1</v>
      </c>
    </row>
    <row r="81" spans="1:11" x14ac:dyDescent="0.25">
      <c r="A81" s="10">
        <v>43228.648865740739</v>
      </c>
      <c r="B81" s="10">
        <v>43228</v>
      </c>
      <c r="C81" s="11" t="s">
        <v>135</v>
      </c>
      <c r="D81" s="11" t="s">
        <v>1502</v>
      </c>
      <c r="E81" s="11" t="s">
        <v>1503</v>
      </c>
      <c r="F81" s="11" t="s">
        <v>1504</v>
      </c>
      <c r="G81" s="11">
        <v>15</v>
      </c>
      <c r="H81" s="11" t="s">
        <v>2428</v>
      </c>
      <c r="I81" s="12">
        <v>1711</v>
      </c>
      <c r="J81" s="12">
        <v>25665</v>
      </c>
      <c r="K81" s="11">
        <v>15</v>
      </c>
    </row>
    <row r="82" spans="1:11" x14ac:dyDescent="0.25">
      <c r="A82" s="10">
        <v>43228.648865740739</v>
      </c>
      <c r="B82" s="10">
        <v>43228</v>
      </c>
      <c r="C82" s="11" t="s">
        <v>135</v>
      </c>
      <c r="D82" s="11" t="s">
        <v>1502</v>
      </c>
      <c r="E82" s="11" t="s">
        <v>1441</v>
      </c>
      <c r="F82" s="11" t="s">
        <v>1442</v>
      </c>
      <c r="G82" s="11">
        <v>5</v>
      </c>
      <c r="H82" s="11" t="s">
        <v>2428</v>
      </c>
      <c r="I82" s="12">
        <v>737.5</v>
      </c>
      <c r="J82" s="12">
        <v>3687.5</v>
      </c>
      <c r="K82" s="11">
        <v>10</v>
      </c>
    </row>
    <row r="83" spans="1:11" x14ac:dyDescent="0.25">
      <c r="A83" s="10">
        <v>42277.636099537034</v>
      </c>
      <c r="B83" s="10">
        <v>42277</v>
      </c>
      <c r="C83" s="11" t="s">
        <v>135</v>
      </c>
      <c r="D83" s="11" t="s">
        <v>1627</v>
      </c>
      <c r="E83" s="11" t="s">
        <v>2140</v>
      </c>
      <c r="F83" s="11" t="s">
        <v>2141</v>
      </c>
      <c r="G83" s="11">
        <v>100</v>
      </c>
      <c r="H83" s="11" t="s">
        <v>2432</v>
      </c>
      <c r="I83" s="12">
        <v>54.87</v>
      </c>
      <c r="J83" s="12">
        <v>5487</v>
      </c>
      <c r="K83" s="11">
        <v>100</v>
      </c>
    </row>
    <row r="84" spans="1:11" x14ac:dyDescent="0.25">
      <c r="A84" s="10">
        <v>43209.391736111109</v>
      </c>
      <c r="B84" s="10">
        <v>43209</v>
      </c>
      <c r="C84" s="11" t="s">
        <v>135</v>
      </c>
      <c r="D84" s="11" t="s">
        <v>1412</v>
      </c>
      <c r="E84" s="11" t="s">
        <v>319</v>
      </c>
      <c r="F84" s="11" t="s">
        <v>320</v>
      </c>
      <c r="G84" s="11">
        <v>25</v>
      </c>
      <c r="H84" s="11" t="s">
        <v>2428</v>
      </c>
      <c r="I84" s="12">
        <v>123.9</v>
      </c>
      <c r="J84" s="12">
        <v>3097.5</v>
      </c>
      <c r="K84" s="11">
        <v>4</v>
      </c>
    </row>
    <row r="85" spans="1:11" x14ac:dyDescent="0.25">
      <c r="A85" s="10">
        <v>43221.629814814813</v>
      </c>
      <c r="B85" s="10">
        <v>43221</v>
      </c>
      <c r="C85" s="11" t="s">
        <v>135</v>
      </c>
      <c r="D85" s="11" t="s">
        <v>1474</v>
      </c>
      <c r="E85" s="11" t="s">
        <v>406</v>
      </c>
      <c r="F85" s="11" t="s">
        <v>407</v>
      </c>
      <c r="G85" s="11">
        <v>58</v>
      </c>
      <c r="H85" s="11" t="s">
        <v>2433</v>
      </c>
      <c r="I85" s="12">
        <v>470.00580000000002</v>
      </c>
      <c r="J85" s="12">
        <v>27260.3364</v>
      </c>
      <c r="K85" s="11">
        <v>133</v>
      </c>
    </row>
    <row r="86" spans="1:11" x14ac:dyDescent="0.25">
      <c r="A86" s="10">
        <v>43213.366898148146</v>
      </c>
      <c r="B86" s="10">
        <v>43210</v>
      </c>
      <c r="C86" s="11" t="s">
        <v>135</v>
      </c>
      <c r="D86" s="11" t="s">
        <v>1433</v>
      </c>
      <c r="E86" s="11" t="s">
        <v>412</v>
      </c>
      <c r="F86" s="11" t="s">
        <v>413</v>
      </c>
      <c r="G86" s="11">
        <v>100</v>
      </c>
      <c r="H86" s="11" t="s">
        <v>2430</v>
      </c>
      <c r="I86" s="12">
        <v>55.46</v>
      </c>
      <c r="J86" s="12">
        <v>5546</v>
      </c>
      <c r="K86" s="11">
        <v>37</v>
      </c>
    </row>
    <row r="87" spans="1:11" x14ac:dyDescent="0.25">
      <c r="A87" s="10">
        <v>43213.366898148146</v>
      </c>
      <c r="B87" s="10">
        <v>43210</v>
      </c>
      <c r="C87" s="11" t="s">
        <v>135</v>
      </c>
      <c r="D87" s="11" t="s">
        <v>1433</v>
      </c>
      <c r="E87" s="11" t="s">
        <v>416</v>
      </c>
      <c r="F87" s="11" t="s">
        <v>417</v>
      </c>
      <c r="G87" s="11">
        <v>16</v>
      </c>
      <c r="H87" s="11" t="s">
        <v>2431</v>
      </c>
      <c r="I87" s="12">
        <v>495.6</v>
      </c>
      <c r="J87" s="12">
        <v>7929.6</v>
      </c>
      <c r="K87" s="11">
        <v>31</v>
      </c>
    </row>
    <row r="88" spans="1:11" x14ac:dyDescent="0.25">
      <c r="A88" s="10">
        <v>43221.629814814813</v>
      </c>
      <c r="B88" s="10">
        <v>43221</v>
      </c>
      <c r="C88" s="11" t="s">
        <v>135</v>
      </c>
      <c r="D88" s="11" t="s">
        <v>1474</v>
      </c>
      <c r="E88" s="11" t="s">
        <v>1413</v>
      </c>
      <c r="F88" s="11" t="s">
        <v>1414</v>
      </c>
      <c r="G88" s="11">
        <v>10</v>
      </c>
      <c r="H88" s="11" t="s">
        <v>2428</v>
      </c>
      <c r="I88" s="12">
        <v>615.00419999999997</v>
      </c>
      <c r="J88" s="12">
        <v>6150.0420000000004</v>
      </c>
      <c r="K88" s="11">
        <v>10</v>
      </c>
    </row>
    <row r="89" spans="1:11" x14ac:dyDescent="0.25">
      <c r="A89" s="10">
        <v>43221.629814814813</v>
      </c>
      <c r="B89" s="10">
        <v>43221</v>
      </c>
      <c r="C89" s="11" t="s">
        <v>135</v>
      </c>
      <c r="D89" s="11" t="s">
        <v>1474</v>
      </c>
      <c r="E89" s="11" t="s">
        <v>1475</v>
      </c>
      <c r="F89" s="11" t="s">
        <v>1476</v>
      </c>
      <c r="G89" s="11">
        <v>10</v>
      </c>
      <c r="H89" s="11" t="s">
        <v>2428</v>
      </c>
      <c r="I89" s="12">
        <v>419.99740000000003</v>
      </c>
      <c r="J89" s="12">
        <v>4199.9740000000002</v>
      </c>
      <c r="K89" s="11">
        <v>10</v>
      </c>
    </row>
    <row r="90" spans="1:11" x14ac:dyDescent="0.25">
      <c r="A90" s="10">
        <v>43228.648865740739</v>
      </c>
      <c r="B90" s="10">
        <v>43228</v>
      </c>
      <c r="C90" s="11" t="s">
        <v>135</v>
      </c>
      <c r="D90" s="11" t="s">
        <v>1502</v>
      </c>
      <c r="E90" s="11" t="s">
        <v>1505</v>
      </c>
      <c r="F90" s="11" t="s">
        <v>1506</v>
      </c>
      <c r="G90" s="11">
        <v>10</v>
      </c>
      <c r="H90" s="11" t="s">
        <v>2428</v>
      </c>
      <c r="I90" s="12">
        <v>914.5</v>
      </c>
      <c r="J90" s="12">
        <v>9145</v>
      </c>
      <c r="K90" s="11">
        <v>10</v>
      </c>
    </row>
    <row r="91" spans="1:11" x14ac:dyDescent="0.25">
      <c r="A91" s="9"/>
      <c r="B91" s="9"/>
      <c r="I91" s="6"/>
      <c r="J91" s="6"/>
    </row>
    <row r="92" spans="1:11" ht="15.75" thickBot="1" x14ac:dyDescent="0.3">
      <c r="A92" s="9"/>
      <c r="B92" s="9"/>
      <c r="I92" s="6"/>
      <c r="J92" s="17">
        <f>SUM(J78:J91)</f>
        <v>107896.88720000001</v>
      </c>
    </row>
    <row r="93" spans="1:11" ht="15.75" thickTop="1" x14ac:dyDescent="0.25">
      <c r="A93" s="9"/>
      <c r="B93" s="9"/>
      <c r="I93" s="6"/>
      <c r="J93" s="18"/>
    </row>
    <row r="94" spans="1:11" x14ac:dyDescent="0.25">
      <c r="A94" s="9"/>
      <c r="B94" s="9"/>
      <c r="I94" s="6"/>
      <c r="J94" s="18"/>
    </row>
    <row r="95" spans="1:11" x14ac:dyDescent="0.25">
      <c r="A95" s="9"/>
      <c r="B95" s="9"/>
      <c r="I95" s="6"/>
      <c r="J95" s="6"/>
    </row>
    <row r="96" spans="1:11" x14ac:dyDescent="0.25">
      <c r="A96" s="9"/>
      <c r="B96" s="9"/>
      <c r="I96" s="6"/>
      <c r="J96" s="6"/>
    </row>
    <row r="97" spans="1:11" ht="47.25" x14ac:dyDescent="0.25">
      <c r="A97" s="14" t="s">
        <v>2441</v>
      </c>
      <c r="B97" s="14" t="s">
        <v>2442</v>
      </c>
      <c r="C97" s="14" t="s">
        <v>2419</v>
      </c>
      <c r="D97" s="14"/>
      <c r="E97" s="15" t="s">
        <v>2443</v>
      </c>
      <c r="F97" s="16" t="s">
        <v>2444</v>
      </c>
      <c r="G97" s="16" t="s">
        <v>2445</v>
      </c>
      <c r="H97" s="14" t="s">
        <v>2428</v>
      </c>
      <c r="I97" s="14" t="s">
        <v>2446</v>
      </c>
      <c r="J97" s="14" t="s">
        <v>2447</v>
      </c>
      <c r="K97" s="14" t="s">
        <v>2448</v>
      </c>
    </row>
    <row r="98" spans="1:11" x14ac:dyDescent="0.25">
      <c r="A98" s="10">
        <v>43474.414375</v>
      </c>
      <c r="B98" s="10">
        <v>43472</v>
      </c>
      <c r="C98" s="11" t="s">
        <v>40</v>
      </c>
      <c r="D98" s="11" t="s">
        <v>2278</v>
      </c>
      <c r="E98" s="11" t="s">
        <v>951</v>
      </c>
      <c r="F98" s="11" t="s">
        <v>952</v>
      </c>
      <c r="G98" s="11">
        <v>10</v>
      </c>
      <c r="H98" s="11" t="s">
        <v>2428</v>
      </c>
      <c r="I98" s="12">
        <v>13311.320400000001</v>
      </c>
      <c r="J98" s="12">
        <v>133113.204</v>
      </c>
      <c r="K98" s="11">
        <v>2</v>
      </c>
    </row>
    <row r="99" spans="1:11" x14ac:dyDescent="0.25">
      <c r="A99" s="9"/>
      <c r="B99" s="9"/>
    </row>
    <row r="100" spans="1:11" ht="15.75" thickBot="1" x14ac:dyDescent="0.3">
      <c r="A100" s="9"/>
      <c r="B100" s="9"/>
      <c r="J100" s="17">
        <f>SUM(J98:J99)</f>
        <v>133113.204</v>
      </c>
    </row>
    <row r="101" spans="1:11" ht="15.75" thickTop="1" x14ac:dyDescent="0.25">
      <c r="A101" s="9"/>
      <c r="B101" s="9"/>
      <c r="J101" s="18"/>
    </row>
    <row r="102" spans="1:11" x14ac:dyDescent="0.25">
      <c r="A102" s="9"/>
      <c r="B102" s="9"/>
      <c r="J102" s="18"/>
    </row>
    <row r="103" spans="1:11" x14ac:dyDescent="0.25">
      <c r="A103" s="9"/>
      <c r="B103" s="9"/>
    </row>
    <row r="104" spans="1:11" x14ac:dyDescent="0.25">
      <c r="A104" s="9"/>
      <c r="B104" s="9"/>
    </row>
    <row r="105" spans="1:11" ht="47.25" x14ac:dyDescent="0.25">
      <c r="A105" s="14" t="s">
        <v>2441</v>
      </c>
      <c r="B105" s="14" t="s">
        <v>2442</v>
      </c>
      <c r="C105" s="14" t="s">
        <v>2419</v>
      </c>
      <c r="D105" s="14"/>
      <c r="E105" s="15" t="s">
        <v>2443</v>
      </c>
      <c r="F105" s="16" t="s">
        <v>2444</v>
      </c>
      <c r="G105" s="16" t="s">
        <v>2445</v>
      </c>
      <c r="H105" s="14" t="s">
        <v>2428</v>
      </c>
      <c r="I105" s="14" t="s">
        <v>2446</v>
      </c>
      <c r="J105" s="14" t="s">
        <v>2447</v>
      </c>
      <c r="K105" s="14" t="s">
        <v>2448</v>
      </c>
    </row>
    <row r="106" spans="1:11" x14ac:dyDescent="0.25">
      <c r="A106" s="10">
        <v>43307.601689814815</v>
      </c>
      <c r="B106" s="10">
        <v>43307</v>
      </c>
      <c r="C106" s="11" t="s">
        <v>135</v>
      </c>
      <c r="D106" s="11" t="s">
        <v>1627</v>
      </c>
      <c r="E106" s="11" t="s">
        <v>1631</v>
      </c>
      <c r="F106" s="11" t="s">
        <v>1632</v>
      </c>
      <c r="G106" s="11">
        <v>36</v>
      </c>
      <c r="H106" s="11" t="s">
        <v>2428</v>
      </c>
      <c r="I106" s="12">
        <v>29.736000000000001</v>
      </c>
      <c r="J106" s="12">
        <v>1070.4960000000001</v>
      </c>
      <c r="K106" s="11">
        <v>24</v>
      </c>
    </row>
    <row r="107" spans="1:11" x14ac:dyDescent="0.25">
      <c r="A107" s="10">
        <v>43314.611585648148</v>
      </c>
      <c r="B107" s="10">
        <v>43314</v>
      </c>
      <c r="C107" s="11" t="s">
        <v>135</v>
      </c>
      <c r="D107" s="11" t="s">
        <v>1641</v>
      </c>
      <c r="E107" s="11" t="s">
        <v>1655</v>
      </c>
      <c r="F107" s="11" t="s">
        <v>1656</v>
      </c>
      <c r="G107" s="11">
        <v>25</v>
      </c>
      <c r="H107" s="11" t="s">
        <v>2425</v>
      </c>
      <c r="I107" s="12">
        <v>439.9984</v>
      </c>
      <c r="J107" s="12">
        <v>10999.96</v>
      </c>
      <c r="K107" s="11">
        <v>16</v>
      </c>
    </row>
    <row r="108" spans="1:11" x14ac:dyDescent="0.25">
      <c r="A108" s="10">
        <v>43315.436851851853</v>
      </c>
      <c r="B108" s="10">
        <v>43315</v>
      </c>
      <c r="C108" s="11" t="s">
        <v>135</v>
      </c>
      <c r="D108" s="11" t="s">
        <v>1687</v>
      </c>
      <c r="E108" s="11" t="s">
        <v>1657</v>
      </c>
      <c r="F108" s="11" t="s">
        <v>1658</v>
      </c>
      <c r="G108" s="11">
        <v>15</v>
      </c>
      <c r="H108" s="11" t="s">
        <v>2428</v>
      </c>
      <c r="I108" s="12">
        <v>188.56399999999999</v>
      </c>
      <c r="J108" s="12">
        <v>2828.46</v>
      </c>
      <c r="K108" s="11">
        <v>300</v>
      </c>
    </row>
    <row r="109" spans="1:11" x14ac:dyDescent="0.25">
      <c r="A109" s="10">
        <v>43315.436851851853</v>
      </c>
      <c r="B109" s="10">
        <v>43315</v>
      </c>
      <c r="C109" s="11" t="s">
        <v>135</v>
      </c>
      <c r="D109" s="11" t="s">
        <v>1687</v>
      </c>
      <c r="E109" s="11" t="s">
        <v>308</v>
      </c>
      <c r="F109" s="11" t="s">
        <v>309</v>
      </c>
      <c r="G109" s="11">
        <v>4300</v>
      </c>
      <c r="H109" s="11" t="s">
        <v>2428</v>
      </c>
      <c r="I109" s="12">
        <v>5</v>
      </c>
      <c r="J109" s="12">
        <v>21500</v>
      </c>
      <c r="K109" s="11">
        <v>5179</v>
      </c>
    </row>
    <row r="110" spans="1:11" x14ac:dyDescent="0.25">
      <c r="A110" s="10">
        <v>43314.611585648148</v>
      </c>
      <c r="B110" s="10">
        <v>43314</v>
      </c>
      <c r="C110" s="11" t="s">
        <v>135</v>
      </c>
      <c r="D110" s="11" t="s">
        <v>1641</v>
      </c>
      <c r="E110" s="11" t="s">
        <v>150</v>
      </c>
      <c r="F110" s="11" t="s">
        <v>151</v>
      </c>
      <c r="G110" s="11">
        <v>40</v>
      </c>
      <c r="H110" s="11" t="s">
        <v>2425</v>
      </c>
      <c r="I110" s="12">
        <v>101.893</v>
      </c>
      <c r="J110" s="12">
        <v>4075.72</v>
      </c>
      <c r="K110" s="11">
        <v>111</v>
      </c>
    </row>
    <row r="111" spans="1:11" x14ac:dyDescent="0.25">
      <c r="A111" s="10">
        <v>43314.611585648148</v>
      </c>
      <c r="B111" s="10">
        <v>43314</v>
      </c>
      <c r="C111" s="11" t="s">
        <v>135</v>
      </c>
      <c r="D111" s="11" t="s">
        <v>1641</v>
      </c>
      <c r="E111" s="11" t="s">
        <v>1647</v>
      </c>
      <c r="F111" s="11" t="s">
        <v>1648</v>
      </c>
      <c r="G111" s="11">
        <v>30</v>
      </c>
      <c r="H111" s="11" t="s">
        <v>2425</v>
      </c>
      <c r="I111" s="12">
        <v>80.995199999999997</v>
      </c>
      <c r="J111" s="12">
        <v>2429.8560000000002</v>
      </c>
      <c r="K111" s="11">
        <v>83</v>
      </c>
    </row>
    <row r="112" spans="1:11" x14ac:dyDescent="0.25">
      <c r="A112" s="10">
        <v>43314.611585648148</v>
      </c>
      <c r="B112" s="10">
        <v>43314</v>
      </c>
      <c r="C112" s="11" t="s">
        <v>135</v>
      </c>
      <c r="D112" s="11" t="s">
        <v>1641</v>
      </c>
      <c r="E112" s="11" t="s">
        <v>477</v>
      </c>
      <c r="F112" s="11" t="s">
        <v>478</v>
      </c>
      <c r="G112" s="11">
        <v>30</v>
      </c>
      <c r="H112" s="11" t="s">
        <v>2425</v>
      </c>
      <c r="I112" s="12">
        <v>24.9924</v>
      </c>
      <c r="J112" s="12">
        <v>749.77200000000005</v>
      </c>
      <c r="K112" s="11">
        <v>160</v>
      </c>
    </row>
    <row r="113" spans="1:11" x14ac:dyDescent="0.25">
      <c r="A113" s="10">
        <v>43314.611585648148</v>
      </c>
      <c r="B113" s="10">
        <v>43314</v>
      </c>
      <c r="C113" s="11" t="s">
        <v>135</v>
      </c>
      <c r="D113" s="11" t="s">
        <v>1641</v>
      </c>
      <c r="E113" s="11" t="s">
        <v>155</v>
      </c>
      <c r="F113" s="11" t="s">
        <v>156</v>
      </c>
      <c r="G113" s="11">
        <v>300</v>
      </c>
      <c r="H113" s="11" t="s">
        <v>2425</v>
      </c>
      <c r="I113" s="12">
        <v>8.9443999999999999</v>
      </c>
      <c r="J113" s="12">
        <v>2683.32</v>
      </c>
      <c r="K113" s="11">
        <v>404</v>
      </c>
    </row>
    <row r="114" spans="1:11" x14ac:dyDescent="0.25">
      <c r="A114" s="10">
        <v>43314.611585648148</v>
      </c>
      <c r="B114" s="10">
        <v>43314</v>
      </c>
      <c r="C114" s="11" t="s">
        <v>135</v>
      </c>
      <c r="D114" s="11" t="s">
        <v>1641</v>
      </c>
      <c r="E114" s="11" t="s">
        <v>153</v>
      </c>
      <c r="F114" s="11" t="s">
        <v>154</v>
      </c>
      <c r="G114" s="11">
        <v>500</v>
      </c>
      <c r="H114" s="11" t="s">
        <v>2425</v>
      </c>
      <c r="I114" s="12">
        <v>16.873999999999999</v>
      </c>
      <c r="J114" s="12">
        <v>8437</v>
      </c>
      <c r="K114" s="11">
        <v>433</v>
      </c>
    </row>
    <row r="115" spans="1:11" x14ac:dyDescent="0.25">
      <c r="A115" s="10">
        <v>43314.611585648148</v>
      </c>
      <c r="B115" s="10">
        <v>43314</v>
      </c>
      <c r="C115" s="11" t="s">
        <v>135</v>
      </c>
      <c r="D115" s="11" t="s">
        <v>1641</v>
      </c>
      <c r="E115" s="11" t="s">
        <v>192</v>
      </c>
      <c r="F115" s="11" t="s">
        <v>193</v>
      </c>
      <c r="G115" s="11">
        <v>300</v>
      </c>
      <c r="H115" s="11" t="s">
        <v>2425</v>
      </c>
      <c r="I115" s="12">
        <v>27.789000000000001</v>
      </c>
      <c r="J115" s="12">
        <v>8336.7000000000007</v>
      </c>
      <c r="K115" s="11">
        <v>72</v>
      </c>
    </row>
    <row r="116" spans="1:11" x14ac:dyDescent="0.25">
      <c r="A116" s="10">
        <v>43504.361168981479</v>
      </c>
      <c r="B116" s="10">
        <v>43503</v>
      </c>
      <c r="C116" s="11" t="s">
        <v>40</v>
      </c>
      <c r="D116" s="11" t="s">
        <v>2341</v>
      </c>
      <c r="E116" s="11" t="s">
        <v>1653</v>
      </c>
      <c r="F116" s="11" t="s">
        <v>1654</v>
      </c>
      <c r="G116" s="11">
        <v>37</v>
      </c>
      <c r="H116" s="11" t="s">
        <v>2427</v>
      </c>
      <c r="I116" s="12">
        <v>47.2</v>
      </c>
      <c r="J116" s="12">
        <v>1746.4</v>
      </c>
      <c r="K116" s="11">
        <v>349</v>
      </c>
    </row>
    <row r="117" spans="1:11" x14ac:dyDescent="0.25">
      <c r="A117" s="10">
        <v>42136.609907407408</v>
      </c>
      <c r="B117" s="10">
        <v>42136</v>
      </c>
      <c r="C117" s="11" t="s">
        <v>40</v>
      </c>
      <c r="D117" s="11" t="s">
        <v>1970</v>
      </c>
      <c r="E117" s="11" t="s">
        <v>1927</v>
      </c>
      <c r="F117" s="11" t="s">
        <v>1928</v>
      </c>
      <c r="G117" s="11">
        <v>15</v>
      </c>
      <c r="H117" s="11" t="s">
        <v>2425</v>
      </c>
      <c r="I117" s="12">
        <v>38.94</v>
      </c>
      <c r="J117" s="12">
        <v>584.1</v>
      </c>
      <c r="K117" s="11">
        <v>15</v>
      </c>
    </row>
    <row r="118" spans="1:11" x14ac:dyDescent="0.25">
      <c r="A118" s="10">
        <v>43314.611585648148</v>
      </c>
      <c r="B118" s="10">
        <v>43314</v>
      </c>
      <c r="C118" s="11" t="s">
        <v>135</v>
      </c>
      <c r="D118" s="11" t="s">
        <v>1641</v>
      </c>
      <c r="E118" s="11" t="s">
        <v>212</v>
      </c>
      <c r="F118" s="11" t="s">
        <v>213</v>
      </c>
      <c r="G118" s="11">
        <v>50</v>
      </c>
      <c r="H118" s="11" t="s">
        <v>2428</v>
      </c>
      <c r="I118" s="12">
        <v>156.999</v>
      </c>
      <c r="J118" s="12">
        <v>7849.95</v>
      </c>
      <c r="K118" s="11">
        <v>13</v>
      </c>
    </row>
    <row r="119" spans="1:11" x14ac:dyDescent="0.25">
      <c r="A119" s="10">
        <v>42859.442789351851</v>
      </c>
      <c r="B119" s="10">
        <v>42858</v>
      </c>
      <c r="C119" s="11" t="s">
        <v>135</v>
      </c>
      <c r="D119" s="11" t="s">
        <v>1011</v>
      </c>
      <c r="E119" s="11" t="s">
        <v>1028</v>
      </c>
      <c r="F119" s="11" t="s">
        <v>1029</v>
      </c>
      <c r="G119" s="11">
        <v>1750</v>
      </c>
      <c r="H119" s="11" t="s">
        <v>2428</v>
      </c>
      <c r="I119" s="12">
        <v>6.5961999999999996</v>
      </c>
      <c r="J119" s="12">
        <v>11543.35</v>
      </c>
      <c r="K119" s="11">
        <v>1805</v>
      </c>
    </row>
    <row r="120" spans="1:11" x14ac:dyDescent="0.25">
      <c r="A120" s="10">
        <v>43314.611585648148</v>
      </c>
      <c r="B120" s="10">
        <v>43314</v>
      </c>
      <c r="C120" s="11" t="s">
        <v>135</v>
      </c>
      <c r="D120" s="11" t="s">
        <v>1641</v>
      </c>
      <c r="E120" s="11" t="s">
        <v>1030</v>
      </c>
      <c r="F120" s="11" t="s">
        <v>1031</v>
      </c>
      <c r="G120" s="11">
        <v>100</v>
      </c>
      <c r="H120" s="11" t="s">
        <v>2428</v>
      </c>
      <c r="I120" s="12">
        <v>22.738600000000002</v>
      </c>
      <c r="J120" s="12">
        <v>2273.86</v>
      </c>
      <c r="K120" s="11">
        <v>124</v>
      </c>
    </row>
    <row r="121" spans="1:11" x14ac:dyDescent="0.25">
      <c r="A121" s="10">
        <v>43314.611585648148</v>
      </c>
      <c r="B121" s="10">
        <v>43314</v>
      </c>
      <c r="C121" s="11" t="s">
        <v>135</v>
      </c>
      <c r="D121" s="11" t="s">
        <v>1641</v>
      </c>
      <c r="E121" s="11" t="s">
        <v>1651</v>
      </c>
      <c r="F121" s="11" t="s">
        <v>1652</v>
      </c>
      <c r="G121" s="11">
        <v>30</v>
      </c>
      <c r="H121" s="11" t="s">
        <v>2425</v>
      </c>
      <c r="I121" s="12">
        <v>13.9948</v>
      </c>
      <c r="J121" s="12">
        <v>419.84399999999999</v>
      </c>
      <c r="K121" s="11">
        <v>108</v>
      </c>
    </row>
    <row r="122" spans="1:11" x14ac:dyDescent="0.25">
      <c r="A122" s="10">
        <v>43314.611585648148</v>
      </c>
      <c r="B122" s="10">
        <v>43314</v>
      </c>
      <c r="C122" s="11" t="s">
        <v>135</v>
      </c>
      <c r="D122" s="11" t="s">
        <v>1641</v>
      </c>
      <c r="E122" s="11" t="s">
        <v>1024</v>
      </c>
      <c r="F122" s="11" t="s">
        <v>1025</v>
      </c>
      <c r="G122" s="11">
        <v>30</v>
      </c>
      <c r="H122" s="11" t="s">
        <v>2425</v>
      </c>
      <c r="I122" s="12">
        <v>54.799199999999999</v>
      </c>
      <c r="J122" s="12">
        <v>1643.9760000000001</v>
      </c>
      <c r="K122" s="11">
        <v>24</v>
      </c>
    </row>
    <row r="123" spans="1:11" x14ac:dyDescent="0.25">
      <c r="A123" s="10">
        <v>43314.611585648148</v>
      </c>
      <c r="B123" s="10">
        <v>43314</v>
      </c>
      <c r="C123" s="11" t="s">
        <v>135</v>
      </c>
      <c r="D123" s="11" t="s">
        <v>1641</v>
      </c>
      <c r="E123" s="11" t="s">
        <v>1026</v>
      </c>
      <c r="F123" s="11" t="s">
        <v>1027</v>
      </c>
      <c r="G123" s="11">
        <v>100</v>
      </c>
      <c r="H123" s="11" t="s">
        <v>2428</v>
      </c>
      <c r="I123" s="12">
        <v>20.744399999999999</v>
      </c>
      <c r="J123" s="12">
        <v>2074.44</v>
      </c>
      <c r="K123" s="11">
        <v>24</v>
      </c>
    </row>
    <row r="124" spans="1:11" x14ac:dyDescent="0.25">
      <c r="A124" s="10">
        <v>43314.611585648148</v>
      </c>
      <c r="B124" s="10">
        <v>43314</v>
      </c>
      <c r="C124" s="11" t="s">
        <v>135</v>
      </c>
      <c r="D124" s="11" t="s">
        <v>1641</v>
      </c>
      <c r="E124" s="11" t="s">
        <v>142</v>
      </c>
      <c r="F124" s="11" t="s">
        <v>143</v>
      </c>
      <c r="G124" s="11">
        <v>40000</v>
      </c>
      <c r="H124" s="11" t="s">
        <v>2428</v>
      </c>
      <c r="I124" s="12">
        <v>2.1004</v>
      </c>
      <c r="J124" s="12">
        <v>84016</v>
      </c>
      <c r="K124" s="11">
        <v>30700</v>
      </c>
    </row>
    <row r="125" spans="1:11" x14ac:dyDescent="0.25">
      <c r="A125" s="10">
        <v>43314.611585648148</v>
      </c>
      <c r="B125" s="10">
        <v>43314</v>
      </c>
      <c r="C125" s="11" t="s">
        <v>135</v>
      </c>
      <c r="D125" s="11" t="s">
        <v>1641</v>
      </c>
      <c r="E125" s="11" t="s">
        <v>479</v>
      </c>
      <c r="F125" s="11" t="s">
        <v>480</v>
      </c>
      <c r="G125" s="11">
        <v>2000</v>
      </c>
      <c r="H125" s="11" t="s">
        <v>2428</v>
      </c>
      <c r="I125" s="12">
        <v>3.3512</v>
      </c>
      <c r="J125" s="12">
        <v>6702.4</v>
      </c>
      <c r="K125" s="11">
        <v>1600</v>
      </c>
    </row>
    <row r="126" spans="1:11" x14ac:dyDescent="0.25">
      <c r="A126" s="10">
        <v>43314.611585648148</v>
      </c>
      <c r="B126" s="10">
        <v>43314</v>
      </c>
      <c r="C126" s="11" t="s">
        <v>135</v>
      </c>
      <c r="D126" s="11" t="s">
        <v>1641</v>
      </c>
      <c r="E126" s="11" t="s">
        <v>481</v>
      </c>
      <c r="F126" s="11" t="s">
        <v>482</v>
      </c>
      <c r="G126" s="11">
        <v>100</v>
      </c>
      <c r="H126" s="11" t="s">
        <v>2428</v>
      </c>
      <c r="I126" s="12">
        <v>3.9411999999999998</v>
      </c>
      <c r="J126" s="12">
        <v>394.12</v>
      </c>
      <c r="K126" s="11">
        <v>157</v>
      </c>
    </row>
    <row r="127" spans="1:11" x14ac:dyDescent="0.25">
      <c r="A127" s="10">
        <v>43384.427384259259</v>
      </c>
      <c r="B127" s="10">
        <v>43382</v>
      </c>
      <c r="C127" s="11" t="s">
        <v>40</v>
      </c>
      <c r="D127" s="11" t="s">
        <v>1758</v>
      </c>
      <c r="E127" s="11" t="s">
        <v>209</v>
      </c>
      <c r="F127" s="11" t="s">
        <v>210</v>
      </c>
      <c r="G127" s="11">
        <v>200</v>
      </c>
      <c r="H127" s="11" t="s">
        <v>2428</v>
      </c>
      <c r="I127" s="12">
        <v>6.9</v>
      </c>
      <c r="J127" s="12">
        <v>1380</v>
      </c>
      <c r="K127" s="11">
        <v>768</v>
      </c>
    </row>
    <row r="128" spans="1:11" x14ac:dyDescent="0.25">
      <c r="A128" s="10">
        <v>43307.601689814815</v>
      </c>
      <c r="B128" s="10">
        <v>43307</v>
      </c>
      <c r="C128" s="11" t="s">
        <v>135</v>
      </c>
      <c r="D128" s="11" t="s">
        <v>1627</v>
      </c>
      <c r="E128" s="11" t="s">
        <v>144</v>
      </c>
      <c r="F128" s="11" t="s">
        <v>145</v>
      </c>
      <c r="G128" s="11">
        <v>520</v>
      </c>
      <c r="H128" s="11" t="s">
        <v>2428</v>
      </c>
      <c r="I128" s="12">
        <v>25.488</v>
      </c>
      <c r="J128" s="12">
        <v>13253.76</v>
      </c>
      <c r="K128" s="11">
        <v>358</v>
      </c>
    </row>
    <row r="129" spans="1:11" x14ac:dyDescent="0.25">
      <c r="A129" s="10">
        <v>43315.436851851853</v>
      </c>
      <c r="B129" s="10">
        <v>43315</v>
      </c>
      <c r="C129" s="11" t="s">
        <v>135</v>
      </c>
      <c r="D129" s="11" t="s">
        <v>1687</v>
      </c>
      <c r="E129" s="11" t="s">
        <v>194</v>
      </c>
      <c r="F129" s="11" t="s">
        <v>195</v>
      </c>
      <c r="G129" s="11">
        <v>250</v>
      </c>
      <c r="H129" s="11" t="s">
        <v>2428</v>
      </c>
      <c r="I129" s="12">
        <v>16.873999999999999</v>
      </c>
      <c r="J129" s="12">
        <v>4218.5</v>
      </c>
      <c r="K129" s="11">
        <v>378</v>
      </c>
    </row>
    <row r="130" spans="1:11" x14ac:dyDescent="0.25">
      <c r="A130" s="10">
        <v>43314.611585648148</v>
      </c>
      <c r="B130" s="10">
        <v>43314</v>
      </c>
      <c r="C130" s="11" t="s">
        <v>135</v>
      </c>
      <c r="D130" s="11" t="s">
        <v>1641</v>
      </c>
      <c r="E130" s="11" t="s">
        <v>1022</v>
      </c>
      <c r="F130" s="11" t="s">
        <v>1023</v>
      </c>
      <c r="G130" s="11">
        <v>15</v>
      </c>
      <c r="H130" s="11" t="s">
        <v>2428</v>
      </c>
      <c r="I130" s="12">
        <v>299.9914</v>
      </c>
      <c r="J130" s="12">
        <v>4499.8710000000001</v>
      </c>
      <c r="K130" s="11">
        <v>15</v>
      </c>
    </row>
    <row r="131" spans="1:11" x14ac:dyDescent="0.25">
      <c r="A131" s="10">
        <v>43314.611585648148</v>
      </c>
      <c r="B131" s="10">
        <v>43314</v>
      </c>
      <c r="C131" s="11" t="s">
        <v>135</v>
      </c>
      <c r="D131" s="11" t="s">
        <v>1641</v>
      </c>
      <c r="E131" s="11" t="s">
        <v>485</v>
      </c>
      <c r="F131" s="11" t="s">
        <v>486</v>
      </c>
      <c r="G131" s="11">
        <v>40</v>
      </c>
      <c r="H131" s="11" t="s">
        <v>2428</v>
      </c>
      <c r="I131" s="12">
        <v>25.96</v>
      </c>
      <c r="J131" s="12">
        <v>1038.4000000000001</v>
      </c>
      <c r="K131" s="11">
        <v>2</v>
      </c>
    </row>
    <row r="132" spans="1:11" x14ac:dyDescent="0.25">
      <c r="A132" s="10">
        <v>43314.611585648148</v>
      </c>
      <c r="B132" s="10">
        <v>43314</v>
      </c>
      <c r="C132" s="11" t="s">
        <v>135</v>
      </c>
      <c r="D132" s="11" t="s">
        <v>1641</v>
      </c>
      <c r="E132" s="11" t="s">
        <v>487</v>
      </c>
      <c r="F132" s="11" t="s">
        <v>488</v>
      </c>
      <c r="G132" s="11">
        <v>20</v>
      </c>
      <c r="H132" s="11" t="s">
        <v>2428</v>
      </c>
      <c r="I132" s="12">
        <v>166.99359999999999</v>
      </c>
      <c r="J132" s="12">
        <v>3339.8719999999998</v>
      </c>
      <c r="K132" s="11">
        <v>38</v>
      </c>
    </row>
    <row r="133" spans="1:11" x14ac:dyDescent="0.25">
      <c r="A133" s="10">
        <v>43314.611585648148</v>
      </c>
      <c r="B133" s="10">
        <v>43314</v>
      </c>
      <c r="C133" s="11" t="s">
        <v>135</v>
      </c>
      <c r="D133" s="11" t="s">
        <v>1641</v>
      </c>
      <c r="E133" s="11" t="s">
        <v>1643</v>
      </c>
      <c r="F133" s="11" t="s">
        <v>1644</v>
      </c>
      <c r="G133" s="11">
        <v>50</v>
      </c>
      <c r="H133" s="11" t="s">
        <v>2428</v>
      </c>
      <c r="I133" s="12">
        <v>21.995200000000001</v>
      </c>
      <c r="J133" s="12">
        <v>1099.76</v>
      </c>
      <c r="K133" s="11">
        <v>106</v>
      </c>
    </row>
    <row r="134" spans="1:11" x14ac:dyDescent="0.25">
      <c r="A134" s="10">
        <v>43314.611585648148</v>
      </c>
      <c r="B134" s="10">
        <v>43314</v>
      </c>
      <c r="C134" s="11" t="s">
        <v>135</v>
      </c>
      <c r="D134" s="11" t="s">
        <v>1641</v>
      </c>
      <c r="E134" s="11" t="s">
        <v>1645</v>
      </c>
      <c r="F134" s="11" t="s">
        <v>1646</v>
      </c>
      <c r="G134" s="11">
        <v>750</v>
      </c>
      <c r="H134" s="11" t="s">
        <v>2428</v>
      </c>
      <c r="I134" s="12">
        <v>22.998200000000001</v>
      </c>
      <c r="J134" s="12">
        <v>17248.650000000001</v>
      </c>
      <c r="K134" s="11">
        <v>656</v>
      </c>
    </row>
    <row r="135" spans="1:11" x14ac:dyDescent="0.25">
      <c r="A135" s="10">
        <v>43314.611585648148</v>
      </c>
      <c r="B135" s="10">
        <v>43314</v>
      </c>
      <c r="C135" s="11" t="s">
        <v>135</v>
      </c>
      <c r="D135" s="11" t="s">
        <v>1641</v>
      </c>
      <c r="E135" s="11" t="s">
        <v>510</v>
      </c>
      <c r="F135" s="11" t="s">
        <v>511</v>
      </c>
      <c r="G135" s="11">
        <v>1700</v>
      </c>
      <c r="H135" s="11" t="s">
        <v>2428</v>
      </c>
      <c r="I135" s="12">
        <v>14.242599999999999</v>
      </c>
      <c r="J135" s="12">
        <v>24212.42</v>
      </c>
      <c r="K135" s="11">
        <v>524</v>
      </c>
    </row>
    <row r="136" spans="1:11" x14ac:dyDescent="0.25">
      <c r="A136" s="10">
        <v>42536.590624999997</v>
      </c>
      <c r="B136" s="10">
        <v>42502</v>
      </c>
      <c r="C136" s="11" t="s">
        <v>40</v>
      </c>
      <c r="D136" s="11" t="s">
        <v>475</v>
      </c>
      <c r="E136" s="11" t="s">
        <v>512</v>
      </c>
      <c r="F136" s="11" t="s">
        <v>513</v>
      </c>
      <c r="G136" s="11">
        <v>40</v>
      </c>
      <c r="H136" s="11" t="s">
        <v>2426</v>
      </c>
      <c r="I136" s="12">
        <v>135.00380000000001</v>
      </c>
      <c r="J136" s="12">
        <v>5400.152</v>
      </c>
      <c r="K136" s="11">
        <v>16</v>
      </c>
    </row>
    <row r="137" spans="1:11" x14ac:dyDescent="0.25">
      <c r="A137" s="10">
        <v>43314.611585648148</v>
      </c>
      <c r="B137" s="10">
        <v>43314</v>
      </c>
      <c r="C137" s="11" t="s">
        <v>135</v>
      </c>
      <c r="D137" s="11" t="s">
        <v>1641</v>
      </c>
      <c r="E137" s="11" t="s">
        <v>302</v>
      </c>
      <c r="F137" s="11" t="s">
        <v>303</v>
      </c>
      <c r="G137" s="11">
        <v>500</v>
      </c>
      <c r="H137" s="11" t="s">
        <v>2428</v>
      </c>
      <c r="I137" s="12">
        <v>12.803000000000001</v>
      </c>
      <c r="J137" s="12">
        <v>6401.5</v>
      </c>
      <c r="K137" s="11">
        <v>437</v>
      </c>
    </row>
    <row r="138" spans="1:11" x14ac:dyDescent="0.25">
      <c r="A138" s="10">
        <v>43390.646238425928</v>
      </c>
      <c r="B138" s="10">
        <v>43390</v>
      </c>
      <c r="C138" s="11" t="s">
        <v>40</v>
      </c>
      <c r="D138" s="11" t="s">
        <v>1772</v>
      </c>
      <c r="E138" s="11" t="s">
        <v>1773</v>
      </c>
      <c r="F138" s="11" t="s">
        <v>1774</v>
      </c>
      <c r="G138" s="11">
        <v>50</v>
      </c>
      <c r="H138" s="11" t="s">
        <v>2428</v>
      </c>
      <c r="I138" s="12">
        <v>526.221</v>
      </c>
      <c r="J138" s="12">
        <v>26311.05</v>
      </c>
      <c r="K138" s="11">
        <v>61</v>
      </c>
    </row>
    <row r="139" spans="1:11" x14ac:dyDescent="0.25">
      <c r="A139" s="10">
        <v>43322.656030092592</v>
      </c>
      <c r="B139" s="10">
        <v>43322</v>
      </c>
      <c r="C139" s="11" t="s">
        <v>135</v>
      </c>
      <c r="D139" s="11" t="s">
        <v>1708</v>
      </c>
      <c r="E139" s="11" t="s">
        <v>137</v>
      </c>
      <c r="F139" s="11" t="s">
        <v>138</v>
      </c>
      <c r="G139" s="11">
        <v>2000</v>
      </c>
      <c r="H139" s="11" t="s">
        <v>2428</v>
      </c>
      <c r="I139" s="12">
        <v>182.66399999999999</v>
      </c>
      <c r="J139" s="12">
        <v>365328</v>
      </c>
      <c r="K139" s="11">
        <v>576</v>
      </c>
    </row>
    <row r="140" spans="1:11" x14ac:dyDescent="0.25">
      <c r="A140" s="10">
        <v>43326.571238425924</v>
      </c>
      <c r="B140" s="10">
        <v>43326</v>
      </c>
      <c r="C140" s="11" t="s">
        <v>135</v>
      </c>
      <c r="D140" s="11" t="s">
        <v>1708</v>
      </c>
      <c r="E140" s="11" t="s">
        <v>190</v>
      </c>
      <c r="F140" s="11" t="s">
        <v>191</v>
      </c>
      <c r="G140" s="11">
        <v>200</v>
      </c>
      <c r="H140" s="11" t="s">
        <v>2428</v>
      </c>
      <c r="I140" s="12">
        <v>218.06399999999999</v>
      </c>
      <c r="J140" s="12">
        <v>43612.800000000003</v>
      </c>
      <c r="K140" s="11">
        <v>233</v>
      </c>
    </row>
    <row r="141" spans="1:11" x14ac:dyDescent="0.25">
      <c r="A141" s="10">
        <v>43314.611585648148</v>
      </c>
      <c r="B141" s="10">
        <v>43314</v>
      </c>
      <c r="C141" s="11" t="s">
        <v>135</v>
      </c>
      <c r="D141" s="11" t="s">
        <v>1641</v>
      </c>
      <c r="E141" s="11" t="s">
        <v>1665</v>
      </c>
      <c r="F141" s="11" t="s">
        <v>1666</v>
      </c>
      <c r="G141" s="11">
        <v>20</v>
      </c>
      <c r="H141" s="11" t="s">
        <v>2428</v>
      </c>
      <c r="I141" s="12">
        <v>232.22399999999999</v>
      </c>
      <c r="J141" s="12">
        <v>4644.4799999999996</v>
      </c>
      <c r="K141" s="11">
        <v>12</v>
      </c>
    </row>
    <row r="142" spans="1:11" x14ac:dyDescent="0.25">
      <c r="A142" s="10">
        <v>42955.551122685189</v>
      </c>
      <c r="B142" s="10">
        <v>42955</v>
      </c>
      <c r="C142" s="11" t="s">
        <v>135</v>
      </c>
      <c r="D142" s="11" t="s">
        <v>1116</v>
      </c>
      <c r="E142" s="11" t="s">
        <v>1178</v>
      </c>
      <c r="F142" s="11" t="s">
        <v>1179</v>
      </c>
      <c r="G142" s="11">
        <v>26</v>
      </c>
      <c r="H142" s="11" t="s">
        <v>2429</v>
      </c>
      <c r="I142" s="12">
        <v>2596</v>
      </c>
      <c r="J142" s="12">
        <v>67496</v>
      </c>
      <c r="K142" s="11">
        <v>42</v>
      </c>
    </row>
    <row r="143" spans="1:11" x14ac:dyDescent="0.25">
      <c r="A143" s="10">
        <v>43314.611585648148</v>
      </c>
      <c r="B143" s="10">
        <v>43314</v>
      </c>
      <c r="C143" s="11" t="s">
        <v>135</v>
      </c>
      <c r="D143" s="11" t="s">
        <v>1641</v>
      </c>
      <c r="E143" s="11" t="s">
        <v>514</v>
      </c>
      <c r="F143" s="11" t="s">
        <v>515</v>
      </c>
      <c r="G143" s="11">
        <v>200</v>
      </c>
      <c r="H143" s="11" t="s">
        <v>2434</v>
      </c>
      <c r="I143" s="12">
        <v>11.847200000000001</v>
      </c>
      <c r="J143" s="12">
        <v>2369.44</v>
      </c>
      <c r="K143" s="11">
        <v>185</v>
      </c>
    </row>
    <row r="144" spans="1:11" x14ac:dyDescent="0.25">
      <c r="A144" s="10">
        <v>43060.49722222222</v>
      </c>
      <c r="B144" s="10">
        <v>43060</v>
      </c>
      <c r="C144" s="11" t="s">
        <v>40</v>
      </c>
      <c r="D144" s="11" t="s">
        <v>1284</v>
      </c>
      <c r="E144" s="11" t="s">
        <v>1285</v>
      </c>
      <c r="F144" s="11" t="s">
        <v>1286</v>
      </c>
      <c r="G144" s="11">
        <v>500</v>
      </c>
      <c r="H144" s="11" t="s">
        <v>2436</v>
      </c>
      <c r="I144" s="12">
        <v>41.3</v>
      </c>
      <c r="J144" s="12">
        <v>20650</v>
      </c>
      <c r="K144" s="11">
        <v>389</v>
      </c>
    </row>
    <row r="145" spans="1:11" x14ac:dyDescent="0.25">
      <c r="A145" s="10">
        <v>43314.611585648148</v>
      </c>
      <c r="B145" s="10">
        <v>43314</v>
      </c>
      <c r="C145" s="11" t="s">
        <v>135</v>
      </c>
      <c r="D145" s="11" t="s">
        <v>1641</v>
      </c>
      <c r="E145" s="11" t="s">
        <v>157</v>
      </c>
      <c r="F145" s="11" t="s">
        <v>158</v>
      </c>
      <c r="G145" s="11">
        <v>100</v>
      </c>
      <c r="H145" s="11" t="s">
        <v>2428</v>
      </c>
      <c r="I145" s="12">
        <v>16.791399999999999</v>
      </c>
      <c r="J145" s="12">
        <v>1679.14</v>
      </c>
      <c r="K145" s="11">
        <v>109</v>
      </c>
    </row>
    <row r="146" spans="1:11" x14ac:dyDescent="0.25">
      <c r="A146" s="10">
        <v>43314.611585648148</v>
      </c>
      <c r="B146" s="10">
        <v>43314</v>
      </c>
      <c r="C146" s="11" t="s">
        <v>135</v>
      </c>
      <c r="D146" s="11" t="s">
        <v>1641</v>
      </c>
      <c r="E146" s="11" t="s">
        <v>506</v>
      </c>
      <c r="F146" s="11" t="s">
        <v>507</v>
      </c>
      <c r="G146" s="11">
        <v>200</v>
      </c>
      <c r="H146" s="11" t="s">
        <v>2428</v>
      </c>
      <c r="I146" s="12">
        <v>9.9946000000000002</v>
      </c>
      <c r="J146" s="12">
        <v>1998.92</v>
      </c>
      <c r="K146" s="11">
        <v>278</v>
      </c>
    </row>
    <row r="147" spans="1:11" x14ac:dyDescent="0.25">
      <c r="A147" s="10">
        <v>43314.611585648148</v>
      </c>
      <c r="B147" s="10">
        <v>43314</v>
      </c>
      <c r="C147" s="11" t="s">
        <v>135</v>
      </c>
      <c r="D147" s="11" t="s">
        <v>1641</v>
      </c>
      <c r="E147" s="11" t="s">
        <v>188</v>
      </c>
      <c r="F147" s="11" t="s">
        <v>189</v>
      </c>
      <c r="G147" s="11">
        <v>1500</v>
      </c>
      <c r="H147" s="11" t="s">
        <v>2428</v>
      </c>
      <c r="I147" s="12">
        <v>14.5</v>
      </c>
      <c r="J147" s="12">
        <v>21750</v>
      </c>
      <c r="K147" s="11">
        <v>985</v>
      </c>
    </row>
    <row r="148" spans="1:11" x14ac:dyDescent="0.25">
      <c r="A148" s="10">
        <v>43314.611585648148</v>
      </c>
      <c r="B148" s="10">
        <v>43314</v>
      </c>
      <c r="C148" s="11" t="s">
        <v>135</v>
      </c>
      <c r="D148" s="11" t="s">
        <v>1641</v>
      </c>
      <c r="E148" s="11" t="s">
        <v>500</v>
      </c>
      <c r="F148" s="11" t="s">
        <v>501</v>
      </c>
      <c r="G148" s="11">
        <v>50</v>
      </c>
      <c r="H148" s="11" t="s">
        <v>2428</v>
      </c>
      <c r="I148" s="12">
        <v>135.00380000000001</v>
      </c>
      <c r="J148" s="12">
        <v>6750.19</v>
      </c>
      <c r="K148" s="11">
        <v>34</v>
      </c>
    </row>
    <row r="149" spans="1:11" x14ac:dyDescent="0.25">
      <c r="A149" s="10">
        <v>43314.611585648148</v>
      </c>
      <c r="B149" s="10">
        <v>43314</v>
      </c>
      <c r="C149" s="11" t="s">
        <v>135</v>
      </c>
      <c r="D149" s="11" t="s">
        <v>1641</v>
      </c>
      <c r="E149" s="11" t="s">
        <v>502</v>
      </c>
      <c r="F149" s="11" t="s">
        <v>503</v>
      </c>
      <c r="G149" s="11">
        <v>100</v>
      </c>
      <c r="H149" s="11" t="s">
        <v>2428</v>
      </c>
      <c r="I149" s="12">
        <v>28.296399999999998</v>
      </c>
      <c r="J149" s="12">
        <v>2829.64</v>
      </c>
      <c r="K149" s="11">
        <v>81</v>
      </c>
    </row>
    <row r="150" spans="1:11" x14ac:dyDescent="0.25">
      <c r="A150" s="10">
        <v>43314.611585648148</v>
      </c>
      <c r="B150" s="10">
        <v>43314</v>
      </c>
      <c r="C150" s="11" t="s">
        <v>135</v>
      </c>
      <c r="D150" s="11" t="s">
        <v>1641</v>
      </c>
      <c r="E150" s="11" t="s">
        <v>504</v>
      </c>
      <c r="F150" s="11" t="s">
        <v>505</v>
      </c>
      <c r="G150" s="11">
        <v>100</v>
      </c>
      <c r="H150" s="11" t="s">
        <v>2428</v>
      </c>
      <c r="I150" s="12">
        <v>23.788799999999998</v>
      </c>
      <c r="J150" s="12">
        <v>2378.88</v>
      </c>
      <c r="K150" s="11">
        <v>141</v>
      </c>
    </row>
    <row r="151" spans="1:11" x14ac:dyDescent="0.25">
      <c r="A151" s="10">
        <v>43314.611585648148</v>
      </c>
      <c r="B151" s="10">
        <v>43314</v>
      </c>
      <c r="C151" s="11" t="s">
        <v>135</v>
      </c>
      <c r="D151" s="11" t="s">
        <v>1641</v>
      </c>
      <c r="E151" s="11" t="s">
        <v>1004</v>
      </c>
      <c r="F151" s="11" t="s">
        <v>1005</v>
      </c>
      <c r="G151" s="11">
        <v>600</v>
      </c>
      <c r="H151" s="11" t="s">
        <v>2428</v>
      </c>
      <c r="I151" s="12">
        <v>4.6020000000000003</v>
      </c>
      <c r="J151" s="12">
        <v>2761.2</v>
      </c>
      <c r="K151" s="11">
        <v>586</v>
      </c>
    </row>
    <row r="152" spans="1:11" x14ac:dyDescent="0.25">
      <c r="A152" s="10">
        <v>43314.611585648148</v>
      </c>
      <c r="B152" s="10">
        <v>43314</v>
      </c>
      <c r="C152" s="11" t="s">
        <v>135</v>
      </c>
      <c r="D152" s="11" t="s">
        <v>1641</v>
      </c>
      <c r="E152" s="11" t="s">
        <v>498</v>
      </c>
      <c r="F152" s="11" t="s">
        <v>499</v>
      </c>
      <c r="G152" s="11">
        <v>10</v>
      </c>
      <c r="H152" s="11" t="s">
        <v>2428</v>
      </c>
      <c r="I152" s="12">
        <v>746.99900000000002</v>
      </c>
      <c r="J152" s="12">
        <v>7469.99</v>
      </c>
      <c r="K152" s="11">
        <v>16</v>
      </c>
    </row>
    <row r="153" spans="1:11" x14ac:dyDescent="0.25">
      <c r="A153" s="10">
        <v>43314.611585648148</v>
      </c>
      <c r="B153" s="10">
        <v>43314</v>
      </c>
      <c r="C153" s="11" t="s">
        <v>135</v>
      </c>
      <c r="D153" s="11" t="s">
        <v>1641</v>
      </c>
      <c r="E153" s="11" t="s">
        <v>171</v>
      </c>
      <c r="F153" s="11" t="s">
        <v>172</v>
      </c>
      <c r="G153" s="11">
        <v>30</v>
      </c>
      <c r="H153" s="11" t="s">
        <v>2428</v>
      </c>
      <c r="I153" s="12">
        <v>77.998000000000005</v>
      </c>
      <c r="J153" s="12">
        <v>2339.94</v>
      </c>
      <c r="K153" s="11">
        <v>27</v>
      </c>
    </row>
    <row r="154" spans="1:11" x14ac:dyDescent="0.25">
      <c r="A154" s="10">
        <v>43314.611585648148</v>
      </c>
      <c r="B154" s="10">
        <v>43314</v>
      </c>
      <c r="C154" s="11" t="s">
        <v>135</v>
      </c>
      <c r="D154" s="11" t="s">
        <v>1641</v>
      </c>
      <c r="E154" s="11" t="s">
        <v>173</v>
      </c>
      <c r="F154" s="11" t="s">
        <v>174</v>
      </c>
      <c r="G154" s="11">
        <v>30</v>
      </c>
      <c r="H154" s="11" t="s">
        <v>2428</v>
      </c>
      <c r="I154" s="12">
        <v>77.998000000000005</v>
      </c>
      <c r="J154" s="12">
        <v>2339.94</v>
      </c>
      <c r="K154" s="11">
        <v>17</v>
      </c>
    </row>
    <row r="155" spans="1:11" x14ac:dyDescent="0.25">
      <c r="A155" s="10">
        <v>43314.611585648148</v>
      </c>
      <c r="B155" s="10">
        <v>43314</v>
      </c>
      <c r="C155" s="11" t="s">
        <v>135</v>
      </c>
      <c r="D155" s="11" t="s">
        <v>1641</v>
      </c>
      <c r="E155" s="11" t="s">
        <v>1668</v>
      </c>
      <c r="F155" s="11" t="s">
        <v>1669</v>
      </c>
      <c r="G155" s="11">
        <v>30</v>
      </c>
      <c r="H155" s="11" t="s">
        <v>2425</v>
      </c>
      <c r="I155" s="12">
        <v>34.998800000000003</v>
      </c>
      <c r="J155" s="12">
        <v>1049.9639999999999</v>
      </c>
      <c r="K155" s="11">
        <v>63</v>
      </c>
    </row>
    <row r="156" spans="1:11" x14ac:dyDescent="0.25">
      <c r="A156" s="10">
        <v>43418.41306712963</v>
      </c>
      <c r="B156" s="10">
        <v>43418</v>
      </c>
      <c r="C156" s="11" t="s">
        <v>40</v>
      </c>
      <c r="D156" s="11" t="s">
        <v>1820</v>
      </c>
      <c r="E156" s="11" t="s">
        <v>1117</v>
      </c>
      <c r="F156" s="11" t="s">
        <v>1118</v>
      </c>
      <c r="G156" s="11">
        <v>15</v>
      </c>
      <c r="H156" s="11" t="s">
        <v>2429</v>
      </c>
      <c r="I156" s="12">
        <v>3422</v>
      </c>
      <c r="J156" s="12">
        <v>51330</v>
      </c>
      <c r="K156" s="11">
        <v>14</v>
      </c>
    </row>
    <row r="157" spans="1:11" x14ac:dyDescent="0.25">
      <c r="A157" s="10">
        <v>43314.611585648148</v>
      </c>
      <c r="B157" s="10">
        <v>43314</v>
      </c>
      <c r="C157" s="11" t="s">
        <v>135</v>
      </c>
      <c r="D157" s="11" t="s">
        <v>1641</v>
      </c>
      <c r="E157" s="11" t="s">
        <v>163</v>
      </c>
      <c r="F157" s="11" t="s">
        <v>164</v>
      </c>
      <c r="G157" s="11">
        <v>6</v>
      </c>
      <c r="H157" s="11" t="s">
        <v>2428</v>
      </c>
      <c r="I157" s="12">
        <v>594.9914</v>
      </c>
      <c r="J157" s="12">
        <v>3569.9484000000002</v>
      </c>
      <c r="K157" s="11">
        <v>9</v>
      </c>
    </row>
    <row r="158" spans="1:11" x14ac:dyDescent="0.25">
      <c r="A158" s="10">
        <v>43314.611585648148</v>
      </c>
      <c r="B158" s="10">
        <v>43314</v>
      </c>
      <c r="C158" s="11" t="s">
        <v>135</v>
      </c>
      <c r="D158" s="11" t="s">
        <v>1641</v>
      </c>
      <c r="E158" s="11" t="s">
        <v>165</v>
      </c>
      <c r="F158" s="11" t="s">
        <v>166</v>
      </c>
      <c r="G158" s="11">
        <v>24</v>
      </c>
      <c r="H158" s="11" t="s">
        <v>2428</v>
      </c>
      <c r="I158" s="12">
        <v>4.9913999999999996</v>
      </c>
      <c r="J158" s="12">
        <v>119.7936</v>
      </c>
      <c r="K158" s="11">
        <v>9</v>
      </c>
    </row>
    <row r="159" spans="1:11" x14ac:dyDescent="0.25">
      <c r="A159" s="10">
        <v>43314.611585648148</v>
      </c>
      <c r="B159" s="10">
        <v>43314</v>
      </c>
      <c r="C159" s="11" t="s">
        <v>135</v>
      </c>
      <c r="D159" s="11" t="s">
        <v>1641</v>
      </c>
      <c r="E159" s="11" t="s">
        <v>1670</v>
      </c>
      <c r="F159" s="11" t="s">
        <v>1671</v>
      </c>
      <c r="G159" s="11">
        <v>25</v>
      </c>
      <c r="H159" s="11" t="s">
        <v>2435</v>
      </c>
      <c r="I159" s="12">
        <v>96.476799999999997</v>
      </c>
      <c r="J159" s="12">
        <v>2411.92</v>
      </c>
      <c r="K159" s="11">
        <v>24</v>
      </c>
    </row>
    <row r="160" spans="1:11" x14ac:dyDescent="0.25">
      <c r="A160" s="10">
        <v>43314.611585648148</v>
      </c>
      <c r="B160" s="10">
        <v>43314</v>
      </c>
      <c r="C160" s="11" t="s">
        <v>135</v>
      </c>
      <c r="D160" s="11" t="s">
        <v>1641</v>
      </c>
      <c r="E160" s="11" t="s">
        <v>175</v>
      </c>
      <c r="F160" s="11" t="s">
        <v>176</v>
      </c>
      <c r="G160" s="11">
        <v>30</v>
      </c>
      <c r="H160" s="11" t="s">
        <v>2428</v>
      </c>
      <c r="I160" s="12">
        <v>57.997</v>
      </c>
      <c r="J160" s="12">
        <v>1739.91</v>
      </c>
      <c r="K160" s="11">
        <v>49</v>
      </c>
    </row>
    <row r="161" spans="1:11" x14ac:dyDescent="0.25">
      <c r="A161" s="10">
        <v>43314.611585648148</v>
      </c>
      <c r="B161" s="10">
        <v>43314</v>
      </c>
      <c r="C161" s="11" t="s">
        <v>135</v>
      </c>
      <c r="D161" s="11" t="s">
        <v>1641</v>
      </c>
      <c r="E161" s="11" t="s">
        <v>1672</v>
      </c>
      <c r="F161" s="11" t="s">
        <v>1673</v>
      </c>
      <c r="G161" s="11">
        <v>15</v>
      </c>
      <c r="H161" s="11" t="s">
        <v>2428</v>
      </c>
      <c r="I161" s="12">
        <v>74.34</v>
      </c>
      <c r="J161" s="12">
        <v>1115.0999999999999</v>
      </c>
      <c r="K161" s="11">
        <v>32</v>
      </c>
    </row>
    <row r="162" spans="1:11" x14ac:dyDescent="0.25">
      <c r="A162" s="10">
        <v>43314.611585648148</v>
      </c>
      <c r="B162" s="10">
        <v>43314</v>
      </c>
      <c r="C162" s="11" t="s">
        <v>135</v>
      </c>
      <c r="D162" s="11" t="s">
        <v>1641</v>
      </c>
      <c r="E162" s="11" t="s">
        <v>490</v>
      </c>
      <c r="F162" s="11" t="s">
        <v>491</v>
      </c>
      <c r="G162" s="11">
        <v>300</v>
      </c>
      <c r="H162" s="11" t="s">
        <v>2425</v>
      </c>
      <c r="I162" s="12">
        <v>22.632400000000001</v>
      </c>
      <c r="J162" s="12">
        <v>6789.72</v>
      </c>
      <c r="K162" s="11">
        <v>320</v>
      </c>
    </row>
    <row r="163" spans="1:11" x14ac:dyDescent="0.25">
      <c r="A163" s="10">
        <v>43316.367083333331</v>
      </c>
      <c r="B163" s="10">
        <v>43316</v>
      </c>
      <c r="C163" s="11" t="s">
        <v>40</v>
      </c>
      <c r="D163" s="11" t="s">
        <v>1694</v>
      </c>
      <c r="E163" s="11" t="s">
        <v>177</v>
      </c>
      <c r="F163" s="11" t="s">
        <v>178</v>
      </c>
      <c r="G163" s="11">
        <v>20</v>
      </c>
      <c r="H163" s="11" t="s">
        <v>2435</v>
      </c>
      <c r="I163" s="12">
        <v>53.1</v>
      </c>
      <c r="J163" s="12">
        <v>1062</v>
      </c>
      <c r="K163" s="11">
        <v>161</v>
      </c>
    </row>
    <row r="164" spans="1:11" x14ac:dyDescent="0.25">
      <c r="A164" s="10">
        <v>42859.442789351851</v>
      </c>
      <c r="B164" s="10">
        <v>42858</v>
      </c>
      <c r="C164" s="11" t="s">
        <v>135</v>
      </c>
      <c r="D164" s="11" t="s">
        <v>1011</v>
      </c>
      <c r="E164" s="11" t="s">
        <v>220</v>
      </c>
      <c r="F164" s="11" t="s">
        <v>221</v>
      </c>
      <c r="G164" s="11">
        <v>50</v>
      </c>
      <c r="H164" s="11" t="s">
        <v>2425</v>
      </c>
      <c r="I164" s="12">
        <v>312.7</v>
      </c>
      <c r="J164" s="12">
        <v>15635</v>
      </c>
      <c r="K164" s="11">
        <v>47</v>
      </c>
    </row>
    <row r="165" spans="1:11" x14ac:dyDescent="0.25">
      <c r="A165" s="10">
        <v>42859.442789351851</v>
      </c>
      <c r="B165" s="10">
        <v>42858</v>
      </c>
      <c r="C165" s="11" t="s">
        <v>135</v>
      </c>
      <c r="D165" s="11" t="s">
        <v>1011</v>
      </c>
      <c r="E165" s="11" t="s">
        <v>1038</v>
      </c>
      <c r="F165" s="11" t="s">
        <v>1039</v>
      </c>
      <c r="G165" s="11">
        <v>36</v>
      </c>
      <c r="H165" s="11" t="s">
        <v>2428</v>
      </c>
      <c r="I165" s="12">
        <v>129.80000000000001</v>
      </c>
      <c r="J165" s="12">
        <v>4672.8</v>
      </c>
      <c r="K165" s="11">
        <v>36</v>
      </c>
    </row>
    <row r="166" spans="1:11" x14ac:dyDescent="0.25">
      <c r="A166" s="10">
        <v>43332.407581018517</v>
      </c>
      <c r="B166" s="10">
        <v>43332</v>
      </c>
      <c r="C166" s="11" t="s">
        <v>40</v>
      </c>
      <c r="D166" s="11" t="s">
        <v>1718</v>
      </c>
      <c r="E166" s="11" t="s">
        <v>492</v>
      </c>
      <c r="F166" s="11" t="s">
        <v>493</v>
      </c>
      <c r="G166" s="11">
        <v>250</v>
      </c>
      <c r="H166" s="11" t="s">
        <v>2428</v>
      </c>
      <c r="I166" s="12">
        <v>13.4992</v>
      </c>
      <c r="J166" s="12">
        <v>3374.8</v>
      </c>
      <c r="K166" s="11">
        <v>218</v>
      </c>
    </row>
    <row r="167" spans="1:11" x14ac:dyDescent="0.25">
      <c r="A167" s="10">
        <v>43332.407581018517</v>
      </c>
      <c r="B167" s="10">
        <v>43332</v>
      </c>
      <c r="C167" s="11" t="s">
        <v>40</v>
      </c>
      <c r="D167" s="11" t="s">
        <v>1718</v>
      </c>
      <c r="E167" s="11" t="s">
        <v>295</v>
      </c>
      <c r="F167" s="11" t="s">
        <v>296</v>
      </c>
      <c r="G167" s="11">
        <v>40</v>
      </c>
      <c r="H167" s="11" t="s">
        <v>2428</v>
      </c>
      <c r="I167" s="12">
        <v>42.48</v>
      </c>
      <c r="J167" s="12">
        <v>1699.2</v>
      </c>
      <c r="K167" s="11">
        <v>39</v>
      </c>
    </row>
    <row r="168" spans="1:11" x14ac:dyDescent="0.25">
      <c r="A168" s="10">
        <v>42481.355416666665</v>
      </c>
      <c r="B168" s="10">
        <v>42481</v>
      </c>
      <c r="C168" s="11" t="s">
        <v>135</v>
      </c>
      <c r="D168" s="11" t="s">
        <v>208</v>
      </c>
      <c r="E168" s="11" t="s">
        <v>216</v>
      </c>
      <c r="F168" s="11" t="s">
        <v>217</v>
      </c>
      <c r="G168" s="11">
        <v>10</v>
      </c>
      <c r="H168" s="11" t="s">
        <v>2434</v>
      </c>
      <c r="I168" s="12">
        <v>147.5</v>
      </c>
      <c r="J168" s="12">
        <v>1475</v>
      </c>
      <c r="K168" s="11">
        <v>5</v>
      </c>
    </row>
    <row r="169" spans="1:11" x14ac:dyDescent="0.25">
      <c r="A169" s="10">
        <v>43314.611585648148</v>
      </c>
      <c r="B169" s="10">
        <v>43314</v>
      </c>
      <c r="C169" s="11" t="s">
        <v>135</v>
      </c>
      <c r="D169" s="11" t="s">
        <v>1641</v>
      </c>
      <c r="E169" s="11" t="s">
        <v>179</v>
      </c>
      <c r="F169" s="11" t="s">
        <v>180</v>
      </c>
      <c r="G169" s="11">
        <v>45</v>
      </c>
      <c r="H169" s="11" t="s">
        <v>2426</v>
      </c>
      <c r="I169" s="12">
        <v>351.64</v>
      </c>
      <c r="J169" s="12">
        <v>15823.8</v>
      </c>
      <c r="K169" s="11">
        <v>66</v>
      </c>
    </row>
    <row r="170" spans="1:11" x14ac:dyDescent="0.25">
      <c r="A170" s="10">
        <v>43332.407581018517</v>
      </c>
      <c r="B170" s="10">
        <v>43332</v>
      </c>
      <c r="C170" s="11" t="s">
        <v>40</v>
      </c>
      <c r="D170" s="11" t="s">
        <v>1718</v>
      </c>
      <c r="E170" s="11" t="s">
        <v>1719</v>
      </c>
      <c r="F170" s="11" t="s">
        <v>1720</v>
      </c>
      <c r="G170" s="11">
        <v>300</v>
      </c>
      <c r="H170" s="11" t="s">
        <v>2428</v>
      </c>
      <c r="I170" s="12">
        <v>1.3688</v>
      </c>
      <c r="J170" s="12">
        <v>410.64</v>
      </c>
      <c r="K170" s="11">
        <v>200</v>
      </c>
    </row>
    <row r="171" spans="1:11" x14ac:dyDescent="0.25">
      <c r="A171" s="10">
        <v>43332.407581018517</v>
      </c>
      <c r="B171" s="10">
        <v>43332</v>
      </c>
      <c r="C171" s="11" t="s">
        <v>40</v>
      </c>
      <c r="D171" s="11" t="s">
        <v>1718</v>
      </c>
      <c r="E171" s="11" t="s">
        <v>1721</v>
      </c>
      <c r="F171" s="11" t="s">
        <v>1722</v>
      </c>
      <c r="G171" s="11">
        <v>25</v>
      </c>
      <c r="H171" s="11" t="s">
        <v>2435</v>
      </c>
      <c r="I171" s="12">
        <v>85.349400000000003</v>
      </c>
      <c r="J171" s="12">
        <v>2133.7350000000001</v>
      </c>
      <c r="K171" s="11">
        <v>24</v>
      </c>
    </row>
    <row r="172" spans="1:11" x14ac:dyDescent="0.25">
      <c r="A172" s="10">
        <v>43314.611585648148</v>
      </c>
      <c r="B172" s="10">
        <v>43314</v>
      </c>
      <c r="C172" s="11" t="s">
        <v>135</v>
      </c>
      <c r="D172" s="11" t="s">
        <v>1641</v>
      </c>
      <c r="E172" s="11" t="s">
        <v>1674</v>
      </c>
      <c r="F172" s="11" t="s">
        <v>1675</v>
      </c>
      <c r="G172" s="11">
        <v>30</v>
      </c>
      <c r="H172" s="11" t="s">
        <v>2425</v>
      </c>
      <c r="I172" s="12">
        <v>14.9978</v>
      </c>
      <c r="J172" s="12">
        <v>449.93400000000003</v>
      </c>
      <c r="K172" s="11">
        <v>50</v>
      </c>
    </row>
    <row r="173" spans="1:11" x14ac:dyDescent="0.25">
      <c r="A173" s="10">
        <v>43314.611585648148</v>
      </c>
      <c r="B173" s="10">
        <v>43314</v>
      </c>
      <c r="C173" s="11" t="s">
        <v>135</v>
      </c>
      <c r="D173" s="11" t="s">
        <v>1641</v>
      </c>
      <c r="E173" s="11" t="s">
        <v>222</v>
      </c>
      <c r="F173" s="11" t="s">
        <v>223</v>
      </c>
      <c r="G173" s="11">
        <v>25</v>
      </c>
      <c r="H173" s="11" t="s">
        <v>2428</v>
      </c>
      <c r="I173" s="12">
        <v>27.14</v>
      </c>
      <c r="J173" s="12">
        <v>678.5</v>
      </c>
      <c r="K173" s="11">
        <v>55</v>
      </c>
    </row>
    <row r="174" spans="1:11" x14ac:dyDescent="0.25">
      <c r="A174" s="10">
        <v>43314.611585648148</v>
      </c>
      <c r="B174" s="10">
        <v>43314</v>
      </c>
      <c r="C174" s="11" t="s">
        <v>135</v>
      </c>
      <c r="D174" s="11" t="s">
        <v>1641</v>
      </c>
      <c r="E174" s="11" t="s">
        <v>196</v>
      </c>
      <c r="F174" s="11" t="s">
        <v>197</v>
      </c>
      <c r="G174" s="11">
        <v>30</v>
      </c>
      <c r="H174" s="11" t="s">
        <v>2425</v>
      </c>
      <c r="I174" s="12">
        <v>21.004000000000001</v>
      </c>
      <c r="J174" s="12">
        <v>630.12</v>
      </c>
      <c r="K174" s="11">
        <v>28</v>
      </c>
    </row>
    <row r="175" spans="1:11" x14ac:dyDescent="0.25">
      <c r="A175" s="10">
        <v>42486.388692129629</v>
      </c>
      <c r="B175" s="10">
        <v>42485</v>
      </c>
      <c r="C175" s="11" t="s">
        <v>40</v>
      </c>
      <c r="D175" s="11" t="s">
        <v>229</v>
      </c>
      <c r="E175" s="11" t="s">
        <v>230</v>
      </c>
      <c r="F175" s="11" t="s">
        <v>231</v>
      </c>
      <c r="G175" s="11">
        <v>5</v>
      </c>
      <c r="H175" s="11" t="s">
        <v>2435</v>
      </c>
      <c r="I175" s="12">
        <v>1100.2556</v>
      </c>
      <c r="J175" s="12">
        <v>5501.2780000000002</v>
      </c>
      <c r="K175" s="11">
        <v>2</v>
      </c>
    </row>
    <row r="176" spans="1:11" x14ac:dyDescent="0.25">
      <c r="A176" s="10">
        <v>43314.611585648148</v>
      </c>
      <c r="B176" s="10">
        <v>43314</v>
      </c>
      <c r="C176" s="11" t="s">
        <v>135</v>
      </c>
      <c r="D176" s="11" t="s">
        <v>1641</v>
      </c>
      <c r="E176" s="11" t="s">
        <v>310</v>
      </c>
      <c r="F176" s="11" t="s">
        <v>311</v>
      </c>
      <c r="G176" s="11">
        <v>55</v>
      </c>
      <c r="H176" s="11" t="s">
        <v>2428</v>
      </c>
      <c r="I176" s="12">
        <v>74.34</v>
      </c>
      <c r="J176" s="12">
        <v>4088.7</v>
      </c>
      <c r="K176" s="11">
        <v>36</v>
      </c>
    </row>
    <row r="177" spans="1:11" x14ac:dyDescent="0.25">
      <c r="A177" s="10">
        <v>42500.647245370368</v>
      </c>
      <c r="B177" s="10">
        <v>42500</v>
      </c>
      <c r="C177" s="11" t="s">
        <v>40</v>
      </c>
      <c r="D177" s="11" t="s">
        <v>294</v>
      </c>
      <c r="E177" s="11" t="s">
        <v>312</v>
      </c>
      <c r="F177" s="11" t="s">
        <v>313</v>
      </c>
      <c r="G177" s="11">
        <v>10</v>
      </c>
      <c r="H177" s="11" t="s">
        <v>2428</v>
      </c>
      <c r="I177" s="12">
        <v>578.20000000000005</v>
      </c>
      <c r="J177" s="12">
        <v>5782</v>
      </c>
      <c r="K177" s="11">
        <v>14</v>
      </c>
    </row>
    <row r="178" spans="1:11" x14ac:dyDescent="0.25">
      <c r="A178" s="10">
        <v>42534.451840277776</v>
      </c>
      <c r="B178" s="10">
        <v>42534</v>
      </c>
      <c r="C178" s="11" t="s">
        <v>135</v>
      </c>
      <c r="D178" s="11" t="s">
        <v>461</v>
      </c>
      <c r="E178" s="11" t="s">
        <v>464</v>
      </c>
      <c r="F178" s="11" t="s">
        <v>465</v>
      </c>
      <c r="G178" s="11">
        <v>150</v>
      </c>
      <c r="H178" s="11" t="s">
        <v>2428</v>
      </c>
      <c r="I178" s="12">
        <v>354</v>
      </c>
      <c r="J178" s="12">
        <v>53100</v>
      </c>
      <c r="K178" s="11">
        <v>1</v>
      </c>
    </row>
    <row r="179" spans="1:11" x14ac:dyDescent="0.25">
      <c r="A179" s="10">
        <v>43315.436851851853</v>
      </c>
      <c r="B179" s="10">
        <v>43315</v>
      </c>
      <c r="C179" s="11" t="s">
        <v>135</v>
      </c>
      <c r="D179" s="11" t="s">
        <v>1687</v>
      </c>
      <c r="E179" s="11" t="s">
        <v>518</v>
      </c>
      <c r="F179" s="11" t="s">
        <v>519</v>
      </c>
      <c r="G179" s="11">
        <v>10</v>
      </c>
      <c r="H179" s="11" t="s">
        <v>2428</v>
      </c>
      <c r="I179" s="12">
        <v>23.6</v>
      </c>
      <c r="J179" s="12">
        <v>236</v>
      </c>
      <c r="K179" s="11">
        <v>9</v>
      </c>
    </row>
    <row r="180" spans="1:11" x14ac:dyDescent="0.25">
      <c r="A180" s="10">
        <v>43454.640231481484</v>
      </c>
      <c r="B180" s="10">
        <v>43454</v>
      </c>
      <c r="C180" s="11" t="s">
        <v>40</v>
      </c>
      <c r="D180" s="11" t="s">
        <v>1906</v>
      </c>
      <c r="E180" s="11" t="s">
        <v>538</v>
      </c>
      <c r="F180" s="11" t="s">
        <v>539</v>
      </c>
      <c r="G180" s="11">
        <v>500</v>
      </c>
      <c r="H180" s="11" t="s">
        <v>2428</v>
      </c>
      <c r="I180" s="12">
        <v>110.92</v>
      </c>
      <c r="J180" s="12">
        <v>55460</v>
      </c>
      <c r="K180" s="11">
        <v>2000</v>
      </c>
    </row>
    <row r="181" spans="1:11" x14ac:dyDescent="0.25">
      <c r="A181" s="10">
        <v>43332.407581018517</v>
      </c>
      <c r="B181" s="10">
        <v>43332</v>
      </c>
      <c r="C181" s="11" t="s">
        <v>40</v>
      </c>
      <c r="D181" s="11" t="s">
        <v>1718</v>
      </c>
      <c r="E181" s="11" t="s">
        <v>1725</v>
      </c>
      <c r="F181" s="11" t="s">
        <v>1726</v>
      </c>
      <c r="G181" s="11">
        <v>400</v>
      </c>
      <c r="H181" s="11" t="s">
        <v>2428</v>
      </c>
      <c r="I181" s="12">
        <v>11.3398</v>
      </c>
      <c r="J181" s="12">
        <v>4535.92</v>
      </c>
      <c r="K181" s="11">
        <v>400</v>
      </c>
    </row>
    <row r="182" spans="1:11" x14ac:dyDescent="0.25">
      <c r="A182" s="10">
        <v>43396.478136574071</v>
      </c>
      <c r="B182" s="10">
        <v>43396</v>
      </c>
      <c r="C182" s="11" t="s">
        <v>40</v>
      </c>
      <c r="D182" s="11" t="s">
        <v>1783</v>
      </c>
      <c r="E182" s="11" t="s">
        <v>1787</v>
      </c>
      <c r="F182" s="11" t="s">
        <v>1788</v>
      </c>
      <c r="G182" s="11">
        <v>40</v>
      </c>
      <c r="H182" s="11" t="s">
        <v>2429</v>
      </c>
      <c r="I182" s="12">
        <v>1092.68</v>
      </c>
      <c r="J182" s="12">
        <v>43707.199999999997</v>
      </c>
      <c r="K182" s="11">
        <v>34</v>
      </c>
    </row>
    <row r="183" spans="1:11" x14ac:dyDescent="0.25">
      <c r="A183" s="10">
        <v>43396.568206018521</v>
      </c>
      <c r="B183" s="10">
        <v>43396</v>
      </c>
      <c r="C183" s="11" t="s">
        <v>135</v>
      </c>
      <c r="D183" s="11" t="s">
        <v>1791</v>
      </c>
      <c r="E183" s="11" t="s">
        <v>1792</v>
      </c>
      <c r="F183" s="11" t="s">
        <v>1793</v>
      </c>
      <c r="G183" s="11">
        <v>125</v>
      </c>
      <c r="H183" s="11" t="s">
        <v>2429</v>
      </c>
      <c r="I183" s="12">
        <v>778.8</v>
      </c>
      <c r="J183" s="12">
        <v>97350</v>
      </c>
      <c r="K183" s="11">
        <v>92</v>
      </c>
    </row>
    <row r="184" spans="1:11" x14ac:dyDescent="0.25">
      <c r="A184" s="10">
        <v>43431.572141203702</v>
      </c>
      <c r="B184" s="10">
        <v>43431</v>
      </c>
      <c r="C184" s="11" t="s">
        <v>135</v>
      </c>
      <c r="D184" s="11" t="s">
        <v>1854</v>
      </c>
      <c r="E184" s="11" t="s">
        <v>1832</v>
      </c>
      <c r="F184" s="11" t="s">
        <v>1833</v>
      </c>
      <c r="G184" s="11">
        <v>6</v>
      </c>
      <c r="H184" s="11" t="s">
        <v>2428</v>
      </c>
      <c r="I184" s="12">
        <v>198.24</v>
      </c>
      <c r="J184" s="12">
        <v>1189.44</v>
      </c>
      <c r="K184" s="11">
        <v>16</v>
      </c>
    </row>
    <row r="185" spans="1:11" x14ac:dyDescent="0.25">
      <c r="A185" s="9"/>
      <c r="B185" s="9"/>
    </row>
    <row r="186" spans="1:11" ht="15.75" thickBot="1" x14ac:dyDescent="0.3">
      <c r="A186" s="9"/>
      <c r="B186" s="9"/>
      <c r="J186" s="17">
        <f>SUM(J106:J185)</f>
        <v>1234284.6419999998</v>
      </c>
    </row>
    <row r="187" spans="1:11" ht="15.75" thickTop="1" x14ac:dyDescent="0.25">
      <c r="A187" s="9"/>
      <c r="B187" s="9"/>
    </row>
    <row r="188" spans="1:11" x14ac:dyDescent="0.25">
      <c r="A188" s="9"/>
      <c r="B188" s="9"/>
    </row>
    <row r="189" spans="1:11" x14ac:dyDescent="0.25">
      <c r="A189" s="9">
        <v>43425.590555555558</v>
      </c>
      <c r="B189" s="9">
        <v>43425</v>
      </c>
      <c r="C189" t="s">
        <v>135</v>
      </c>
      <c r="D189" t="s">
        <v>1840</v>
      </c>
      <c r="E189" t="s">
        <v>531</v>
      </c>
      <c r="F189" t="s">
        <v>532</v>
      </c>
      <c r="G189">
        <v>200</v>
      </c>
      <c r="H189" t="s">
        <v>2428</v>
      </c>
      <c r="I189" s="2">
        <v>979.4</v>
      </c>
      <c r="J189" s="2">
        <v>195880</v>
      </c>
      <c r="K189">
        <v>46</v>
      </c>
    </row>
  </sheetData>
  <autoFilter ref="A105:K184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19F9-98AA-4B8D-BA0C-6280E2EDE8AB}">
  <dimension ref="A1:R309"/>
  <sheetViews>
    <sheetView showGridLines="0" view="pageBreakPreview" zoomScale="85" zoomScaleNormal="100" zoomScaleSheetLayoutView="85" workbookViewId="0">
      <selection activeCell="D27" sqref="D27"/>
    </sheetView>
  </sheetViews>
  <sheetFormatPr baseColWidth="10" defaultColWidth="9.140625" defaultRowHeight="15" x14ac:dyDescent="0.25"/>
  <cols>
    <col min="1" max="1" width="7.42578125" style="187" customWidth="1"/>
    <col min="2" max="2" width="15.42578125" style="216" customWidth="1"/>
    <col min="3" max="3" width="67.42578125" style="217" customWidth="1"/>
    <col min="4" max="5" width="22" style="217" customWidth="1"/>
    <col min="6" max="6" width="16.5703125" style="218" customWidth="1"/>
    <col min="7" max="7" width="16" style="218" customWidth="1"/>
    <col min="8" max="8" width="12.5703125" style="218" customWidth="1"/>
    <col min="9" max="9" width="29.28515625" style="187" customWidth="1"/>
    <col min="10" max="10" width="29.7109375" style="187" customWidth="1"/>
    <col min="11" max="11" width="9.140625" style="187" customWidth="1"/>
    <col min="12" max="12" width="9.140625" style="187"/>
    <col min="13" max="13" width="10.140625" style="187" customWidth="1"/>
    <col min="14" max="14" width="15.28515625" style="187" customWidth="1"/>
    <col min="15" max="15" width="12.5703125" style="187" customWidth="1"/>
    <col min="16" max="16384" width="9.140625" style="187"/>
  </cols>
  <sheetData>
    <row r="1" spans="1:18" ht="34.5" x14ac:dyDescent="0.25">
      <c r="A1" s="240" t="s">
        <v>3336</v>
      </c>
      <c r="B1" s="241"/>
      <c r="C1" s="241"/>
      <c r="D1" s="241"/>
      <c r="E1" s="241"/>
      <c r="F1" s="241"/>
      <c r="G1" s="241"/>
      <c r="H1" s="241"/>
      <c r="I1" s="185" t="s">
        <v>3337</v>
      </c>
      <c r="J1" s="186" t="s">
        <v>3338</v>
      </c>
    </row>
    <row r="2" spans="1:18" ht="22.5" x14ac:dyDescent="0.25">
      <c r="A2" s="242" t="s">
        <v>3339</v>
      </c>
      <c r="B2" s="243"/>
      <c r="C2" s="243"/>
      <c r="D2" s="243"/>
      <c r="E2" s="243"/>
      <c r="F2" s="243"/>
      <c r="G2" s="243"/>
      <c r="H2" s="243"/>
      <c r="I2" s="188" t="s">
        <v>3340</v>
      </c>
      <c r="J2" s="189" t="s">
        <v>3341</v>
      </c>
    </row>
    <row r="3" spans="1:18" ht="30" customHeight="1" thickBot="1" x14ac:dyDescent="0.3">
      <c r="A3" s="244" t="s">
        <v>3342</v>
      </c>
      <c r="B3" s="245"/>
      <c r="C3" s="245"/>
      <c r="D3" s="245"/>
      <c r="E3" s="245"/>
      <c r="F3" s="245"/>
      <c r="G3" s="245"/>
      <c r="H3" s="245"/>
      <c r="I3" s="246" t="s">
        <v>3343</v>
      </c>
      <c r="J3" s="247"/>
    </row>
    <row r="4" spans="1:18" ht="30" customHeight="1" thickBot="1" x14ac:dyDescent="0.3">
      <c r="A4" s="248" t="s">
        <v>3344</v>
      </c>
      <c r="B4" s="249"/>
      <c r="C4" s="249"/>
      <c r="D4" s="249"/>
      <c r="E4" s="249"/>
      <c r="F4" s="249"/>
      <c r="G4" s="249"/>
      <c r="H4" s="249"/>
      <c r="I4" s="249"/>
      <c r="J4" s="250"/>
    </row>
    <row r="5" spans="1:18" ht="18" x14ac:dyDescent="0.35">
      <c r="A5" s="190" t="s">
        <v>3345</v>
      </c>
      <c r="B5" s="191" t="s">
        <v>3346</v>
      </c>
      <c r="C5" s="192" t="s">
        <v>3347</v>
      </c>
      <c r="D5" s="192" t="s">
        <v>3348</v>
      </c>
      <c r="E5" s="192" t="s">
        <v>3349</v>
      </c>
      <c r="F5" s="193" t="s">
        <v>3350</v>
      </c>
      <c r="G5" s="194" t="s">
        <v>3351</v>
      </c>
      <c r="H5" s="195" t="s">
        <v>3352</v>
      </c>
      <c r="I5" s="190" t="s">
        <v>2412</v>
      </c>
      <c r="J5" s="196" t="s">
        <v>3353</v>
      </c>
      <c r="M5" s="197"/>
      <c r="N5" s="198"/>
      <c r="O5" s="197"/>
      <c r="R5" s="199"/>
    </row>
    <row r="6" spans="1:18" x14ac:dyDescent="0.25">
      <c r="A6" s="200">
        <v>1</v>
      </c>
      <c r="B6" s="201" t="s">
        <v>1541</v>
      </c>
      <c r="C6" s="202" t="s">
        <v>3354</v>
      </c>
      <c r="D6" s="202" t="s">
        <v>3355</v>
      </c>
      <c r="E6" s="202" t="s">
        <v>3356</v>
      </c>
      <c r="F6" s="203">
        <v>0</v>
      </c>
      <c r="G6" s="203">
        <v>0</v>
      </c>
      <c r="H6" s="203">
        <v>0</v>
      </c>
      <c r="I6" s="204">
        <f>+(Tabla13[[#This Row],[Balance Inicial ]]+Tabla13[[#This Row],[Entrada ]])-Tabla13[[#This Row],[Salida ]]</f>
        <v>0</v>
      </c>
      <c r="J6" s="205"/>
      <c r="N6" s="206"/>
      <c r="O6" s="199"/>
      <c r="R6" s="199"/>
    </row>
    <row r="7" spans="1:18" hidden="1" x14ac:dyDescent="0.25">
      <c r="A7" s="200">
        <v>2</v>
      </c>
      <c r="B7" s="201" t="s">
        <v>28</v>
      </c>
      <c r="C7" s="202" t="s">
        <v>3357</v>
      </c>
      <c r="D7" s="202" t="s">
        <v>3202</v>
      </c>
      <c r="E7" s="202" t="s">
        <v>3356</v>
      </c>
      <c r="F7" s="203">
        <v>30</v>
      </c>
      <c r="G7" s="207">
        <v>0</v>
      </c>
      <c r="H7" s="203">
        <v>30</v>
      </c>
      <c r="I7" s="204">
        <f>+(Tabla13[[#This Row],[Balance Inicial ]]+Tabla13[[#This Row],[Entrada ]])-Tabla13[[#This Row],[Salida ]]</f>
        <v>0</v>
      </c>
      <c r="J7" s="205"/>
      <c r="N7" s="206"/>
      <c r="O7" s="199"/>
      <c r="R7" s="199"/>
    </row>
    <row r="8" spans="1:18" x14ac:dyDescent="0.25">
      <c r="A8" s="200">
        <v>2</v>
      </c>
      <c r="B8" s="201" t="s">
        <v>28</v>
      </c>
      <c r="C8" s="202" t="s">
        <v>3358</v>
      </c>
      <c r="D8" s="202" t="s">
        <v>2433</v>
      </c>
      <c r="E8" s="202" t="s">
        <v>3356</v>
      </c>
      <c r="F8" s="203">
        <v>109</v>
      </c>
      <c r="G8" s="203">
        <v>0</v>
      </c>
      <c r="H8" s="203">
        <v>0</v>
      </c>
      <c r="I8" s="204">
        <f>+(Tabla13[[#This Row],[Balance Inicial ]]+Tabla13[[#This Row],[Entrada ]])-Tabla13[[#This Row],[Salida ]]</f>
        <v>109</v>
      </c>
      <c r="J8" s="205"/>
      <c r="N8" s="206"/>
      <c r="O8" s="199"/>
      <c r="R8" s="199"/>
    </row>
    <row r="9" spans="1:18" x14ac:dyDescent="0.25">
      <c r="A9" s="200">
        <v>3</v>
      </c>
      <c r="B9" s="201" t="s">
        <v>966</v>
      </c>
      <c r="C9" s="202" t="s">
        <v>3359</v>
      </c>
      <c r="D9" s="202" t="s">
        <v>3360</v>
      </c>
      <c r="E9" s="202" t="s">
        <v>3356</v>
      </c>
      <c r="F9" s="203">
        <v>11</v>
      </c>
      <c r="G9" s="203">
        <v>0</v>
      </c>
      <c r="H9" s="203">
        <v>0</v>
      </c>
      <c r="I9" s="204">
        <f>+(Tabla13[[#This Row],[Balance Inicial ]]+Tabla13[[#This Row],[Entrada ]])-Tabla13[[#This Row],[Salida ]]</f>
        <v>11</v>
      </c>
      <c r="J9" s="205"/>
      <c r="N9" s="206"/>
      <c r="O9" s="199"/>
      <c r="R9" s="199"/>
    </row>
    <row r="10" spans="1:18" x14ac:dyDescent="0.25">
      <c r="A10" s="200">
        <v>4</v>
      </c>
      <c r="B10" s="201" t="s">
        <v>350</v>
      </c>
      <c r="C10" s="202" t="s">
        <v>3361</v>
      </c>
      <c r="D10" s="202" t="s">
        <v>3362</v>
      </c>
      <c r="E10" s="202" t="s">
        <v>3356</v>
      </c>
      <c r="F10" s="203">
        <v>1620</v>
      </c>
      <c r="G10" s="203">
        <v>0</v>
      </c>
      <c r="H10" s="203">
        <v>0</v>
      </c>
      <c r="I10" s="204">
        <f>+(Tabla13[[#This Row],[Balance Inicial ]]+Tabla13[[#This Row],[Entrada ]])-Tabla13[[#This Row],[Salida ]]</f>
        <v>1620</v>
      </c>
      <c r="J10" s="205"/>
      <c r="N10" s="206"/>
      <c r="O10" s="199"/>
      <c r="R10" s="199"/>
    </row>
    <row r="11" spans="1:18" x14ac:dyDescent="0.25">
      <c r="A11" s="200">
        <v>5</v>
      </c>
      <c r="B11" s="201" t="s">
        <v>926</v>
      </c>
      <c r="C11" s="202" t="s">
        <v>3363</v>
      </c>
      <c r="D11" s="202" t="s">
        <v>3364</v>
      </c>
      <c r="E11" s="202" t="s">
        <v>3356</v>
      </c>
      <c r="F11" s="203">
        <v>80</v>
      </c>
      <c r="G11" s="203">
        <v>0</v>
      </c>
      <c r="H11" s="203">
        <v>0</v>
      </c>
      <c r="I11" s="204">
        <f>+(Tabla13[[#This Row],[Balance Inicial ]]+Tabla13[[#This Row],[Entrada ]])-Tabla13[[#This Row],[Salida ]]</f>
        <v>80</v>
      </c>
      <c r="J11" s="205"/>
      <c r="M11" s="251"/>
      <c r="N11" s="251"/>
      <c r="O11" s="199"/>
      <c r="R11" s="199"/>
    </row>
    <row r="12" spans="1:18" x14ac:dyDescent="0.25">
      <c r="A12" s="200">
        <v>6</v>
      </c>
      <c r="B12" s="201" t="s">
        <v>3109</v>
      </c>
      <c r="C12" s="202" t="s">
        <v>3365</v>
      </c>
      <c r="D12" s="202" t="s">
        <v>3366</v>
      </c>
      <c r="E12" s="202" t="s">
        <v>3356</v>
      </c>
      <c r="F12" s="203">
        <v>29</v>
      </c>
      <c r="G12" s="203">
        <v>0</v>
      </c>
      <c r="H12" s="203">
        <v>0</v>
      </c>
      <c r="I12" s="204">
        <f>+(Tabla13[[#This Row],[Balance Inicial ]]+Tabla13[[#This Row],[Entrada ]])-Tabla13[[#This Row],[Salida ]]</f>
        <v>29</v>
      </c>
      <c r="J12" s="205"/>
      <c r="N12" s="206"/>
      <c r="R12" s="199"/>
    </row>
    <row r="13" spans="1:18" x14ac:dyDescent="0.25">
      <c r="A13" s="200">
        <v>7</v>
      </c>
      <c r="B13" s="201" t="s">
        <v>1532</v>
      </c>
      <c r="C13" s="202" t="s">
        <v>3367</v>
      </c>
      <c r="D13" s="202" t="s">
        <v>3360</v>
      </c>
      <c r="E13" s="202" t="s">
        <v>3356</v>
      </c>
      <c r="F13" s="203">
        <v>412</v>
      </c>
      <c r="G13" s="203">
        <v>0</v>
      </c>
      <c r="H13" s="203"/>
      <c r="I13" s="204">
        <f>+(Tabla13[[#This Row],[Balance Inicial ]]+Tabla13[[#This Row],[Entrada ]])-Tabla13[[#This Row],[Salida ]]</f>
        <v>412</v>
      </c>
      <c r="J13" s="205"/>
      <c r="M13" s="239"/>
      <c r="N13" s="239"/>
      <c r="P13" s="208"/>
      <c r="Q13" s="209"/>
    </row>
    <row r="14" spans="1:18" x14ac:dyDescent="0.25">
      <c r="A14" s="200">
        <v>8</v>
      </c>
      <c r="B14" s="201" t="s">
        <v>11</v>
      </c>
      <c r="C14" s="210" t="s">
        <v>3368</v>
      </c>
      <c r="D14" s="210" t="s">
        <v>3369</v>
      </c>
      <c r="E14" s="210" t="s">
        <v>3356</v>
      </c>
      <c r="F14" s="207">
        <v>90</v>
      </c>
      <c r="G14" s="207">
        <v>0</v>
      </c>
      <c r="H14" s="207">
        <v>0</v>
      </c>
      <c r="I14" s="204">
        <f>+(Tabla13[[#This Row],[Balance Inicial ]]+Tabla13[[#This Row],[Entrada ]])-Tabla13[[#This Row],[Salida ]]</f>
        <v>90</v>
      </c>
      <c r="J14" s="205"/>
    </row>
    <row r="15" spans="1:18" x14ac:dyDescent="0.25">
      <c r="A15" s="200">
        <v>9</v>
      </c>
      <c r="B15" s="201" t="s">
        <v>3108</v>
      </c>
      <c r="C15" s="210" t="s">
        <v>2771</v>
      </c>
      <c r="D15" s="210" t="s">
        <v>3370</v>
      </c>
      <c r="E15" s="210" t="s">
        <v>3356</v>
      </c>
      <c r="F15" s="207">
        <v>183</v>
      </c>
      <c r="G15" s="207">
        <v>0</v>
      </c>
      <c r="H15" s="207">
        <v>0</v>
      </c>
      <c r="I15" s="204">
        <f>+(Tabla13[[#This Row],[Balance Inicial ]]+Tabla13[[#This Row],[Entrada ]])-Tabla13[[#This Row],[Salida ]]</f>
        <v>183</v>
      </c>
      <c r="J15" s="205"/>
    </row>
    <row r="16" spans="1:18" x14ac:dyDescent="0.25">
      <c r="A16" s="200">
        <v>10</v>
      </c>
      <c r="B16" s="201" t="s">
        <v>3110</v>
      </c>
      <c r="C16" s="210" t="s">
        <v>3371</v>
      </c>
      <c r="D16" s="210" t="s">
        <v>3372</v>
      </c>
      <c r="E16" s="210" t="s">
        <v>3356</v>
      </c>
      <c r="F16" s="207">
        <v>400</v>
      </c>
      <c r="G16" s="207"/>
      <c r="H16" s="207"/>
      <c r="I16" s="204">
        <f>+(Tabla13[[#This Row],[Balance Inicial ]]+Tabla13[[#This Row],[Entrada ]])-Tabla13[[#This Row],[Salida ]]</f>
        <v>400</v>
      </c>
      <c r="J16" s="205"/>
      <c r="N16" s="199"/>
    </row>
    <row r="17" spans="1:14" x14ac:dyDescent="0.25">
      <c r="A17" s="200">
        <v>11</v>
      </c>
      <c r="B17" s="201" t="s">
        <v>384</v>
      </c>
      <c r="C17" s="210" t="s">
        <v>3373</v>
      </c>
      <c r="D17" s="210" t="s">
        <v>3374</v>
      </c>
      <c r="E17" s="210" t="s">
        <v>3356</v>
      </c>
      <c r="F17" s="207">
        <v>0</v>
      </c>
      <c r="G17" s="207"/>
      <c r="H17" s="207"/>
      <c r="I17" s="204">
        <f>+(Tabla13[[#This Row],[Balance Inicial ]]+Tabla13[[#This Row],[Entrada ]])-Tabla13[[#This Row],[Salida ]]</f>
        <v>0</v>
      </c>
      <c r="J17" s="205"/>
      <c r="N17" s="199"/>
    </row>
    <row r="18" spans="1:14" x14ac:dyDescent="0.25">
      <c r="A18" s="200">
        <v>12</v>
      </c>
      <c r="B18" s="201" t="s">
        <v>572</v>
      </c>
      <c r="C18" s="210" t="s">
        <v>3375</v>
      </c>
      <c r="D18" s="210" t="s">
        <v>3237</v>
      </c>
      <c r="E18" s="210" t="s">
        <v>3356</v>
      </c>
      <c r="F18" s="207">
        <v>82</v>
      </c>
      <c r="G18" s="207"/>
      <c r="H18" s="207"/>
      <c r="I18" s="204">
        <f>+(Tabla13[[#This Row],[Balance Inicial ]]+Tabla13[[#This Row],[Entrada ]])-Tabla13[[#This Row],[Salida ]]</f>
        <v>82</v>
      </c>
      <c r="J18" s="205"/>
    </row>
    <row r="19" spans="1:14" x14ac:dyDescent="0.25">
      <c r="A19" s="200">
        <v>13</v>
      </c>
      <c r="B19" s="201" t="s">
        <v>367</v>
      </c>
      <c r="C19" s="210" t="s">
        <v>3376</v>
      </c>
      <c r="D19" s="210" t="s">
        <v>3372</v>
      </c>
      <c r="E19" s="210" t="s">
        <v>3356</v>
      </c>
      <c r="F19" s="207">
        <v>130</v>
      </c>
      <c r="G19" s="207"/>
      <c r="H19" s="207"/>
      <c r="I19" s="204">
        <f>+(Tabla13[[#This Row],[Balance Inicial ]]+Tabla13[[#This Row],[Entrada ]])-Tabla13[[#This Row],[Salida ]]</f>
        <v>130</v>
      </c>
      <c r="J19" s="205"/>
    </row>
    <row r="20" spans="1:14" x14ac:dyDescent="0.25">
      <c r="A20" s="200">
        <v>14</v>
      </c>
      <c r="B20" s="201" t="s">
        <v>2356</v>
      </c>
      <c r="C20" s="210" t="s">
        <v>3377</v>
      </c>
      <c r="D20" s="210" t="s">
        <v>3372</v>
      </c>
      <c r="E20" s="210" t="s">
        <v>3356</v>
      </c>
      <c r="F20" s="207">
        <v>640</v>
      </c>
      <c r="G20" s="207"/>
      <c r="H20" s="207"/>
      <c r="I20" s="204">
        <f>+(Tabla13[[#This Row],[Balance Inicial ]]+Tabla13[[#This Row],[Entrada ]])-Tabla13[[#This Row],[Salida ]]</f>
        <v>640</v>
      </c>
      <c r="J20" s="205"/>
    </row>
    <row r="21" spans="1:14" x14ac:dyDescent="0.25">
      <c r="A21" s="200">
        <v>15</v>
      </c>
      <c r="B21" s="201" t="s">
        <v>363</v>
      </c>
      <c r="C21" s="210" t="s">
        <v>3378</v>
      </c>
      <c r="D21" s="210" t="s">
        <v>3379</v>
      </c>
      <c r="E21" s="210" t="s">
        <v>3356</v>
      </c>
      <c r="F21" s="207">
        <v>1</v>
      </c>
      <c r="G21" s="207"/>
      <c r="H21" s="207"/>
      <c r="I21" s="204">
        <f>+(Tabla13[[#This Row],[Balance Inicial ]]+Tabla13[[#This Row],[Entrada ]])-Tabla13[[#This Row],[Salida ]]</f>
        <v>1</v>
      </c>
      <c r="J21" s="205"/>
    </row>
    <row r="22" spans="1:14" x14ac:dyDescent="0.25">
      <c r="A22" s="200">
        <v>16</v>
      </c>
      <c r="B22" s="201" t="s">
        <v>327</v>
      </c>
      <c r="C22" s="210" t="s">
        <v>328</v>
      </c>
      <c r="D22" s="210" t="s">
        <v>2681</v>
      </c>
      <c r="E22" s="210" t="s">
        <v>3356</v>
      </c>
      <c r="F22" s="207">
        <v>70</v>
      </c>
      <c r="G22" s="207"/>
      <c r="H22" s="207"/>
      <c r="I22" s="204">
        <f>+(Tabla13[[#This Row],[Balance Inicial ]]+Tabla13[[#This Row],[Entrada ]])-Tabla13[[#This Row],[Salida ]]</f>
        <v>70</v>
      </c>
      <c r="J22" s="205"/>
    </row>
    <row r="23" spans="1:14" x14ac:dyDescent="0.25">
      <c r="A23" s="200">
        <v>17</v>
      </c>
      <c r="B23" s="201" t="s">
        <v>357</v>
      </c>
      <c r="C23" s="210" t="s">
        <v>3380</v>
      </c>
      <c r="D23" s="210" t="s">
        <v>2434</v>
      </c>
      <c r="E23" s="210" t="s">
        <v>3356</v>
      </c>
      <c r="F23" s="207">
        <v>87</v>
      </c>
      <c r="G23" s="207"/>
      <c r="H23" s="207"/>
      <c r="I23" s="204">
        <f>+(Tabla13[[#This Row],[Balance Inicial ]]+Tabla13[[#This Row],[Entrada ]])-Tabla13[[#This Row],[Salida ]]</f>
        <v>87</v>
      </c>
      <c r="J23" s="205"/>
    </row>
    <row r="24" spans="1:14" x14ac:dyDescent="0.25">
      <c r="A24" s="200"/>
      <c r="B24" s="201"/>
      <c r="C24" s="210"/>
      <c r="D24" s="210"/>
      <c r="E24" s="210"/>
      <c r="F24" s="207"/>
      <c r="G24" s="207"/>
      <c r="H24" s="207"/>
      <c r="I24" s="204">
        <f>+(Tabla13[[#This Row],[Balance Inicial ]]+Tabla13[[#This Row],[Entrada ]])-Tabla13[[#This Row],[Salida ]]</f>
        <v>0</v>
      </c>
      <c r="J24" s="205"/>
    </row>
    <row r="25" spans="1:14" x14ac:dyDescent="0.25">
      <c r="A25" s="200"/>
      <c r="B25" s="201"/>
      <c r="C25" s="210"/>
      <c r="D25" s="210"/>
      <c r="E25" s="210"/>
      <c r="F25" s="207"/>
      <c r="G25" s="207"/>
      <c r="H25" s="207"/>
      <c r="I25" s="204">
        <f>+(Tabla13[[#This Row],[Balance Inicial ]]+Tabla13[[#This Row],[Entrada ]])-Tabla13[[#This Row],[Salida ]]</f>
        <v>0</v>
      </c>
      <c r="J25" s="205"/>
    </row>
    <row r="26" spans="1:14" x14ac:dyDescent="0.25">
      <c r="A26" s="200"/>
      <c r="B26" s="201"/>
      <c r="C26" s="210"/>
      <c r="D26" s="210"/>
      <c r="E26" s="210"/>
      <c r="F26" s="207"/>
      <c r="G26" s="207"/>
      <c r="H26" s="207"/>
      <c r="I26" s="204">
        <f>+(Tabla13[[#This Row],[Balance Inicial ]]+Tabla13[[#This Row],[Entrada ]])-Tabla13[[#This Row],[Salida ]]</f>
        <v>0</v>
      </c>
      <c r="J26" s="205"/>
    </row>
    <row r="27" spans="1:14" x14ac:dyDescent="0.25">
      <c r="A27" s="200"/>
      <c r="B27" s="201"/>
      <c r="C27" s="210"/>
      <c r="D27" s="210"/>
      <c r="E27" s="210"/>
      <c r="F27" s="207"/>
      <c r="G27" s="207"/>
      <c r="H27" s="207"/>
      <c r="I27" s="204">
        <f>+(Tabla13[[#This Row],[Balance Inicial ]]+Tabla13[[#This Row],[Entrada ]])-Tabla13[[#This Row],[Salida ]]</f>
        <v>0</v>
      </c>
      <c r="J27" s="205"/>
    </row>
    <row r="28" spans="1:14" x14ac:dyDescent="0.25">
      <c r="A28" s="200">
        <v>19</v>
      </c>
      <c r="B28" s="201" t="s">
        <v>2605</v>
      </c>
      <c r="C28" s="210" t="s">
        <v>3381</v>
      </c>
      <c r="D28" s="210" t="s">
        <v>3382</v>
      </c>
      <c r="E28" s="210" t="s">
        <v>2454</v>
      </c>
      <c r="F28" s="207">
        <v>55</v>
      </c>
      <c r="G28" s="207"/>
      <c r="H28" s="207"/>
      <c r="I28" s="204">
        <f>+(Tabla13[[#This Row],[Balance Inicial ]]+Tabla13[[#This Row],[Entrada ]])-Tabla13[[#This Row],[Salida ]]</f>
        <v>55</v>
      </c>
      <c r="J28" s="205"/>
    </row>
    <row r="29" spans="1:14" x14ac:dyDescent="0.25">
      <c r="A29" s="200">
        <v>20</v>
      </c>
      <c r="B29" s="201" t="s">
        <v>3216</v>
      </c>
      <c r="C29" s="210" t="s">
        <v>3383</v>
      </c>
      <c r="D29" s="210" t="s">
        <v>2853</v>
      </c>
      <c r="E29" s="210" t="s">
        <v>2454</v>
      </c>
      <c r="F29" s="207">
        <v>129</v>
      </c>
      <c r="G29" s="207"/>
      <c r="H29" s="207"/>
      <c r="I29" s="204">
        <f>+(Tabla13[[#This Row],[Balance Inicial ]]+Tabla13[[#This Row],[Entrada ]])-Tabla13[[#This Row],[Salida ]]</f>
        <v>129</v>
      </c>
      <c r="J29" s="205"/>
    </row>
    <row r="30" spans="1:14" x14ac:dyDescent="0.25">
      <c r="A30" s="200">
        <v>21</v>
      </c>
      <c r="B30" s="201" t="s">
        <v>3384</v>
      </c>
      <c r="C30" s="210" t="s">
        <v>3385</v>
      </c>
      <c r="D30" s="210" t="s">
        <v>2853</v>
      </c>
      <c r="E30" s="210" t="s">
        <v>2454</v>
      </c>
      <c r="F30" s="207">
        <v>138</v>
      </c>
      <c r="G30" s="207"/>
      <c r="H30" s="207"/>
      <c r="I30" s="204">
        <f>+(Tabla13[[#This Row],[Balance Inicial ]]+Tabla13[[#This Row],[Entrada ]])-Tabla13[[#This Row],[Salida ]]</f>
        <v>138</v>
      </c>
      <c r="J30" s="205"/>
    </row>
    <row r="31" spans="1:14" x14ac:dyDescent="0.25">
      <c r="A31" s="200">
        <v>22</v>
      </c>
      <c r="B31" s="201" t="s">
        <v>2606</v>
      </c>
      <c r="C31" s="210" t="s">
        <v>3386</v>
      </c>
      <c r="D31" s="210" t="s">
        <v>2853</v>
      </c>
      <c r="E31" s="210" t="s">
        <v>2454</v>
      </c>
      <c r="F31" s="207">
        <v>29</v>
      </c>
      <c r="G31" s="207"/>
      <c r="H31" s="207"/>
      <c r="I31" s="204">
        <f>+(Tabla13[[#This Row],[Balance Inicial ]]+Tabla13[[#This Row],[Entrada ]])-Tabla13[[#This Row],[Salida ]]</f>
        <v>29</v>
      </c>
      <c r="J31" s="205"/>
    </row>
    <row r="32" spans="1:14" x14ac:dyDescent="0.25">
      <c r="A32" s="200">
        <v>23</v>
      </c>
      <c r="B32" s="201" t="s">
        <v>2607</v>
      </c>
      <c r="C32" s="210" t="s">
        <v>151</v>
      </c>
      <c r="D32" s="210" t="s">
        <v>2425</v>
      </c>
      <c r="E32" s="210" t="s">
        <v>2454</v>
      </c>
      <c r="F32" s="207">
        <v>190</v>
      </c>
      <c r="G32" s="207"/>
      <c r="H32" s="207"/>
      <c r="I32" s="204">
        <f>+(Tabla13[[#This Row],[Balance Inicial ]]+Tabla13[[#This Row],[Entrada ]])-Tabla13[[#This Row],[Salida ]]</f>
        <v>190</v>
      </c>
      <c r="J32" s="205"/>
    </row>
    <row r="33" spans="1:10" x14ac:dyDescent="0.25">
      <c r="A33" s="200">
        <v>24</v>
      </c>
      <c r="B33" s="201" t="s">
        <v>2608</v>
      </c>
      <c r="C33" s="210" t="s">
        <v>3387</v>
      </c>
      <c r="D33" s="210" t="s">
        <v>2853</v>
      </c>
      <c r="E33" s="210" t="s">
        <v>2454</v>
      </c>
      <c r="F33" s="207">
        <v>348</v>
      </c>
      <c r="G33" s="207"/>
      <c r="H33" s="207"/>
      <c r="I33" s="204">
        <f>+(Tabla13[[#This Row],[Balance Inicial ]]+Tabla13[[#This Row],[Entrada ]])-Tabla13[[#This Row],[Salida ]]</f>
        <v>348</v>
      </c>
      <c r="J33" s="205"/>
    </row>
    <row r="34" spans="1:10" x14ac:dyDescent="0.25">
      <c r="A34" s="200">
        <v>25</v>
      </c>
      <c r="B34" s="201"/>
      <c r="C34" s="210" t="s">
        <v>3388</v>
      </c>
      <c r="D34" s="210" t="s">
        <v>2854</v>
      </c>
      <c r="E34" s="210" t="s">
        <v>2454</v>
      </c>
      <c r="F34" s="207">
        <v>576</v>
      </c>
      <c r="G34" s="207"/>
      <c r="H34" s="207"/>
      <c r="I34" s="204">
        <f>+(Tabla13[[#This Row],[Balance Inicial ]]+Tabla13[[#This Row],[Entrada ]])-Tabla13[[#This Row],[Salida ]]</f>
        <v>576</v>
      </c>
      <c r="J34" s="205"/>
    </row>
    <row r="35" spans="1:10" x14ac:dyDescent="0.25">
      <c r="A35" s="200">
        <v>26</v>
      </c>
      <c r="B35" s="201" t="s">
        <v>2609</v>
      </c>
      <c r="C35" s="210" t="s">
        <v>3389</v>
      </c>
      <c r="D35" s="210" t="s">
        <v>2853</v>
      </c>
      <c r="E35" s="210" t="s">
        <v>2454</v>
      </c>
      <c r="F35" s="207">
        <v>206</v>
      </c>
      <c r="G35" s="207"/>
      <c r="H35" s="207"/>
      <c r="I35" s="204">
        <f>+(Tabla13[[#This Row],[Balance Inicial ]]+Tabla13[[#This Row],[Entrada ]])-Tabla13[[#This Row],[Salida ]]</f>
        <v>206</v>
      </c>
      <c r="J35" s="205"/>
    </row>
    <row r="36" spans="1:10" x14ac:dyDescent="0.25">
      <c r="A36" s="200">
        <v>27</v>
      </c>
      <c r="B36" s="201" t="s">
        <v>2610</v>
      </c>
      <c r="C36" s="210" t="s">
        <v>3390</v>
      </c>
      <c r="D36" s="210" t="s">
        <v>3288</v>
      </c>
      <c r="E36" s="210" t="s">
        <v>2454</v>
      </c>
      <c r="F36" s="207">
        <v>175</v>
      </c>
      <c r="G36" s="207"/>
      <c r="H36" s="207"/>
      <c r="I36" s="204">
        <v>210</v>
      </c>
      <c r="J36" s="205"/>
    </row>
    <row r="37" spans="1:10" x14ac:dyDescent="0.25">
      <c r="A37" s="200">
        <v>28</v>
      </c>
      <c r="B37" s="201" t="s">
        <v>2611</v>
      </c>
      <c r="C37" s="210" t="s">
        <v>3391</v>
      </c>
      <c r="D37" s="210" t="s">
        <v>3288</v>
      </c>
      <c r="E37" s="210" t="s">
        <v>2454</v>
      </c>
      <c r="F37" s="207">
        <v>17</v>
      </c>
      <c r="G37" s="207"/>
      <c r="H37" s="207"/>
      <c r="I37" s="204">
        <v>17</v>
      </c>
      <c r="J37" s="205"/>
    </row>
    <row r="38" spans="1:10" x14ac:dyDescent="0.25">
      <c r="A38" s="200">
        <v>29</v>
      </c>
      <c r="B38" s="201" t="s">
        <v>2612</v>
      </c>
      <c r="C38" s="210" t="s">
        <v>3392</v>
      </c>
      <c r="D38" s="210" t="s">
        <v>2425</v>
      </c>
      <c r="E38" s="210" t="s">
        <v>2454</v>
      </c>
      <c r="F38" s="207">
        <v>1034</v>
      </c>
      <c r="G38" s="207"/>
      <c r="H38" s="207"/>
      <c r="I38" s="204">
        <v>1034</v>
      </c>
      <c r="J38" s="205"/>
    </row>
    <row r="39" spans="1:10" x14ac:dyDescent="0.25">
      <c r="A39" s="200">
        <v>30</v>
      </c>
      <c r="B39" s="201" t="s">
        <v>2613</v>
      </c>
      <c r="C39" s="210" t="s">
        <v>3393</v>
      </c>
      <c r="D39" s="210" t="s">
        <v>2425</v>
      </c>
      <c r="E39" s="210" t="s">
        <v>2454</v>
      </c>
      <c r="F39" s="207">
        <v>37</v>
      </c>
      <c r="G39" s="207"/>
      <c r="H39" s="207"/>
      <c r="I39" s="204">
        <f>+(Tabla13[[#This Row],[Balance Inicial ]]+Tabla13[[#This Row],[Entrada ]])-Tabla13[[#This Row],[Salida ]]</f>
        <v>37</v>
      </c>
      <c r="J39" s="205"/>
    </row>
    <row r="40" spans="1:10" x14ac:dyDescent="0.25">
      <c r="A40" s="200">
        <v>31</v>
      </c>
      <c r="B40" s="211" t="s">
        <v>2614</v>
      </c>
      <c r="C40" s="210" t="s">
        <v>3394</v>
      </c>
      <c r="D40" s="212" t="s">
        <v>2434</v>
      </c>
      <c r="E40" s="212" t="s">
        <v>2454</v>
      </c>
      <c r="F40" s="213">
        <v>197</v>
      </c>
      <c r="G40" s="207"/>
      <c r="H40" s="207"/>
      <c r="I40" s="214">
        <f>+(Tabla13[[#This Row],[Balance Inicial ]]+Tabla13[[#This Row],[Entrada ]])-Tabla13[[#This Row],[Salida ]]</f>
        <v>197</v>
      </c>
      <c r="J40" s="215"/>
    </row>
    <row r="41" spans="1:10" x14ac:dyDescent="0.25">
      <c r="A41" s="200">
        <v>32</v>
      </c>
      <c r="B41" s="201" t="s">
        <v>2615</v>
      </c>
      <c r="C41" s="210" t="s">
        <v>1029</v>
      </c>
      <c r="D41" s="210" t="s">
        <v>2681</v>
      </c>
      <c r="E41" s="210" t="s">
        <v>2454</v>
      </c>
      <c r="F41" s="207">
        <v>18</v>
      </c>
      <c r="G41" s="207"/>
      <c r="H41" s="207"/>
      <c r="I41" s="204">
        <f>+(Tabla13[[#This Row],[Balance Inicial ]]+Tabla13[[#This Row],[Entrada ]])-Tabla13[[#This Row],[Salida ]]</f>
        <v>18</v>
      </c>
      <c r="J41" s="205"/>
    </row>
    <row r="42" spans="1:10" x14ac:dyDescent="0.25">
      <c r="A42" s="200">
        <v>33</v>
      </c>
      <c r="B42" s="201" t="s">
        <v>2616</v>
      </c>
      <c r="C42" s="210" t="s">
        <v>3395</v>
      </c>
      <c r="D42" s="210" t="s">
        <v>2681</v>
      </c>
      <c r="E42" s="210" t="s">
        <v>2454</v>
      </c>
      <c r="F42" s="207">
        <v>128</v>
      </c>
      <c r="G42" s="207"/>
      <c r="H42" s="207"/>
      <c r="I42" s="204">
        <f>+(Tabla13[[#This Row],[Balance Inicial ]]+Tabla13[[#This Row],[Entrada ]])-Tabla13[[#This Row],[Salida ]]</f>
        <v>128</v>
      </c>
      <c r="J42" s="205"/>
    </row>
    <row r="43" spans="1:10" x14ac:dyDescent="0.25">
      <c r="A43" s="200">
        <v>34</v>
      </c>
      <c r="B43" s="201" t="s">
        <v>2617</v>
      </c>
      <c r="C43" s="210" t="s">
        <v>3396</v>
      </c>
      <c r="D43" s="210" t="s">
        <v>2853</v>
      </c>
      <c r="E43" s="210" t="s">
        <v>2454</v>
      </c>
      <c r="F43" s="207">
        <v>112</v>
      </c>
      <c r="G43" s="207"/>
      <c r="H43" s="207"/>
      <c r="I43" s="204">
        <f>+(Tabla13[[#This Row],[Balance Inicial ]]+Tabla13[[#This Row],[Entrada ]])-Tabla13[[#This Row],[Salida ]]</f>
        <v>112</v>
      </c>
      <c r="J43" s="205"/>
    </row>
    <row r="44" spans="1:10" x14ac:dyDescent="0.25">
      <c r="A44" s="200">
        <v>35</v>
      </c>
      <c r="B44" s="201" t="s">
        <v>2618</v>
      </c>
      <c r="C44" s="210" t="s">
        <v>3397</v>
      </c>
      <c r="D44" s="210" t="s">
        <v>2853</v>
      </c>
      <c r="E44" s="210" t="s">
        <v>2454</v>
      </c>
      <c r="F44" s="207">
        <v>132</v>
      </c>
      <c r="G44" s="207"/>
      <c r="H44" s="207"/>
      <c r="I44" s="204">
        <f>+(Tabla13[[#This Row],[Balance Inicial ]]+Tabla13[[#This Row],[Entrada ]])-Tabla13[[#This Row],[Salida ]]</f>
        <v>132</v>
      </c>
      <c r="J44" s="205"/>
    </row>
    <row r="45" spans="1:10" x14ac:dyDescent="0.25">
      <c r="A45" s="200">
        <v>36</v>
      </c>
      <c r="B45" s="201" t="s">
        <v>2620</v>
      </c>
      <c r="C45" s="210" t="s">
        <v>3398</v>
      </c>
      <c r="D45" s="210" t="s">
        <v>2956</v>
      </c>
      <c r="E45" s="210" t="s">
        <v>2454</v>
      </c>
      <c r="F45" s="207">
        <v>479</v>
      </c>
      <c r="G45" s="207"/>
      <c r="H45" s="207"/>
      <c r="I45" s="204">
        <f>+(Tabla13[[#This Row],[Balance Inicial ]]+Tabla13[[#This Row],[Entrada ]])-Tabla13[[#This Row],[Salida ]]</f>
        <v>479</v>
      </c>
      <c r="J45" s="205"/>
    </row>
    <row r="46" spans="1:10" x14ac:dyDescent="0.25">
      <c r="A46" s="200">
        <v>37</v>
      </c>
      <c r="B46" s="201" t="s">
        <v>2621</v>
      </c>
      <c r="C46" s="210" t="s">
        <v>480</v>
      </c>
      <c r="D46" s="210" t="s">
        <v>2956</v>
      </c>
      <c r="E46" s="210" t="s">
        <v>2454</v>
      </c>
      <c r="F46" s="207">
        <v>62</v>
      </c>
      <c r="G46" s="207"/>
      <c r="H46" s="207"/>
      <c r="I46" s="204">
        <f>+(Tabla13[[#This Row],[Balance Inicial ]]+Tabla13[[#This Row],[Entrada ]])-Tabla13[[#This Row],[Salida ]]</f>
        <v>62</v>
      </c>
      <c r="J46" s="205"/>
    </row>
    <row r="47" spans="1:10" x14ac:dyDescent="0.25">
      <c r="A47" s="200">
        <v>38</v>
      </c>
      <c r="B47" s="201" t="s">
        <v>2622</v>
      </c>
      <c r="C47" s="210" t="s">
        <v>3399</v>
      </c>
      <c r="D47" s="210" t="s">
        <v>2681</v>
      </c>
      <c r="E47" s="210" t="s">
        <v>2454</v>
      </c>
      <c r="F47" s="207">
        <v>25</v>
      </c>
      <c r="G47" s="207"/>
      <c r="H47" s="207"/>
      <c r="I47" s="204">
        <f>+(Tabla13[[#This Row],[Balance Inicial ]]+Tabla13[[#This Row],[Entrada ]])-Tabla13[[#This Row],[Salida ]]</f>
        <v>25</v>
      </c>
      <c r="J47" s="205"/>
    </row>
    <row r="48" spans="1:10" x14ac:dyDescent="0.25">
      <c r="A48" s="200">
        <v>39</v>
      </c>
      <c r="B48" s="201" t="s">
        <v>2623</v>
      </c>
      <c r="C48" s="210" t="s">
        <v>3400</v>
      </c>
      <c r="D48" s="210" t="s">
        <v>2853</v>
      </c>
      <c r="E48" s="210" t="s">
        <v>2454</v>
      </c>
      <c r="F48" s="207">
        <v>17</v>
      </c>
      <c r="G48" s="207"/>
      <c r="H48" s="207"/>
      <c r="I48" s="204">
        <f>+(Tabla13[[#This Row],[Balance Inicial ]]+Tabla13[[#This Row],[Entrada ]])-Tabla13[[#This Row],[Salida ]]</f>
        <v>17</v>
      </c>
      <c r="J48" s="205"/>
    </row>
    <row r="49" spans="1:10" x14ac:dyDescent="0.25">
      <c r="A49" s="200">
        <v>40</v>
      </c>
      <c r="B49" s="201" t="s">
        <v>2624</v>
      </c>
      <c r="C49" s="210" t="s">
        <v>3401</v>
      </c>
      <c r="D49" s="210" t="s">
        <v>2681</v>
      </c>
      <c r="E49" s="210" t="s">
        <v>2454</v>
      </c>
      <c r="F49" s="207">
        <v>89</v>
      </c>
      <c r="G49" s="207"/>
      <c r="H49" s="207"/>
      <c r="I49" s="204">
        <f>+(Tabla13[[#This Row],[Balance Inicial ]]+Tabla13[[#This Row],[Entrada ]])-Tabla13[[#This Row],[Salida ]]</f>
        <v>89</v>
      </c>
      <c r="J49" s="205"/>
    </row>
    <row r="50" spans="1:10" x14ac:dyDescent="0.25">
      <c r="A50" s="200">
        <v>41</v>
      </c>
      <c r="B50" s="201" t="s">
        <v>2625</v>
      </c>
      <c r="C50" s="210" t="s">
        <v>3402</v>
      </c>
      <c r="D50" s="210" t="s">
        <v>2681</v>
      </c>
      <c r="E50" s="210" t="s">
        <v>2454</v>
      </c>
      <c r="F50" s="207">
        <v>57</v>
      </c>
      <c r="G50" s="207"/>
      <c r="H50" s="207"/>
      <c r="I50" s="204">
        <f>+(Tabla13[[#This Row],[Balance Inicial ]]+Tabla13[[#This Row],[Entrada ]])-Tabla13[[#This Row],[Salida ]]</f>
        <v>57</v>
      </c>
      <c r="J50" s="205"/>
    </row>
    <row r="51" spans="1:10" x14ac:dyDescent="0.25">
      <c r="A51" s="200">
        <v>42</v>
      </c>
      <c r="B51" s="201" t="s">
        <v>2626</v>
      </c>
      <c r="C51" s="210" t="s">
        <v>1023</v>
      </c>
      <c r="D51" s="210" t="s">
        <v>2681</v>
      </c>
      <c r="E51" s="210" t="s">
        <v>2454</v>
      </c>
      <c r="F51" s="207">
        <v>82</v>
      </c>
      <c r="G51" s="207"/>
      <c r="H51" s="207"/>
      <c r="I51" s="204">
        <f>+(Tabla13[[#This Row],[Balance Inicial ]]+Tabla13[[#This Row],[Entrada ]])-Tabla13[[#This Row],[Salida ]]</f>
        <v>82</v>
      </c>
      <c r="J51" s="205"/>
    </row>
    <row r="52" spans="1:10" x14ac:dyDescent="0.25">
      <c r="A52" s="200">
        <v>43</v>
      </c>
      <c r="B52" s="201" t="s">
        <v>2799</v>
      </c>
      <c r="C52" s="210" t="s">
        <v>2800</v>
      </c>
      <c r="D52" s="210" t="s">
        <v>2681</v>
      </c>
      <c r="E52" s="210" t="s">
        <v>2454</v>
      </c>
      <c r="F52" s="207">
        <v>54</v>
      </c>
      <c r="G52" s="207"/>
      <c r="H52" s="207"/>
      <c r="I52" s="204">
        <f>+(Tabla13[[#This Row],[Balance Inicial ]]+Tabla13[[#This Row],[Entrada ]])-Tabla13[[#This Row],[Salida ]]</f>
        <v>54</v>
      </c>
      <c r="J52" s="205"/>
    </row>
    <row r="53" spans="1:10" x14ac:dyDescent="0.25">
      <c r="A53" s="200">
        <v>44</v>
      </c>
      <c r="B53" s="201" t="s">
        <v>2627</v>
      </c>
      <c r="C53" s="210" t="s">
        <v>3403</v>
      </c>
      <c r="D53" s="210" t="s">
        <v>2681</v>
      </c>
      <c r="E53" s="210" t="s">
        <v>2454</v>
      </c>
      <c r="F53" s="207">
        <v>13</v>
      </c>
      <c r="G53" s="207"/>
      <c r="H53" s="207"/>
      <c r="I53" s="204">
        <f>+(Tabla13[[#This Row],[Balance Inicial ]]+Tabla13[[#This Row],[Entrada ]])-Tabla13[[#This Row],[Salida ]]</f>
        <v>13</v>
      </c>
      <c r="J53" s="205"/>
    </row>
    <row r="54" spans="1:10" x14ac:dyDescent="0.25">
      <c r="A54" s="200">
        <v>45</v>
      </c>
      <c r="B54" s="201" t="s">
        <v>3214</v>
      </c>
      <c r="C54" s="210" t="s">
        <v>2919</v>
      </c>
      <c r="D54" s="210" t="s">
        <v>2681</v>
      </c>
      <c r="E54" s="210" t="s">
        <v>2454</v>
      </c>
      <c r="F54" s="207">
        <v>14</v>
      </c>
      <c r="G54" s="207"/>
      <c r="H54" s="207"/>
      <c r="I54" s="204">
        <f>+(Tabla13[[#This Row],[Balance Inicial ]]+Tabla13[[#This Row],[Entrada ]])-Tabla13[[#This Row],[Salida ]]</f>
        <v>14</v>
      </c>
      <c r="J54" s="205"/>
    </row>
    <row r="55" spans="1:10" x14ac:dyDescent="0.25">
      <c r="A55" s="200">
        <v>46</v>
      </c>
      <c r="B55" s="201" t="s">
        <v>2628</v>
      </c>
      <c r="C55" s="210" t="s">
        <v>1644</v>
      </c>
      <c r="D55" s="210" t="s">
        <v>2681</v>
      </c>
      <c r="E55" s="210" t="s">
        <v>2454</v>
      </c>
      <c r="F55" s="207">
        <v>88</v>
      </c>
      <c r="G55" s="207"/>
      <c r="H55" s="207"/>
      <c r="I55" s="204">
        <f>+(Tabla13[[#This Row],[Balance Inicial ]]+Tabla13[[#This Row],[Entrada ]])-Tabla13[[#This Row],[Salida ]]</f>
        <v>88</v>
      </c>
      <c r="J55" s="205"/>
    </row>
    <row r="56" spans="1:10" x14ac:dyDescent="0.25">
      <c r="A56" s="200">
        <v>47</v>
      </c>
      <c r="B56" s="201" t="s">
        <v>3219</v>
      </c>
      <c r="C56" s="210" t="s">
        <v>3404</v>
      </c>
      <c r="D56" s="210" t="s">
        <v>2681</v>
      </c>
      <c r="E56" s="210" t="s">
        <v>2454</v>
      </c>
      <c r="F56" s="207">
        <v>0</v>
      </c>
      <c r="G56" s="207"/>
      <c r="H56" s="207"/>
      <c r="I56" s="204">
        <f>+(Tabla13[[#This Row],[Balance Inicial ]]+Tabla13[[#This Row],[Entrada ]])-Tabla13[[#This Row],[Salida ]]</f>
        <v>0</v>
      </c>
      <c r="J56" s="205"/>
    </row>
    <row r="57" spans="1:10" x14ac:dyDescent="0.25">
      <c r="A57" s="200">
        <v>48</v>
      </c>
      <c r="B57" s="201" t="s">
        <v>3217</v>
      </c>
      <c r="C57" s="210" t="s">
        <v>3218</v>
      </c>
      <c r="D57" s="210" t="s">
        <v>2681</v>
      </c>
      <c r="E57" s="210" t="s">
        <v>2454</v>
      </c>
      <c r="F57" s="207">
        <v>950</v>
      </c>
      <c r="G57" s="207"/>
      <c r="H57" s="207"/>
      <c r="I57" s="204">
        <f>+(Tabla13[[#This Row],[Balance Inicial ]]+Tabla13[[#This Row],[Entrada ]])-Tabla13[[#This Row],[Salida ]]</f>
        <v>950</v>
      </c>
      <c r="J57" s="205"/>
    </row>
    <row r="58" spans="1:10" x14ac:dyDescent="0.25">
      <c r="A58" s="200">
        <v>49</v>
      </c>
      <c r="B58" s="201" t="s">
        <v>2629</v>
      </c>
      <c r="C58" s="210" t="s">
        <v>3405</v>
      </c>
      <c r="D58" s="210" t="s">
        <v>2681</v>
      </c>
      <c r="E58" s="210" t="s">
        <v>2454</v>
      </c>
      <c r="F58" s="207">
        <v>94</v>
      </c>
      <c r="G58" s="207"/>
      <c r="H58" s="207"/>
      <c r="I58" s="204">
        <f>+(Tabla13[[#This Row],[Balance Inicial ]]+Tabla13[[#This Row],[Entrada ]])-Tabla13[[#This Row],[Salida ]]</f>
        <v>94</v>
      </c>
      <c r="J58" s="205"/>
    </row>
    <row r="59" spans="1:10" x14ac:dyDescent="0.25">
      <c r="A59" s="200">
        <v>50</v>
      </c>
      <c r="B59" s="201" t="s">
        <v>2630</v>
      </c>
      <c r="C59" s="210" t="s">
        <v>3406</v>
      </c>
      <c r="D59" s="210" t="s">
        <v>2681</v>
      </c>
      <c r="E59" s="210" t="s">
        <v>2454</v>
      </c>
      <c r="F59" s="207">
        <v>204</v>
      </c>
      <c r="G59" s="207"/>
      <c r="H59" s="207"/>
      <c r="I59" s="204">
        <f>+(Tabla13[[#This Row],[Balance Inicial ]]+Tabla13[[#This Row],[Entrada ]])-Tabla13[[#This Row],[Salida ]]</f>
        <v>204</v>
      </c>
      <c r="J59" s="205"/>
    </row>
    <row r="60" spans="1:10" x14ac:dyDescent="0.25">
      <c r="A60" s="200">
        <v>51</v>
      </c>
      <c r="B60" s="201" t="s">
        <v>2631</v>
      </c>
      <c r="C60" s="210" t="s">
        <v>3407</v>
      </c>
      <c r="D60" s="210" t="s">
        <v>3098</v>
      </c>
      <c r="E60" s="210" t="s">
        <v>2454</v>
      </c>
      <c r="F60" s="207">
        <v>129</v>
      </c>
      <c r="G60" s="207"/>
      <c r="H60" s="207"/>
      <c r="I60" s="204">
        <f>+(Tabla13[[#This Row],[Balance Inicial ]]+Tabla13[[#This Row],[Entrada ]])-Tabla13[[#This Row],[Salida ]]</f>
        <v>129</v>
      </c>
      <c r="J60" s="205"/>
    </row>
    <row r="61" spans="1:10" x14ac:dyDescent="0.25">
      <c r="A61" s="200">
        <v>52</v>
      </c>
      <c r="B61" s="201" t="s">
        <v>3213</v>
      </c>
      <c r="C61" s="210" t="s">
        <v>2860</v>
      </c>
      <c r="D61" s="210" t="s">
        <v>2681</v>
      </c>
      <c r="E61" s="210" t="s">
        <v>2454</v>
      </c>
      <c r="F61" s="207">
        <v>52</v>
      </c>
      <c r="G61" s="207"/>
      <c r="H61" s="207"/>
      <c r="I61" s="204">
        <f>+(Tabla13[[#This Row],[Balance Inicial ]]+Tabla13[[#This Row],[Entrada ]])-Tabla13[[#This Row],[Salida ]]</f>
        <v>52</v>
      </c>
      <c r="J61" s="205"/>
    </row>
    <row r="62" spans="1:10" x14ac:dyDescent="0.25">
      <c r="A62" s="200">
        <v>53</v>
      </c>
      <c r="B62" s="201" t="s">
        <v>2632</v>
      </c>
      <c r="C62" s="210" t="s">
        <v>3408</v>
      </c>
      <c r="D62" s="210" t="s">
        <v>2681</v>
      </c>
      <c r="E62" s="210" t="s">
        <v>2454</v>
      </c>
      <c r="F62" s="207">
        <v>0</v>
      </c>
      <c r="G62" s="207"/>
      <c r="H62" s="207"/>
      <c r="I62" s="204">
        <f>+(Tabla13[[#This Row],[Balance Inicial ]]+Tabla13[[#This Row],[Entrada ]])-Tabla13[[#This Row],[Salida ]]</f>
        <v>0</v>
      </c>
      <c r="J62" s="205"/>
    </row>
    <row r="63" spans="1:10" x14ac:dyDescent="0.25">
      <c r="A63" s="200">
        <v>54</v>
      </c>
      <c r="B63" s="201" t="s">
        <v>2633</v>
      </c>
      <c r="C63" s="210" t="s">
        <v>3409</v>
      </c>
      <c r="D63" s="210" t="s">
        <v>3410</v>
      </c>
      <c r="E63" s="210" t="s">
        <v>2454</v>
      </c>
      <c r="F63" s="207" t="s">
        <v>3204</v>
      </c>
      <c r="G63" s="207"/>
      <c r="H63" s="207"/>
      <c r="I63" s="204" t="e">
        <f>+(Tabla13[[#This Row],[Balance Inicial ]]+Tabla13[[#This Row],[Entrada ]])-Tabla13[[#This Row],[Salida ]]</f>
        <v>#VALUE!</v>
      </c>
      <c r="J63" s="205"/>
    </row>
    <row r="64" spans="1:10" x14ac:dyDescent="0.25">
      <c r="A64" s="200">
        <v>55</v>
      </c>
      <c r="B64" s="201" t="s">
        <v>2683</v>
      </c>
      <c r="C64" s="210" t="s">
        <v>3411</v>
      </c>
      <c r="D64" s="210" t="s">
        <v>3410</v>
      </c>
      <c r="E64" s="210" t="s">
        <v>2454</v>
      </c>
      <c r="F64" s="207">
        <v>1910</v>
      </c>
      <c r="G64" s="207"/>
      <c r="H64" s="207"/>
      <c r="I64" s="204">
        <f>+(Tabla13[[#This Row],[Balance Inicial ]]+Tabla13[[#This Row],[Entrada ]])-Tabla13[[#This Row],[Salida ]]</f>
        <v>1910</v>
      </c>
      <c r="J64" s="205"/>
    </row>
    <row r="65" spans="1:10" x14ac:dyDescent="0.25">
      <c r="A65" s="200">
        <v>56</v>
      </c>
      <c r="B65" s="201" t="s">
        <v>2634</v>
      </c>
      <c r="C65" s="210" t="s">
        <v>3412</v>
      </c>
      <c r="D65" s="210" t="s">
        <v>2681</v>
      </c>
      <c r="E65" s="210" t="s">
        <v>2454</v>
      </c>
      <c r="F65" s="207">
        <v>140</v>
      </c>
      <c r="G65" s="207"/>
      <c r="H65" s="207"/>
      <c r="I65" s="204">
        <f>+(Tabla13[[#This Row],[Balance Inicial ]]+Tabla13[[#This Row],[Entrada ]])-Tabla13[[#This Row],[Salida ]]</f>
        <v>140</v>
      </c>
      <c r="J65" s="205"/>
    </row>
    <row r="66" spans="1:10" x14ac:dyDescent="0.25">
      <c r="A66" s="200">
        <v>57</v>
      </c>
      <c r="B66" s="201" t="s">
        <v>2635</v>
      </c>
      <c r="C66" s="210" t="s">
        <v>3413</v>
      </c>
      <c r="D66" s="210" t="s">
        <v>2681</v>
      </c>
      <c r="E66" s="210" t="s">
        <v>2454</v>
      </c>
      <c r="F66" s="207">
        <v>320</v>
      </c>
      <c r="G66" s="207"/>
      <c r="H66" s="207"/>
      <c r="I66" s="204">
        <f>+(Tabla13[[#This Row],[Balance Inicial ]]+Tabla13[[#This Row],[Entrada ]])-Tabla13[[#This Row],[Salida ]]</f>
        <v>320</v>
      </c>
      <c r="J66" s="205"/>
    </row>
    <row r="67" spans="1:10" x14ac:dyDescent="0.25">
      <c r="A67" s="200">
        <v>58</v>
      </c>
      <c r="B67" s="201" t="s">
        <v>2636</v>
      </c>
      <c r="C67" s="210" t="s">
        <v>158</v>
      </c>
      <c r="D67" s="210" t="s">
        <v>2681</v>
      </c>
      <c r="E67" s="210" t="s">
        <v>2454</v>
      </c>
      <c r="F67" s="207">
        <v>90</v>
      </c>
      <c r="G67" s="207"/>
      <c r="H67" s="207"/>
      <c r="I67" s="204">
        <f>+(Tabla13[[#This Row],[Balance Inicial ]]+Tabla13[[#This Row],[Entrada ]])-Tabla13[[#This Row],[Salida ]]</f>
        <v>90</v>
      </c>
      <c r="J67" s="205"/>
    </row>
    <row r="68" spans="1:10" x14ac:dyDescent="0.25">
      <c r="A68" s="200">
        <v>59</v>
      </c>
      <c r="B68" s="201" t="s">
        <v>2637</v>
      </c>
      <c r="C68" s="210" t="s">
        <v>3414</v>
      </c>
      <c r="D68" s="210" t="s">
        <v>2681</v>
      </c>
      <c r="E68" s="210" t="s">
        <v>2454</v>
      </c>
      <c r="F68" s="207">
        <v>390</v>
      </c>
      <c r="G68" s="207"/>
      <c r="H68" s="207"/>
      <c r="I68" s="204">
        <f>+(Tabla13[[#This Row],[Balance Inicial ]]+Tabla13[[#This Row],[Entrada ]])-Tabla13[[#This Row],[Salida ]]</f>
        <v>390</v>
      </c>
      <c r="J68" s="205"/>
    </row>
    <row r="69" spans="1:10" x14ac:dyDescent="0.25">
      <c r="A69" s="200">
        <v>60</v>
      </c>
      <c r="B69" s="201" t="s">
        <v>3415</v>
      </c>
      <c r="C69" s="210" t="s">
        <v>3416</v>
      </c>
      <c r="D69" s="210" t="s">
        <v>2681</v>
      </c>
      <c r="E69" s="210" t="s">
        <v>2454</v>
      </c>
      <c r="F69" s="207">
        <v>390</v>
      </c>
      <c r="G69" s="207"/>
      <c r="H69" s="207"/>
      <c r="I69" s="204">
        <f>+(Tabla13[[#This Row],[Balance Inicial ]]+Tabla13[[#This Row],[Entrada ]])-Tabla13[[#This Row],[Salida ]]</f>
        <v>390</v>
      </c>
      <c r="J69" s="205"/>
    </row>
    <row r="70" spans="1:10" x14ac:dyDescent="0.25">
      <c r="A70" s="200">
        <v>61</v>
      </c>
      <c r="B70" s="201" t="s">
        <v>2638</v>
      </c>
      <c r="C70" s="210" t="s">
        <v>3417</v>
      </c>
      <c r="D70" s="210" t="s">
        <v>2853</v>
      </c>
      <c r="E70" s="210" t="s">
        <v>2454</v>
      </c>
      <c r="F70" s="207">
        <v>72</v>
      </c>
      <c r="G70" s="207"/>
      <c r="H70" s="207"/>
      <c r="I70" s="204">
        <f>+(Tabla13[[#This Row],[Balance Inicial ]]+Tabla13[[#This Row],[Entrada ]])-Tabla13[[#This Row],[Salida ]]</f>
        <v>72</v>
      </c>
      <c r="J70" s="205"/>
    </row>
    <row r="71" spans="1:10" x14ac:dyDescent="0.25">
      <c r="A71" s="200">
        <v>62</v>
      </c>
      <c r="B71" s="201" t="s">
        <v>3418</v>
      </c>
      <c r="C71" s="210" t="s">
        <v>3419</v>
      </c>
      <c r="D71" s="210" t="s">
        <v>2853</v>
      </c>
      <c r="E71" s="210" t="s">
        <v>2454</v>
      </c>
      <c r="F71" s="207">
        <v>45</v>
      </c>
      <c r="G71" s="207"/>
      <c r="H71" s="207"/>
      <c r="I71" s="204">
        <f>+(Tabla13[[#This Row],[Balance Inicial ]]+Tabla13[[#This Row],[Entrada ]])-Tabla13[[#This Row],[Salida ]]</f>
        <v>45</v>
      </c>
      <c r="J71" s="205"/>
    </row>
    <row r="72" spans="1:10" x14ac:dyDescent="0.25">
      <c r="A72" s="200">
        <v>63</v>
      </c>
      <c r="B72" s="201" t="s">
        <v>2677</v>
      </c>
      <c r="C72" s="210" t="s">
        <v>3420</v>
      </c>
      <c r="D72" s="210" t="s">
        <v>2681</v>
      </c>
      <c r="E72" s="210" t="s">
        <v>2454</v>
      </c>
      <c r="F72" s="207">
        <v>0</v>
      </c>
      <c r="G72" s="207"/>
      <c r="H72" s="207"/>
      <c r="I72" s="204">
        <f>+(Tabla13[[#This Row],[Balance Inicial ]]+Tabla13[[#This Row],[Entrada ]])-Tabla13[[#This Row],[Salida ]]</f>
        <v>0</v>
      </c>
      <c r="J72" s="205"/>
    </row>
    <row r="73" spans="1:10" x14ac:dyDescent="0.25">
      <c r="A73" s="200">
        <v>64</v>
      </c>
      <c r="B73" s="201" t="s">
        <v>3421</v>
      </c>
      <c r="C73" s="210" t="s">
        <v>3422</v>
      </c>
      <c r="D73" s="210" t="s">
        <v>2681</v>
      </c>
      <c r="E73" s="210" t="s">
        <v>2454</v>
      </c>
      <c r="F73" s="207">
        <v>0</v>
      </c>
      <c r="G73" s="207"/>
      <c r="H73" s="207"/>
      <c r="I73" s="204">
        <f>+(Tabla13[[#This Row],[Balance Inicial ]]+Tabla13[[#This Row],[Entrada ]])-Tabla13[[#This Row],[Salida ]]</f>
        <v>0</v>
      </c>
      <c r="J73" s="205"/>
    </row>
    <row r="74" spans="1:10" x14ac:dyDescent="0.25">
      <c r="A74" s="200">
        <v>65</v>
      </c>
      <c r="B74" s="201" t="s">
        <v>2641</v>
      </c>
      <c r="C74" s="210" t="s">
        <v>503</v>
      </c>
      <c r="D74" s="210" t="s">
        <v>2681</v>
      </c>
      <c r="E74" s="210" t="s">
        <v>2454</v>
      </c>
      <c r="F74" s="207">
        <v>49</v>
      </c>
      <c r="G74" s="207"/>
      <c r="H74" s="207"/>
      <c r="I74" s="204">
        <f>+(Tabla13[[#This Row],[Balance Inicial ]]+Tabla13[[#This Row],[Entrada ]])-Tabla13[[#This Row],[Salida ]]</f>
        <v>49</v>
      </c>
      <c r="J74" s="205"/>
    </row>
    <row r="75" spans="1:10" x14ac:dyDescent="0.25">
      <c r="A75" s="200">
        <v>66</v>
      </c>
      <c r="B75" s="201" t="s">
        <v>2601</v>
      </c>
      <c r="C75" s="210" t="s">
        <v>3423</v>
      </c>
      <c r="D75" s="210" t="s">
        <v>2681</v>
      </c>
      <c r="E75" s="210" t="s">
        <v>2454</v>
      </c>
      <c r="F75" s="207">
        <v>115</v>
      </c>
      <c r="G75" s="207"/>
      <c r="H75" s="207"/>
      <c r="I75" s="204">
        <f>+(Tabla13[[#This Row],[Balance Inicial ]]+Tabla13[[#This Row],[Entrada ]])-Tabla13[[#This Row],[Salida ]]</f>
        <v>115</v>
      </c>
      <c r="J75" s="205"/>
    </row>
    <row r="76" spans="1:10" x14ac:dyDescent="0.25">
      <c r="A76" s="200">
        <v>67</v>
      </c>
      <c r="B76" s="201" t="s">
        <v>2642</v>
      </c>
      <c r="C76" s="210" t="s">
        <v>3424</v>
      </c>
      <c r="D76" s="210" t="s">
        <v>2681</v>
      </c>
      <c r="E76" s="210" t="s">
        <v>2454</v>
      </c>
      <c r="F76" s="207">
        <v>48</v>
      </c>
      <c r="G76" s="207"/>
      <c r="H76" s="207"/>
      <c r="I76" s="204">
        <f>+(Tabla13[[#This Row],[Balance Inicial ]]+Tabla13[[#This Row],[Entrada ]])-Tabla13[[#This Row],[Salida ]]</f>
        <v>48</v>
      </c>
      <c r="J76" s="205"/>
    </row>
    <row r="77" spans="1:10" x14ac:dyDescent="0.25">
      <c r="A77" s="200">
        <v>68</v>
      </c>
      <c r="B77" s="201" t="s">
        <v>3425</v>
      </c>
      <c r="C77" s="210" t="s">
        <v>3426</v>
      </c>
      <c r="D77" s="210" t="s">
        <v>2681</v>
      </c>
      <c r="E77" s="210" t="s">
        <v>2454</v>
      </c>
      <c r="F77" s="207">
        <v>52</v>
      </c>
      <c r="G77" s="207"/>
      <c r="H77" s="207"/>
      <c r="I77" s="204">
        <f>+(Tabla13[[#This Row],[Balance Inicial ]]+Tabla13[[#This Row],[Entrada ]])-Tabla13[[#This Row],[Salida ]]</f>
        <v>52</v>
      </c>
      <c r="J77" s="205"/>
    </row>
    <row r="78" spans="1:10" x14ac:dyDescent="0.25">
      <c r="A78" s="200">
        <v>69</v>
      </c>
      <c r="B78" s="201" t="s">
        <v>3427</v>
      </c>
      <c r="C78" s="210" t="s">
        <v>3428</v>
      </c>
      <c r="D78" s="210" t="s">
        <v>2681</v>
      </c>
      <c r="E78" s="210" t="s">
        <v>2454</v>
      </c>
      <c r="F78" s="207">
        <v>74</v>
      </c>
      <c r="G78" s="207"/>
      <c r="H78" s="207"/>
      <c r="I78" s="204">
        <f>+(Tabla13[[#This Row],[Balance Inicial ]]+Tabla13[[#This Row],[Entrada ]])-Tabla13[[#This Row],[Salida ]]</f>
        <v>74</v>
      </c>
      <c r="J78" s="205"/>
    </row>
    <row r="79" spans="1:10" x14ac:dyDescent="0.25">
      <c r="A79" s="200">
        <v>70</v>
      </c>
      <c r="B79" s="201" t="s">
        <v>3429</v>
      </c>
      <c r="C79" s="210" t="s">
        <v>3430</v>
      </c>
      <c r="D79" s="210" t="s">
        <v>2681</v>
      </c>
      <c r="E79" s="210" t="s">
        <v>2454</v>
      </c>
      <c r="F79" s="207">
        <v>54</v>
      </c>
      <c r="G79" s="207"/>
      <c r="H79" s="207"/>
      <c r="I79" s="204">
        <f>+(Tabla13[[#This Row],[Balance Inicial ]]+Tabla13[[#This Row],[Entrada ]])-Tabla13[[#This Row],[Salida ]]</f>
        <v>54</v>
      </c>
      <c r="J79" s="205"/>
    </row>
    <row r="80" spans="1:10" x14ac:dyDescent="0.25">
      <c r="A80" s="200">
        <v>71</v>
      </c>
      <c r="B80" s="201" t="s">
        <v>2643</v>
      </c>
      <c r="C80" s="210" t="s">
        <v>499</v>
      </c>
      <c r="D80" s="210" t="s">
        <v>2681</v>
      </c>
      <c r="E80" s="210" t="s">
        <v>2454</v>
      </c>
      <c r="F80" s="207">
        <v>0</v>
      </c>
      <c r="G80" s="207"/>
      <c r="H80" s="207"/>
      <c r="I80" s="204">
        <f>+(Tabla13[[#This Row],[Balance Inicial ]]+Tabla13[[#This Row],[Entrada ]])-Tabla13[[#This Row],[Salida ]]</f>
        <v>0</v>
      </c>
      <c r="J80" s="205"/>
    </row>
    <row r="81" spans="1:10" x14ac:dyDescent="0.25">
      <c r="A81" s="200">
        <v>72</v>
      </c>
      <c r="B81" s="201" t="s">
        <v>3431</v>
      </c>
      <c r="C81" s="210" t="s">
        <v>2841</v>
      </c>
      <c r="D81" s="210" t="s">
        <v>2681</v>
      </c>
      <c r="E81" s="210" t="s">
        <v>2454</v>
      </c>
      <c r="F81" s="207">
        <v>48</v>
      </c>
      <c r="G81" s="207"/>
      <c r="H81" s="207"/>
      <c r="I81" s="204">
        <f>+(Tabla13[[#This Row],[Balance Inicial ]]+Tabla13[[#This Row],[Entrada ]])-Tabla13[[#This Row],[Salida ]]</f>
        <v>48</v>
      </c>
      <c r="J81" s="205"/>
    </row>
    <row r="82" spans="1:10" x14ac:dyDescent="0.25">
      <c r="A82" s="200">
        <v>73</v>
      </c>
      <c r="B82" s="201" t="s">
        <v>3432</v>
      </c>
      <c r="C82" s="210" t="s">
        <v>3433</v>
      </c>
      <c r="D82" s="210" t="s">
        <v>2853</v>
      </c>
      <c r="E82" s="210" t="s">
        <v>2454</v>
      </c>
      <c r="F82" s="207">
        <v>311</v>
      </c>
      <c r="G82" s="207"/>
      <c r="H82" s="207"/>
      <c r="I82" s="204">
        <f>+(Tabla13[[#This Row],[Balance Inicial ]]+Tabla13[[#This Row],[Entrada ]])-Tabla13[[#This Row],[Salida ]]</f>
        <v>311</v>
      </c>
      <c r="J82" s="205"/>
    </row>
    <row r="83" spans="1:10" x14ac:dyDescent="0.25">
      <c r="A83" s="200">
        <v>74</v>
      </c>
      <c r="B83" s="201" t="s">
        <v>2644</v>
      </c>
      <c r="C83" s="210" t="s">
        <v>3434</v>
      </c>
      <c r="D83" s="210" t="s">
        <v>3410</v>
      </c>
      <c r="E83" s="210" t="s">
        <v>2454</v>
      </c>
      <c r="F83" s="207">
        <v>0</v>
      </c>
      <c r="G83" s="207"/>
      <c r="H83" s="207"/>
      <c r="I83" s="204">
        <f>+(Tabla13[[#This Row],[Balance Inicial ]]+Tabla13[[#This Row],[Entrada ]])-Tabla13[[#This Row],[Salida ]]</f>
        <v>0</v>
      </c>
      <c r="J83" s="205"/>
    </row>
    <row r="84" spans="1:10" x14ac:dyDescent="0.25">
      <c r="A84" s="200">
        <v>75</v>
      </c>
      <c r="B84" s="201" t="s">
        <v>2602</v>
      </c>
      <c r="C84" s="210" t="s">
        <v>164</v>
      </c>
      <c r="D84" s="210" t="s">
        <v>2681</v>
      </c>
      <c r="E84" s="210" t="s">
        <v>2454</v>
      </c>
      <c r="F84" s="207">
        <v>2</v>
      </c>
      <c r="G84" s="207"/>
      <c r="H84" s="207"/>
      <c r="I84" s="204">
        <f>+(Tabla13[[#This Row],[Balance Inicial ]]+Tabla13[[#This Row],[Entrada ]])-Tabla13[[#This Row],[Salida ]]</f>
        <v>2</v>
      </c>
      <c r="J84" s="205"/>
    </row>
    <row r="85" spans="1:10" x14ac:dyDescent="0.25">
      <c r="A85" s="200">
        <v>76</v>
      </c>
      <c r="B85" s="201" t="s">
        <v>2842</v>
      </c>
      <c r="C85" s="210" t="s">
        <v>3323</v>
      </c>
      <c r="D85" s="210" t="s">
        <v>2681</v>
      </c>
      <c r="E85" s="210" t="s">
        <v>2454</v>
      </c>
      <c r="F85" s="207">
        <v>12</v>
      </c>
      <c r="G85" s="207"/>
      <c r="H85" s="207"/>
      <c r="I85" s="204">
        <f>+(Tabla13[[#This Row],[Balance Inicial ]]+Tabla13[[#This Row],[Entrada ]])-Tabla13[[#This Row],[Salida ]]</f>
        <v>12</v>
      </c>
      <c r="J85" s="205"/>
    </row>
    <row r="86" spans="1:10" x14ac:dyDescent="0.25">
      <c r="A86" s="200">
        <v>77</v>
      </c>
      <c r="B86" s="201" t="s">
        <v>2646</v>
      </c>
      <c r="C86" s="210" t="s">
        <v>3435</v>
      </c>
      <c r="D86" s="210" t="s">
        <v>3282</v>
      </c>
      <c r="E86" s="210" t="s">
        <v>2454</v>
      </c>
      <c r="F86" s="207">
        <v>158</v>
      </c>
      <c r="G86" s="207"/>
      <c r="H86" s="207"/>
      <c r="I86" s="204">
        <f>+(Tabla13[[#This Row],[Balance Inicial ]]+Tabla13[[#This Row],[Entrada ]])-Tabla13[[#This Row],[Salida ]]</f>
        <v>158</v>
      </c>
      <c r="J86" s="205"/>
    </row>
    <row r="87" spans="1:10" x14ac:dyDescent="0.25">
      <c r="A87" s="200">
        <v>78</v>
      </c>
      <c r="B87" s="201" t="s">
        <v>2647</v>
      </c>
      <c r="C87" s="210" t="s">
        <v>3436</v>
      </c>
      <c r="D87" s="210" t="s">
        <v>2681</v>
      </c>
      <c r="E87" s="210" t="s">
        <v>2454</v>
      </c>
      <c r="F87" s="207">
        <v>8</v>
      </c>
      <c r="G87" s="207"/>
      <c r="H87" s="207"/>
      <c r="I87" s="204">
        <f>+(Tabla13[[#This Row],[Balance Inicial ]]+Tabla13[[#This Row],[Entrada ]])-Tabla13[[#This Row],[Salida ]]</f>
        <v>8</v>
      </c>
      <c r="J87" s="205"/>
    </row>
    <row r="88" spans="1:10" x14ac:dyDescent="0.25">
      <c r="A88" s="200">
        <v>79</v>
      </c>
      <c r="B88" s="201" t="s">
        <v>2648</v>
      </c>
      <c r="C88" s="210" t="s">
        <v>3437</v>
      </c>
      <c r="D88" s="210" t="s">
        <v>2681</v>
      </c>
      <c r="E88" s="210" t="s">
        <v>2454</v>
      </c>
      <c r="F88" s="207">
        <v>55</v>
      </c>
      <c r="G88" s="207"/>
      <c r="H88" s="207"/>
      <c r="I88" s="204">
        <f>+(Tabla13[[#This Row],[Balance Inicial ]]+Tabla13[[#This Row],[Entrada ]])-Tabla13[[#This Row],[Salida ]]</f>
        <v>55</v>
      </c>
      <c r="J88" s="205"/>
    </row>
    <row r="89" spans="1:10" x14ac:dyDescent="0.25">
      <c r="A89" s="200">
        <v>80</v>
      </c>
      <c r="B89" s="201" t="s">
        <v>2649</v>
      </c>
      <c r="C89" s="210" t="s">
        <v>3438</v>
      </c>
      <c r="D89" s="210" t="s">
        <v>2425</v>
      </c>
      <c r="E89" s="210" t="s">
        <v>2454</v>
      </c>
      <c r="F89" s="207">
        <v>1088</v>
      </c>
      <c r="G89" s="207"/>
      <c r="H89" s="207"/>
      <c r="I89" s="204">
        <f>+(Tabla13[[#This Row],[Balance Inicial ]]+Tabla13[[#This Row],[Entrada ]])-Tabla13[[#This Row],[Salida ]]</f>
        <v>1088</v>
      </c>
      <c r="J89" s="205"/>
    </row>
    <row r="90" spans="1:10" x14ac:dyDescent="0.25">
      <c r="A90" s="200">
        <v>81</v>
      </c>
      <c r="B90" s="201" t="s">
        <v>2650</v>
      </c>
      <c r="C90" s="210" t="s">
        <v>3439</v>
      </c>
      <c r="D90" s="210" t="s">
        <v>3282</v>
      </c>
      <c r="E90" s="210" t="s">
        <v>2454</v>
      </c>
      <c r="F90" s="207">
        <v>1240</v>
      </c>
      <c r="G90" s="207"/>
      <c r="H90" s="207"/>
      <c r="I90" s="204">
        <f>+(Tabla13[[#This Row],[Balance Inicial ]]+Tabla13[[#This Row],[Entrada ]])-Tabla13[[#This Row],[Salida ]]</f>
        <v>1240</v>
      </c>
      <c r="J90" s="205"/>
    </row>
    <row r="91" spans="1:10" x14ac:dyDescent="0.25">
      <c r="A91" s="200">
        <v>82</v>
      </c>
      <c r="B91" s="201" t="s">
        <v>3440</v>
      </c>
      <c r="C91" s="210" t="s">
        <v>3441</v>
      </c>
      <c r="D91" s="210" t="s">
        <v>2681</v>
      </c>
      <c r="E91" s="210" t="s">
        <v>2454</v>
      </c>
      <c r="F91" s="207">
        <v>81</v>
      </c>
      <c r="G91" s="207"/>
      <c r="H91" s="207"/>
      <c r="I91" s="204">
        <f>+(Tabla13[[#This Row],[Balance Inicial ]]+Tabla13[[#This Row],[Entrada ]])-Tabla13[[#This Row],[Salida ]]</f>
        <v>81</v>
      </c>
      <c r="J91" s="205"/>
    </row>
    <row r="92" spans="1:10" x14ac:dyDescent="0.25">
      <c r="A92" s="200">
        <v>83</v>
      </c>
      <c r="B92" s="201" t="s">
        <v>2652</v>
      </c>
      <c r="C92" s="210" t="s">
        <v>2777</v>
      </c>
      <c r="D92" s="210" t="s">
        <v>2681</v>
      </c>
      <c r="E92" s="210" t="s">
        <v>2454</v>
      </c>
      <c r="F92" s="207">
        <v>14</v>
      </c>
      <c r="G92" s="207"/>
      <c r="H92" s="207"/>
      <c r="I92" s="204">
        <f>+(Tabla13[[#This Row],[Balance Inicial ]]+Tabla13[[#This Row],[Entrada ]])-Tabla13[[#This Row],[Salida ]]</f>
        <v>14</v>
      </c>
      <c r="J92" s="205"/>
    </row>
    <row r="93" spans="1:10" x14ac:dyDescent="0.25">
      <c r="A93" s="200">
        <v>84</v>
      </c>
      <c r="B93" s="201" t="s">
        <v>2653</v>
      </c>
      <c r="C93" s="210" t="s">
        <v>296</v>
      </c>
      <c r="D93" s="210" t="s">
        <v>2681</v>
      </c>
      <c r="E93" s="210" t="s">
        <v>2454</v>
      </c>
      <c r="F93" s="207">
        <v>55</v>
      </c>
      <c r="G93" s="207"/>
      <c r="H93" s="207"/>
      <c r="I93" s="204">
        <f>+(Tabla13[[#This Row],[Balance Inicial ]]+Tabla13[[#This Row],[Entrada ]])-Tabla13[[#This Row],[Salida ]]</f>
        <v>55</v>
      </c>
      <c r="J93" s="205"/>
    </row>
    <row r="94" spans="1:10" x14ac:dyDescent="0.25">
      <c r="A94" s="200">
        <v>85</v>
      </c>
      <c r="B94" s="201" t="s">
        <v>2655</v>
      </c>
      <c r="C94" s="210" t="s">
        <v>3442</v>
      </c>
      <c r="D94" s="210" t="s">
        <v>2681</v>
      </c>
      <c r="E94" s="210" t="s">
        <v>2454</v>
      </c>
      <c r="F94" s="207">
        <v>0</v>
      </c>
      <c r="G94" s="207"/>
      <c r="H94" s="207"/>
      <c r="I94" s="204">
        <f>+(Tabla13[[#This Row],[Balance Inicial ]]+Tabla13[[#This Row],[Entrada ]])-Tabla13[[#This Row],[Salida ]]</f>
        <v>0</v>
      </c>
      <c r="J94" s="205"/>
    </row>
    <row r="95" spans="1:10" x14ac:dyDescent="0.25">
      <c r="A95" s="200">
        <v>86</v>
      </c>
      <c r="B95" s="201" t="s">
        <v>2746</v>
      </c>
      <c r="C95" s="210" t="s">
        <v>3443</v>
      </c>
      <c r="D95" s="210" t="s">
        <v>2681</v>
      </c>
      <c r="E95" s="210" t="s">
        <v>2454</v>
      </c>
      <c r="F95" s="207">
        <v>0</v>
      </c>
      <c r="G95" s="207"/>
      <c r="H95" s="207"/>
      <c r="I95" s="204">
        <f>+(Tabla13[[#This Row],[Balance Inicial ]]+Tabla13[[#This Row],[Entrada ]])-Tabla13[[#This Row],[Salida ]]</f>
        <v>0</v>
      </c>
      <c r="J95" s="205"/>
    </row>
    <row r="96" spans="1:10" x14ac:dyDescent="0.25">
      <c r="A96" s="200">
        <v>87</v>
      </c>
      <c r="B96" s="201" t="s">
        <v>2656</v>
      </c>
      <c r="C96" s="210" t="s">
        <v>3444</v>
      </c>
      <c r="D96" s="210" t="s">
        <v>3282</v>
      </c>
      <c r="E96" s="210" t="s">
        <v>2454</v>
      </c>
      <c r="F96" s="207">
        <v>320</v>
      </c>
      <c r="G96" s="207"/>
      <c r="H96" s="207"/>
      <c r="I96" s="204">
        <f>+(Tabla13[[#This Row],[Balance Inicial ]]+Tabla13[[#This Row],[Entrada ]])-Tabla13[[#This Row],[Salida ]]</f>
        <v>320</v>
      </c>
      <c r="J96" s="205"/>
    </row>
    <row r="97" spans="1:10" x14ac:dyDescent="0.25">
      <c r="A97" s="200">
        <v>88</v>
      </c>
      <c r="B97" s="201" t="s">
        <v>2657</v>
      </c>
      <c r="C97" s="210" t="s">
        <v>2859</v>
      </c>
      <c r="D97" s="210" t="s">
        <v>3445</v>
      </c>
      <c r="E97" s="210" t="s">
        <v>2454</v>
      </c>
      <c r="F97" s="207">
        <v>0</v>
      </c>
      <c r="G97" s="207"/>
      <c r="H97" s="207"/>
      <c r="I97" s="204">
        <f>+(Tabla13[[#This Row],[Balance Inicial ]]+Tabla13[[#This Row],[Entrada ]])-Tabla13[[#This Row],[Salida ]]</f>
        <v>0</v>
      </c>
      <c r="J97" s="205"/>
    </row>
    <row r="98" spans="1:10" x14ac:dyDescent="0.25">
      <c r="A98" s="200">
        <v>89</v>
      </c>
      <c r="B98" s="201" t="s">
        <v>2843</v>
      </c>
      <c r="C98" s="210" t="s">
        <v>3446</v>
      </c>
      <c r="D98" s="210" t="s">
        <v>2681</v>
      </c>
      <c r="E98" s="210" t="s">
        <v>2454</v>
      </c>
      <c r="F98" s="207">
        <v>175</v>
      </c>
      <c r="G98" s="207"/>
      <c r="H98" s="207"/>
      <c r="I98" s="204">
        <f>+(Tabla13[[#This Row],[Balance Inicial ]]+Tabla13[[#This Row],[Entrada ]])-Tabla13[[#This Row],[Salida ]]</f>
        <v>175</v>
      </c>
      <c r="J98" s="205"/>
    </row>
    <row r="99" spans="1:10" x14ac:dyDescent="0.25">
      <c r="A99" s="200">
        <v>90</v>
      </c>
      <c r="B99" s="201" t="s">
        <v>2843</v>
      </c>
      <c r="C99" s="210" t="s">
        <v>3447</v>
      </c>
      <c r="D99" s="210" t="s">
        <v>2681</v>
      </c>
      <c r="E99" s="210" t="s">
        <v>2454</v>
      </c>
      <c r="F99" s="207">
        <v>79</v>
      </c>
      <c r="G99" s="207"/>
      <c r="H99" s="207"/>
      <c r="I99" s="204">
        <f>+(Tabla13[[#This Row],[Balance Inicial ]]+Tabla13[[#This Row],[Entrada ]])-Tabla13[[#This Row],[Salida ]]</f>
        <v>79</v>
      </c>
      <c r="J99" s="205"/>
    </row>
    <row r="100" spans="1:10" x14ac:dyDescent="0.25">
      <c r="A100" s="200">
        <v>91</v>
      </c>
      <c r="B100" s="201" t="s">
        <v>2659</v>
      </c>
      <c r="C100" s="210" t="s">
        <v>3448</v>
      </c>
      <c r="D100" s="210" t="s">
        <v>3449</v>
      </c>
      <c r="E100" s="210" t="s">
        <v>2454</v>
      </c>
      <c r="F100" s="207">
        <v>130</v>
      </c>
      <c r="G100" s="207"/>
      <c r="H100" s="207"/>
      <c r="I100" s="204">
        <f>+(Tabla13[[#This Row],[Balance Inicial ]]+Tabla13[[#This Row],[Entrada ]])-Tabla13[[#This Row],[Salida ]]</f>
        <v>130</v>
      </c>
      <c r="J100" s="205"/>
    </row>
    <row r="101" spans="1:10" x14ac:dyDescent="0.25">
      <c r="A101" s="200">
        <v>92</v>
      </c>
      <c r="B101" s="201" t="s">
        <v>2660</v>
      </c>
      <c r="C101" s="210" t="s">
        <v>3450</v>
      </c>
      <c r="D101" s="210" t="s">
        <v>2681</v>
      </c>
      <c r="E101" s="210" t="s">
        <v>2454</v>
      </c>
      <c r="F101" s="207">
        <v>23</v>
      </c>
      <c r="G101" s="207"/>
      <c r="H101" s="207"/>
      <c r="I101" s="204">
        <f>+(Tabla13[[#This Row],[Balance Inicial ]]+Tabla13[[#This Row],[Entrada ]])-Tabla13[[#This Row],[Salida ]]</f>
        <v>23</v>
      </c>
      <c r="J101" s="205"/>
    </row>
    <row r="102" spans="1:10" x14ac:dyDescent="0.25">
      <c r="A102" s="200">
        <v>93</v>
      </c>
      <c r="B102" s="201" t="s">
        <v>2661</v>
      </c>
      <c r="C102" s="210" t="s">
        <v>3451</v>
      </c>
      <c r="D102" s="210" t="s">
        <v>2681</v>
      </c>
      <c r="E102" s="210" t="s">
        <v>2454</v>
      </c>
      <c r="F102" s="207">
        <v>77</v>
      </c>
      <c r="G102" s="207"/>
      <c r="H102" s="207"/>
      <c r="I102" s="204">
        <f>+(Tabla13[[#This Row],[Balance Inicial ]]+Tabla13[[#This Row],[Entrada ]])-Tabla13[[#This Row],[Salida ]]</f>
        <v>77</v>
      </c>
      <c r="J102" s="205"/>
    </row>
    <row r="103" spans="1:10" x14ac:dyDescent="0.25">
      <c r="A103" s="200">
        <v>94</v>
      </c>
      <c r="B103" s="201" t="s">
        <v>3452</v>
      </c>
      <c r="C103" s="210" t="s">
        <v>3453</v>
      </c>
      <c r="D103" s="210" t="s">
        <v>2681</v>
      </c>
      <c r="E103" s="210" t="s">
        <v>2454</v>
      </c>
      <c r="F103" s="207">
        <v>3447</v>
      </c>
      <c r="G103" s="207"/>
      <c r="H103" s="207"/>
      <c r="I103" s="204">
        <f>+(Tabla13[[#This Row],[Balance Inicial ]]+Tabla13[[#This Row],[Entrada ]])-Tabla13[[#This Row],[Salida ]]</f>
        <v>3447</v>
      </c>
      <c r="J103" s="205"/>
    </row>
    <row r="104" spans="1:10" x14ac:dyDescent="0.25">
      <c r="A104" s="200">
        <v>95</v>
      </c>
      <c r="B104" s="201" t="s">
        <v>2662</v>
      </c>
      <c r="C104" s="210" t="s">
        <v>3454</v>
      </c>
      <c r="D104" s="210" t="s">
        <v>2681</v>
      </c>
      <c r="E104" s="210" t="s">
        <v>2454</v>
      </c>
      <c r="F104" s="207">
        <v>1088</v>
      </c>
      <c r="G104" s="207"/>
      <c r="H104" s="207"/>
      <c r="I104" s="204">
        <f>+(Tabla13[[#This Row],[Balance Inicial ]]+Tabla13[[#This Row],[Entrada ]])-Tabla13[[#This Row],[Salida ]]</f>
        <v>1088</v>
      </c>
      <c r="J104" s="205"/>
    </row>
    <row r="105" spans="1:10" x14ac:dyDescent="0.25">
      <c r="A105" s="200">
        <v>96</v>
      </c>
      <c r="B105" s="201" t="s">
        <v>3455</v>
      </c>
      <c r="C105" s="210" t="s">
        <v>3456</v>
      </c>
      <c r="D105" s="210" t="s">
        <v>3097</v>
      </c>
      <c r="E105" s="210" t="s">
        <v>2454</v>
      </c>
      <c r="F105" s="207">
        <v>1</v>
      </c>
      <c r="G105" s="207"/>
      <c r="H105" s="207"/>
      <c r="I105" s="204">
        <f>+(Tabla13[[#This Row],[Balance Inicial ]]+Tabla13[[#This Row],[Entrada ]])-Tabla13[[#This Row],[Salida ]]</f>
        <v>1</v>
      </c>
      <c r="J105" s="205"/>
    </row>
    <row r="106" spans="1:10" x14ac:dyDescent="0.25">
      <c r="A106" s="200">
        <v>97</v>
      </c>
      <c r="B106" s="201" t="s">
        <v>3457</v>
      </c>
      <c r="C106" s="210" t="s">
        <v>2862</v>
      </c>
      <c r="D106" s="210" t="s">
        <v>2681</v>
      </c>
      <c r="E106" s="210" t="s">
        <v>2454</v>
      </c>
      <c r="F106" s="207">
        <v>0</v>
      </c>
      <c r="G106" s="207"/>
      <c r="H106" s="207"/>
      <c r="I106" s="204">
        <f>+(Tabla13[[#This Row],[Balance Inicial ]]+Tabla13[[#This Row],[Entrada ]])-Tabla13[[#This Row],[Salida ]]</f>
        <v>0</v>
      </c>
      <c r="J106" s="205"/>
    </row>
    <row r="107" spans="1:10" x14ac:dyDescent="0.25">
      <c r="A107" s="200">
        <v>98</v>
      </c>
      <c r="B107" s="201" t="s">
        <v>3458</v>
      </c>
      <c r="C107" s="210" t="s">
        <v>3459</v>
      </c>
      <c r="D107" s="210" t="s">
        <v>2681</v>
      </c>
      <c r="E107" s="210" t="s">
        <v>2454</v>
      </c>
      <c r="F107" s="207">
        <v>28</v>
      </c>
      <c r="G107" s="207"/>
      <c r="H107" s="207"/>
      <c r="I107" s="204">
        <f>+(Tabla13[[#This Row],[Balance Inicial ]]+Tabla13[[#This Row],[Entrada ]])-Tabla13[[#This Row],[Salida ]]</f>
        <v>28</v>
      </c>
      <c r="J107" s="205"/>
    </row>
    <row r="108" spans="1:10" x14ac:dyDescent="0.25">
      <c r="A108" s="200">
        <v>99</v>
      </c>
      <c r="B108" s="201" t="s">
        <v>3460</v>
      </c>
      <c r="C108" s="210" t="s">
        <v>3461</v>
      </c>
      <c r="D108" s="210" t="s">
        <v>2681</v>
      </c>
      <c r="E108" s="210" t="s">
        <v>2454</v>
      </c>
      <c r="F108" s="207">
        <v>37</v>
      </c>
      <c r="G108" s="207"/>
      <c r="H108" s="207"/>
      <c r="I108" s="204">
        <f>+(Tabla13[[#This Row],[Balance Inicial ]]+Tabla13[[#This Row],[Entrada ]])-Tabla13[[#This Row],[Salida ]]</f>
        <v>37</v>
      </c>
      <c r="J108" s="205"/>
    </row>
    <row r="109" spans="1:10" x14ac:dyDescent="0.25">
      <c r="A109" s="200"/>
      <c r="B109" s="201" t="s">
        <v>3457</v>
      </c>
      <c r="C109" s="210" t="s">
        <v>3323</v>
      </c>
      <c r="D109" s="210" t="s">
        <v>2681</v>
      </c>
      <c r="E109" s="210" t="s">
        <v>2454</v>
      </c>
      <c r="F109" s="207">
        <v>36</v>
      </c>
      <c r="G109" s="207"/>
      <c r="H109" s="207"/>
      <c r="I109" s="204">
        <f>+(Tabla13[[#This Row],[Balance Inicial ]]+Tabla13[[#This Row],[Entrada ]])-Tabla13[[#This Row],[Salida ]]</f>
        <v>36</v>
      </c>
      <c r="J109" s="205"/>
    </row>
    <row r="110" spans="1:10" x14ac:dyDescent="0.25">
      <c r="A110" s="200">
        <v>100</v>
      </c>
      <c r="B110" s="201" t="s">
        <v>3462</v>
      </c>
      <c r="C110" s="210" t="s">
        <v>3463</v>
      </c>
      <c r="D110" s="210" t="s">
        <v>2681</v>
      </c>
      <c r="E110" s="210" t="s">
        <v>2454</v>
      </c>
      <c r="F110" s="207">
        <v>47</v>
      </c>
      <c r="G110" s="207"/>
      <c r="H110" s="207"/>
      <c r="I110" s="204">
        <f>+(Tabla13[[#This Row],[Balance Inicial ]]+Tabla13[[#This Row],[Entrada ]])-Tabla13[[#This Row],[Salida ]]</f>
        <v>47</v>
      </c>
      <c r="J110" s="205"/>
    </row>
    <row r="111" spans="1:10" x14ac:dyDescent="0.25">
      <c r="A111" s="200">
        <v>101</v>
      </c>
      <c r="B111" s="201" t="s">
        <v>3464</v>
      </c>
      <c r="C111" s="210" t="s">
        <v>3465</v>
      </c>
      <c r="D111" s="210" t="s">
        <v>2428</v>
      </c>
      <c r="E111" s="210" t="s">
        <v>2454</v>
      </c>
      <c r="F111" s="207">
        <v>20</v>
      </c>
      <c r="G111" s="207"/>
      <c r="H111" s="207"/>
      <c r="I111" s="204">
        <f>+(Tabla13[[#This Row],[Balance Inicial ]]+Tabla13[[#This Row],[Entrada ]])-Tabla13[[#This Row],[Salida ]]</f>
        <v>20</v>
      </c>
      <c r="J111" s="205"/>
    </row>
    <row r="112" spans="1:10" x14ac:dyDescent="0.25">
      <c r="A112" s="200">
        <v>102</v>
      </c>
      <c r="B112" s="201" t="s">
        <v>2664</v>
      </c>
      <c r="C112" s="210" t="s">
        <v>3466</v>
      </c>
      <c r="D112" s="210" t="s">
        <v>2681</v>
      </c>
      <c r="E112" s="210" t="s">
        <v>2454</v>
      </c>
      <c r="F112" s="207">
        <v>7</v>
      </c>
      <c r="G112" s="207"/>
      <c r="H112" s="207"/>
      <c r="I112" s="204">
        <f>+(Tabla13[[#This Row],[Balance Inicial ]]+Tabla13[[#This Row],[Entrada ]])-Tabla13[[#This Row],[Salida ]]</f>
        <v>7</v>
      </c>
      <c r="J112" s="205"/>
    </row>
    <row r="113" spans="1:10" x14ac:dyDescent="0.25">
      <c r="A113" s="200">
        <v>103</v>
      </c>
      <c r="B113" s="201" t="s">
        <v>3467</v>
      </c>
      <c r="C113" s="210" t="s">
        <v>3468</v>
      </c>
      <c r="D113" s="210" t="s">
        <v>2956</v>
      </c>
      <c r="E113" s="210" t="s">
        <v>2454</v>
      </c>
      <c r="F113" s="207">
        <v>7</v>
      </c>
      <c r="G113" s="207"/>
      <c r="H113" s="207"/>
      <c r="I113" s="204">
        <f>+(Tabla13[[#This Row],[Balance Inicial ]]+Tabla13[[#This Row],[Entrada ]])-Tabla13[[#This Row],[Salida ]]</f>
        <v>7</v>
      </c>
      <c r="J113" s="205"/>
    </row>
    <row r="114" spans="1:10" x14ac:dyDescent="0.25">
      <c r="A114" s="200">
        <v>104</v>
      </c>
      <c r="B114" s="201" t="s">
        <v>3469</v>
      </c>
      <c r="C114" s="210" t="s">
        <v>3470</v>
      </c>
      <c r="D114" s="210" t="s">
        <v>2681</v>
      </c>
      <c r="E114" s="210" t="s">
        <v>2454</v>
      </c>
      <c r="F114" s="207">
        <v>22</v>
      </c>
      <c r="G114" s="207"/>
      <c r="H114" s="207"/>
      <c r="I114" s="204">
        <f>+(Tabla13[[#This Row],[Balance Inicial ]]+Tabla13[[#This Row],[Entrada ]])-Tabla13[[#This Row],[Salida ]]</f>
        <v>22</v>
      </c>
      <c r="J114" s="205"/>
    </row>
    <row r="115" spans="1:10" x14ac:dyDescent="0.25">
      <c r="A115" s="200">
        <v>105</v>
      </c>
      <c r="B115" s="201" t="s">
        <v>2599</v>
      </c>
      <c r="C115" s="210" t="s">
        <v>3471</v>
      </c>
      <c r="D115" s="210" t="s">
        <v>3382</v>
      </c>
      <c r="E115" s="210" t="s">
        <v>2454</v>
      </c>
      <c r="F115" s="207">
        <v>68</v>
      </c>
      <c r="G115" s="207"/>
      <c r="H115" s="207"/>
      <c r="I115" s="204">
        <f>+(Tabla13[[#This Row],[Balance Inicial ]]+Tabla13[[#This Row],[Entrada ]])-Tabla13[[#This Row],[Salida ]]</f>
        <v>68</v>
      </c>
      <c r="J115" s="205"/>
    </row>
    <row r="116" spans="1:10" x14ac:dyDescent="0.25">
      <c r="A116" s="200">
        <v>106</v>
      </c>
      <c r="B116" s="201" t="s">
        <v>2666</v>
      </c>
      <c r="C116" s="210" t="s">
        <v>3472</v>
      </c>
      <c r="D116" s="210" t="s">
        <v>2681</v>
      </c>
      <c r="E116" s="210" t="s">
        <v>2454</v>
      </c>
      <c r="F116" s="207">
        <v>52</v>
      </c>
      <c r="G116" s="207"/>
      <c r="H116" s="207"/>
      <c r="I116" s="204">
        <f>+(Tabla13[[#This Row],[Balance Inicial ]]+Tabla13[[#This Row],[Entrada ]])-Tabla13[[#This Row],[Salida ]]</f>
        <v>52</v>
      </c>
      <c r="J116" s="205"/>
    </row>
    <row r="117" spans="1:10" x14ac:dyDescent="0.25">
      <c r="A117" s="200">
        <v>107</v>
      </c>
      <c r="B117" s="201" t="s">
        <v>2667</v>
      </c>
      <c r="C117" s="210" t="s">
        <v>3473</v>
      </c>
      <c r="D117" s="210" t="s">
        <v>2681</v>
      </c>
      <c r="E117" s="210" t="s">
        <v>2454</v>
      </c>
      <c r="F117" s="207"/>
      <c r="G117" s="207"/>
      <c r="H117" s="207"/>
      <c r="I117" s="204">
        <f>+(Tabla13[[#This Row],[Balance Inicial ]]+Tabla13[[#This Row],[Entrada ]])-Tabla13[[#This Row],[Salida ]]</f>
        <v>0</v>
      </c>
      <c r="J117" s="205"/>
    </row>
    <row r="118" spans="1:10" x14ac:dyDescent="0.25">
      <c r="A118" s="200">
        <v>108</v>
      </c>
      <c r="B118" s="201" t="s">
        <v>2756</v>
      </c>
      <c r="C118" s="210" t="s">
        <v>3474</v>
      </c>
      <c r="D118" s="210" t="s">
        <v>3410</v>
      </c>
      <c r="E118" s="210" t="s">
        <v>2454</v>
      </c>
      <c r="F118" s="207">
        <v>20</v>
      </c>
      <c r="G118" s="207"/>
      <c r="H118" s="207"/>
      <c r="I118" s="204">
        <f>+(Tabla13[[#This Row],[Balance Inicial ]]+Tabla13[[#This Row],[Entrada ]])-Tabla13[[#This Row],[Salida ]]</f>
        <v>20</v>
      </c>
      <c r="J118" s="205"/>
    </row>
    <row r="119" spans="1:10" x14ac:dyDescent="0.25">
      <c r="A119" s="200">
        <v>109</v>
      </c>
      <c r="B119" s="201" t="s">
        <v>2668</v>
      </c>
      <c r="C119" s="210" t="s">
        <v>2790</v>
      </c>
      <c r="D119" s="210" t="s">
        <v>2681</v>
      </c>
      <c r="E119" s="210" t="s">
        <v>2454</v>
      </c>
      <c r="F119" s="207">
        <v>0</v>
      </c>
      <c r="G119" s="207"/>
      <c r="H119" s="207"/>
      <c r="I119" s="204">
        <f>+(Tabla13[[#This Row],[Balance Inicial ]]+Tabla13[[#This Row],[Entrada ]])-Tabla13[[#This Row],[Salida ]]</f>
        <v>0</v>
      </c>
      <c r="J119" s="205"/>
    </row>
    <row r="120" spans="1:10" x14ac:dyDescent="0.25">
      <c r="A120" s="200">
        <v>110</v>
      </c>
      <c r="B120" s="201" t="s">
        <v>3212</v>
      </c>
      <c r="C120" s="210" t="s">
        <v>822</v>
      </c>
      <c r="D120" s="210" t="s">
        <v>2681</v>
      </c>
      <c r="E120" s="210" t="s">
        <v>2454</v>
      </c>
      <c r="F120" s="207">
        <v>130</v>
      </c>
      <c r="G120" s="207"/>
      <c r="H120" s="207"/>
      <c r="I120" s="204">
        <f>+(Tabla13[[#This Row],[Balance Inicial ]]+Tabla13[[#This Row],[Entrada ]])-Tabla13[[#This Row],[Salida ]]</f>
        <v>130</v>
      </c>
      <c r="J120" s="205"/>
    </row>
    <row r="121" spans="1:10" x14ac:dyDescent="0.25">
      <c r="A121" s="200">
        <v>111</v>
      </c>
      <c r="B121" s="201" t="s">
        <v>2677</v>
      </c>
      <c r="C121" s="210" t="s">
        <v>1003</v>
      </c>
      <c r="D121" s="210" t="s">
        <v>2681</v>
      </c>
      <c r="E121" s="210" t="s">
        <v>2454</v>
      </c>
      <c r="F121" s="207">
        <v>96</v>
      </c>
      <c r="G121" s="207"/>
      <c r="H121" s="207"/>
      <c r="I121" s="204">
        <f>+(Tabla13[[#This Row],[Balance Inicial ]]+Tabla13[[#This Row],[Entrada ]])-Tabla13[[#This Row],[Salida ]]</f>
        <v>96</v>
      </c>
      <c r="J121" s="205"/>
    </row>
    <row r="122" spans="1:10" x14ac:dyDescent="0.25">
      <c r="A122" s="200">
        <v>112</v>
      </c>
      <c r="B122" s="201" t="s">
        <v>2697</v>
      </c>
      <c r="C122" s="210" t="s">
        <v>3200</v>
      </c>
      <c r="D122" s="210" t="s">
        <v>2681</v>
      </c>
      <c r="E122" s="210" t="s">
        <v>2454</v>
      </c>
      <c r="F122" s="207">
        <v>615</v>
      </c>
      <c r="G122" s="207"/>
      <c r="H122" s="207"/>
      <c r="I122" s="204">
        <f>+(Tabla13[[#This Row],[Balance Inicial ]]+Tabla13[[#This Row],[Entrada ]])-Tabla13[[#This Row],[Salida ]]</f>
        <v>615</v>
      </c>
      <c r="J122" s="205"/>
    </row>
    <row r="123" spans="1:10" x14ac:dyDescent="0.25">
      <c r="A123" s="200">
        <v>113</v>
      </c>
      <c r="B123" s="201" t="s">
        <v>2845</v>
      </c>
      <c r="C123" s="210" t="s">
        <v>3475</v>
      </c>
      <c r="D123" s="210" t="s">
        <v>2681</v>
      </c>
      <c r="E123" s="210" t="s">
        <v>2454</v>
      </c>
      <c r="F123" s="207">
        <v>5</v>
      </c>
      <c r="G123" s="207"/>
      <c r="H123" s="207"/>
      <c r="I123" s="204">
        <f>+(Tabla13[[#This Row],[Balance Inicial ]]+Tabla13[[#This Row],[Entrada ]])-Tabla13[[#This Row],[Salida ]]</f>
        <v>5</v>
      </c>
      <c r="J123" s="205"/>
    </row>
    <row r="124" spans="1:10" x14ac:dyDescent="0.25">
      <c r="A124" s="200">
        <v>114</v>
      </c>
      <c r="B124" s="201" t="s">
        <v>3476</v>
      </c>
      <c r="C124" s="210" t="s">
        <v>3477</v>
      </c>
      <c r="D124" s="210" t="s">
        <v>2681</v>
      </c>
      <c r="E124" s="210" t="s">
        <v>2454</v>
      </c>
      <c r="F124" s="207">
        <v>0</v>
      </c>
      <c r="G124" s="207"/>
      <c r="H124" s="207"/>
      <c r="I124" s="204">
        <f>+(Tabla13[[#This Row],[Balance Inicial ]]+Tabla13[[#This Row],[Entrada ]])-Tabla13[[#This Row],[Salida ]]</f>
        <v>0</v>
      </c>
      <c r="J124" s="205"/>
    </row>
    <row r="125" spans="1:10" x14ac:dyDescent="0.25">
      <c r="A125" s="200">
        <v>115</v>
      </c>
      <c r="B125" s="201" t="s">
        <v>2667</v>
      </c>
      <c r="C125" s="210" t="s">
        <v>3478</v>
      </c>
      <c r="D125" s="210" t="s">
        <v>2681</v>
      </c>
      <c r="E125" s="210" t="s">
        <v>2454</v>
      </c>
      <c r="F125" s="207">
        <v>75</v>
      </c>
      <c r="G125" s="207"/>
      <c r="H125" s="207"/>
      <c r="I125" s="204">
        <f>+(Tabla13[[#This Row],[Balance Inicial ]]+Tabla13[[#This Row],[Entrada ]])-Tabla13[[#This Row],[Salida ]]</f>
        <v>75</v>
      </c>
      <c r="J125" s="205"/>
    </row>
    <row r="126" spans="1:10" x14ac:dyDescent="0.25">
      <c r="A126" s="200">
        <v>116</v>
      </c>
      <c r="B126" s="201" t="s">
        <v>2668</v>
      </c>
      <c r="C126" s="210" t="s">
        <v>3479</v>
      </c>
      <c r="D126" s="210" t="s">
        <v>3480</v>
      </c>
      <c r="E126" s="210" t="s">
        <v>2454</v>
      </c>
      <c r="F126" s="207">
        <v>282</v>
      </c>
      <c r="G126" s="207"/>
      <c r="H126" s="207"/>
      <c r="I126" s="204">
        <f>+(Tabla13[[#This Row],[Balance Inicial ]]+Tabla13[[#This Row],[Entrada ]])-Tabla13[[#This Row],[Salida ]]</f>
        <v>282</v>
      </c>
      <c r="J126" s="205"/>
    </row>
    <row r="127" spans="1:10" x14ac:dyDescent="0.25">
      <c r="A127" s="200">
        <v>117</v>
      </c>
      <c r="B127" s="201" t="s">
        <v>2677</v>
      </c>
      <c r="C127" s="210" t="s">
        <v>2721</v>
      </c>
      <c r="D127" s="210" t="s">
        <v>3410</v>
      </c>
      <c r="E127" s="210" t="s">
        <v>2454</v>
      </c>
      <c r="F127" s="207">
        <v>68</v>
      </c>
      <c r="G127" s="207"/>
      <c r="H127" s="207"/>
      <c r="I127" s="204">
        <f>+(Tabla13[[#This Row],[Balance Inicial ]]+Tabla13[[#This Row],[Entrada ]])-Tabla13[[#This Row],[Salida ]]</f>
        <v>68</v>
      </c>
      <c r="J127" s="205"/>
    </row>
    <row r="128" spans="1:10" x14ac:dyDescent="0.25">
      <c r="A128" s="200">
        <v>118</v>
      </c>
      <c r="B128" s="201" t="s">
        <v>2697</v>
      </c>
      <c r="C128" s="210" t="s">
        <v>3481</v>
      </c>
      <c r="D128" s="210" t="s">
        <v>3410</v>
      </c>
      <c r="E128" s="210" t="s">
        <v>2454</v>
      </c>
      <c r="F128" s="207">
        <v>118</v>
      </c>
      <c r="G128" s="207"/>
      <c r="H128" s="207"/>
      <c r="I128" s="204">
        <f>+(Tabla13[[#This Row],[Balance Inicial ]]+Tabla13[[#This Row],[Entrada ]])-Tabla13[[#This Row],[Salida ]]</f>
        <v>118</v>
      </c>
      <c r="J128" s="205"/>
    </row>
    <row r="129" spans="1:10" x14ac:dyDescent="0.25">
      <c r="A129" s="200">
        <v>119</v>
      </c>
      <c r="B129" s="201" t="s">
        <v>2698</v>
      </c>
      <c r="C129" s="210" t="s">
        <v>3482</v>
      </c>
      <c r="D129" s="210" t="s">
        <v>3410</v>
      </c>
      <c r="E129" s="210" t="s">
        <v>2454</v>
      </c>
      <c r="F129" s="207">
        <v>29</v>
      </c>
      <c r="G129" s="207"/>
      <c r="H129" s="207"/>
      <c r="I129" s="204">
        <f>+(Tabla13[[#This Row],[Balance Inicial ]]+Tabla13[[#This Row],[Entrada ]])-Tabla13[[#This Row],[Salida ]]</f>
        <v>29</v>
      </c>
      <c r="J129" s="205"/>
    </row>
    <row r="130" spans="1:10" x14ac:dyDescent="0.25">
      <c r="A130" s="200">
        <v>120</v>
      </c>
      <c r="B130" s="201" t="s">
        <v>2753</v>
      </c>
      <c r="C130" s="210" t="s">
        <v>3483</v>
      </c>
      <c r="D130" s="210" t="s">
        <v>3410</v>
      </c>
      <c r="E130" s="210" t="s">
        <v>2454</v>
      </c>
      <c r="F130" s="207">
        <v>3</v>
      </c>
      <c r="G130" s="207"/>
      <c r="H130" s="207"/>
      <c r="I130" s="204">
        <f>+(Tabla13[[#This Row],[Balance Inicial ]]+Tabla13[[#This Row],[Entrada ]])-Tabla13[[#This Row],[Salida ]]</f>
        <v>3</v>
      </c>
      <c r="J130" s="205"/>
    </row>
    <row r="131" spans="1:10" x14ac:dyDescent="0.25">
      <c r="A131" s="200">
        <v>121</v>
      </c>
      <c r="B131" s="201" t="s">
        <v>2797</v>
      </c>
      <c r="C131" s="210" t="s">
        <v>3484</v>
      </c>
      <c r="D131" s="210" t="s">
        <v>2681</v>
      </c>
      <c r="E131" s="210" t="s">
        <v>2454</v>
      </c>
      <c r="F131" s="207">
        <v>145</v>
      </c>
      <c r="G131" s="207"/>
      <c r="H131" s="207"/>
      <c r="I131" s="204">
        <f>+(Tabla13[[#This Row],[Balance Inicial ]]+Tabla13[[#This Row],[Entrada ]])-Tabla13[[#This Row],[Salida ]]</f>
        <v>145</v>
      </c>
      <c r="J131" s="205"/>
    </row>
    <row r="132" spans="1:10" x14ac:dyDescent="0.25">
      <c r="A132" s="200">
        <v>122</v>
      </c>
      <c r="B132" s="201" t="s">
        <v>2798</v>
      </c>
      <c r="C132" s="210" t="s">
        <v>3485</v>
      </c>
      <c r="D132" s="210" t="s">
        <v>2681</v>
      </c>
      <c r="E132" s="210" t="s">
        <v>2454</v>
      </c>
      <c r="F132" s="207">
        <v>44</v>
      </c>
      <c r="G132" s="207"/>
      <c r="H132" s="207"/>
      <c r="I132" s="204">
        <f>+(Tabla13[[#This Row],[Balance Inicial ]]+Tabla13[[#This Row],[Entrada ]])-Tabla13[[#This Row],[Salida ]]</f>
        <v>44</v>
      </c>
      <c r="J132" s="205"/>
    </row>
    <row r="133" spans="1:10" x14ac:dyDescent="0.25">
      <c r="A133" s="200">
        <v>123</v>
      </c>
      <c r="B133" s="201" t="s">
        <v>3486</v>
      </c>
      <c r="C133" s="210" t="s">
        <v>3487</v>
      </c>
      <c r="D133" s="210" t="s">
        <v>2681</v>
      </c>
      <c r="E133" s="210" t="s">
        <v>2454</v>
      </c>
      <c r="F133" s="207">
        <v>1021</v>
      </c>
      <c r="G133" s="207"/>
      <c r="H133" s="207"/>
      <c r="I133" s="204">
        <f>+(Tabla13[[#This Row],[Balance Inicial ]]+Tabla13[[#This Row],[Entrada ]])-Tabla13[[#This Row],[Salida ]]</f>
        <v>1021</v>
      </c>
      <c r="J133" s="205"/>
    </row>
    <row r="134" spans="1:10" x14ac:dyDescent="0.25">
      <c r="A134" s="200">
        <v>124</v>
      </c>
      <c r="B134" s="201" t="s">
        <v>2846</v>
      </c>
      <c r="C134" s="210" t="s">
        <v>2847</v>
      </c>
      <c r="D134" s="210" t="s">
        <v>2681</v>
      </c>
      <c r="E134" s="210" t="s">
        <v>2454</v>
      </c>
      <c r="F134" s="207">
        <v>0</v>
      </c>
      <c r="G134" s="207"/>
      <c r="H134" s="207"/>
      <c r="I134" s="204">
        <f>+(Tabla13[[#This Row],[Balance Inicial ]]+Tabla13[[#This Row],[Entrada ]])-Tabla13[[#This Row],[Salida ]]</f>
        <v>0</v>
      </c>
      <c r="J134" s="205"/>
    </row>
    <row r="135" spans="1:10" x14ac:dyDescent="0.25">
      <c r="A135" s="200">
        <v>125</v>
      </c>
      <c r="B135" s="201" t="s">
        <v>2848</v>
      </c>
      <c r="C135" s="210" t="s">
        <v>3488</v>
      </c>
      <c r="D135" s="210" t="s">
        <v>2681</v>
      </c>
      <c r="E135" s="210" t="s">
        <v>2454</v>
      </c>
      <c r="F135" s="207">
        <v>1050</v>
      </c>
      <c r="G135" s="207"/>
      <c r="H135" s="207"/>
      <c r="I135" s="204">
        <f>+(Tabla13[[#This Row],[Balance Inicial ]]+Tabla13[[#This Row],[Entrada ]])-Tabla13[[#This Row],[Salida ]]</f>
        <v>1050</v>
      </c>
      <c r="J135" s="205"/>
    </row>
    <row r="136" spans="1:10" x14ac:dyDescent="0.25">
      <c r="A136" s="200">
        <v>126</v>
      </c>
      <c r="B136" s="201" t="s">
        <v>3330</v>
      </c>
      <c r="C136" s="210" t="s">
        <v>3489</v>
      </c>
      <c r="D136" s="210" t="s">
        <v>2681</v>
      </c>
      <c r="E136" s="210" t="s">
        <v>2454</v>
      </c>
      <c r="F136" s="207">
        <v>7</v>
      </c>
      <c r="G136" s="207"/>
      <c r="H136" s="207"/>
      <c r="I136" s="204">
        <f>+(Tabla13[[#This Row],[Balance Inicial ]]+Tabla13[[#This Row],[Entrada ]])-Tabla13[[#This Row],[Salida ]]</f>
        <v>7</v>
      </c>
      <c r="J136" s="205"/>
    </row>
    <row r="137" spans="1:10" x14ac:dyDescent="0.25">
      <c r="A137" s="200">
        <v>127</v>
      </c>
      <c r="B137" s="201" t="s">
        <v>3332</v>
      </c>
      <c r="C137" s="210" t="s">
        <v>3490</v>
      </c>
      <c r="D137" s="210" t="s">
        <v>2681</v>
      </c>
      <c r="E137" s="210" t="s">
        <v>2454</v>
      </c>
      <c r="F137" s="207">
        <v>3</v>
      </c>
      <c r="G137" s="207"/>
      <c r="H137" s="207"/>
      <c r="I137" s="204">
        <f>+(Tabla13[[#This Row],[Balance Inicial ]]+Tabla13[[#This Row],[Entrada ]])-Tabla13[[#This Row],[Salida ]]</f>
        <v>3</v>
      </c>
      <c r="J137" s="205"/>
    </row>
    <row r="138" spans="1:10" x14ac:dyDescent="0.25">
      <c r="A138" s="200">
        <v>128</v>
      </c>
      <c r="B138" s="201" t="s">
        <v>2846</v>
      </c>
      <c r="C138" s="210" t="s">
        <v>3491</v>
      </c>
      <c r="D138" s="210" t="s">
        <v>2681</v>
      </c>
      <c r="E138" s="210" t="s">
        <v>2454</v>
      </c>
      <c r="F138" s="207">
        <v>3</v>
      </c>
      <c r="G138" s="207"/>
      <c r="H138" s="207"/>
      <c r="I138" s="204">
        <f>+(Tabla13[[#This Row],[Balance Inicial ]]+Tabla13[[#This Row],[Entrada ]])-Tabla13[[#This Row],[Salida ]]</f>
        <v>3</v>
      </c>
      <c r="J138" s="205"/>
    </row>
    <row r="139" spans="1:10" x14ac:dyDescent="0.25">
      <c r="A139" s="200">
        <v>129</v>
      </c>
      <c r="B139" s="201" t="s">
        <v>3492</v>
      </c>
      <c r="C139" s="210" t="s">
        <v>2958</v>
      </c>
      <c r="D139" s="210" t="s">
        <v>2681</v>
      </c>
      <c r="E139" s="210" t="s">
        <v>2454</v>
      </c>
      <c r="F139" s="207">
        <v>16</v>
      </c>
      <c r="G139" s="207"/>
      <c r="H139" s="207"/>
      <c r="I139" s="204">
        <f>+(Tabla13[[#This Row],[Balance Inicial ]]+Tabla13[[#This Row],[Entrada ]])-Tabla13[[#This Row],[Salida ]]</f>
        <v>16</v>
      </c>
      <c r="J139" s="205"/>
    </row>
    <row r="140" spans="1:10" x14ac:dyDescent="0.25">
      <c r="A140" s="200">
        <v>130</v>
      </c>
      <c r="B140" s="201" t="s">
        <v>3330</v>
      </c>
      <c r="C140" s="210" t="s">
        <v>2234</v>
      </c>
      <c r="D140" s="210" t="s">
        <v>3098</v>
      </c>
      <c r="E140" s="210" t="s">
        <v>2454</v>
      </c>
      <c r="F140" s="207">
        <v>1</v>
      </c>
      <c r="G140" s="207"/>
      <c r="H140" s="207"/>
      <c r="I140" s="204">
        <f>+(Tabla13[[#This Row],[Balance Inicial ]]+Tabla13[[#This Row],[Entrada ]])-Tabla13[[#This Row],[Salida ]]</f>
        <v>1</v>
      </c>
      <c r="J140" s="205"/>
    </row>
    <row r="141" spans="1:10" x14ac:dyDescent="0.25">
      <c r="A141" s="200">
        <v>131</v>
      </c>
      <c r="B141" s="201" t="s">
        <v>3309</v>
      </c>
      <c r="C141" s="210" t="s">
        <v>3493</v>
      </c>
      <c r="D141" s="210" t="s">
        <v>2434</v>
      </c>
      <c r="E141" s="210" t="s">
        <v>2454</v>
      </c>
      <c r="F141" s="207">
        <v>0</v>
      </c>
      <c r="G141" s="207"/>
      <c r="H141" s="207"/>
      <c r="I141" s="204">
        <f>+(Tabla13[[#This Row],[Balance Inicial ]]+Tabla13[[#This Row],[Entrada ]])-Tabla13[[#This Row],[Salida ]]</f>
        <v>0</v>
      </c>
      <c r="J141" s="205"/>
    </row>
    <row r="142" spans="1:10" x14ac:dyDescent="0.25">
      <c r="A142" s="200">
        <v>132</v>
      </c>
      <c r="B142" s="201" t="s">
        <v>3421</v>
      </c>
      <c r="C142" s="210" t="s">
        <v>3018</v>
      </c>
      <c r="D142" s="210" t="s">
        <v>2681</v>
      </c>
      <c r="E142" s="210" t="s">
        <v>2454</v>
      </c>
      <c r="F142" s="207">
        <v>363</v>
      </c>
      <c r="G142" s="207"/>
      <c r="H142" s="207"/>
      <c r="I142" s="204">
        <f>+(Tabla13[[#This Row],[Balance Inicial ]]+Tabla13[[#This Row],[Entrada ]])-Tabla13[[#This Row],[Salida ]]</f>
        <v>363</v>
      </c>
      <c r="J142" s="205"/>
    </row>
    <row r="143" spans="1:10" x14ac:dyDescent="0.25">
      <c r="A143" s="200">
        <v>133</v>
      </c>
      <c r="B143" s="201" t="s">
        <v>2756</v>
      </c>
      <c r="C143" s="210" t="s">
        <v>3494</v>
      </c>
      <c r="D143" s="210" t="s">
        <v>2681</v>
      </c>
      <c r="E143" s="210" t="s">
        <v>2454</v>
      </c>
      <c r="F143" s="207">
        <v>54</v>
      </c>
      <c r="G143" s="207"/>
      <c r="H143" s="207"/>
      <c r="I143" s="204">
        <f>+(Tabla13[[#This Row],[Balance Inicial ]]+Tabla13[[#This Row],[Entrada ]])-Tabla13[[#This Row],[Salida ]]</f>
        <v>54</v>
      </c>
      <c r="J143" s="205"/>
    </row>
    <row r="144" spans="1:10" x14ac:dyDescent="0.25">
      <c r="A144" s="200">
        <v>134</v>
      </c>
      <c r="B144" s="201" t="s">
        <v>3495</v>
      </c>
      <c r="C144" s="210" t="s">
        <v>3496</v>
      </c>
      <c r="D144" s="210" t="s">
        <v>2956</v>
      </c>
      <c r="E144" s="210" t="s">
        <v>2454</v>
      </c>
      <c r="F144" s="207">
        <v>100</v>
      </c>
      <c r="G144" s="207"/>
      <c r="H144" s="207"/>
      <c r="I144" s="204">
        <f>+(Tabla13[[#This Row],[Balance Inicial ]]+Tabla13[[#This Row],[Entrada ]])-Tabla13[[#This Row],[Salida ]]</f>
        <v>100</v>
      </c>
      <c r="J144" s="205"/>
    </row>
    <row r="145" spans="1:10" x14ac:dyDescent="0.25">
      <c r="A145" s="200">
        <v>135</v>
      </c>
      <c r="B145" s="201" t="s">
        <v>3274</v>
      </c>
      <c r="C145" s="210" t="s">
        <v>3497</v>
      </c>
      <c r="D145" s="210" t="s">
        <v>3094</v>
      </c>
      <c r="E145" s="210" t="s">
        <v>2454</v>
      </c>
      <c r="F145" s="207">
        <v>61</v>
      </c>
      <c r="G145" s="207"/>
      <c r="H145" s="207"/>
      <c r="I145" s="204">
        <f>+(Tabla13[[#This Row],[Balance Inicial ]]+Tabla13[[#This Row],[Entrada ]])-Tabla13[[#This Row],[Salida ]]</f>
        <v>61</v>
      </c>
      <c r="J145" s="205"/>
    </row>
    <row r="146" spans="1:10" x14ac:dyDescent="0.25">
      <c r="A146" s="200">
        <v>136</v>
      </c>
      <c r="B146" s="201" t="s">
        <v>2600</v>
      </c>
      <c r="C146" s="210" t="s">
        <v>3498</v>
      </c>
      <c r="D146" s="210" t="s">
        <v>2853</v>
      </c>
      <c r="E146" s="210" t="s">
        <v>2454</v>
      </c>
      <c r="F146" s="207">
        <v>48</v>
      </c>
      <c r="G146" s="207"/>
      <c r="H146" s="207"/>
      <c r="I146" s="204">
        <f>+(Tabla13[[#This Row],[Balance Inicial ]]+Tabla13[[#This Row],[Entrada ]])-Tabla13[[#This Row],[Salida ]]</f>
        <v>48</v>
      </c>
      <c r="J146" s="205"/>
    </row>
    <row r="147" spans="1:10" x14ac:dyDescent="0.25">
      <c r="A147" s="200"/>
      <c r="B147" s="201"/>
      <c r="C147" s="210"/>
      <c r="D147" s="210"/>
      <c r="E147" s="210"/>
      <c r="F147" s="207"/>
      <c r="G147" s="207"/>
      <c r="H147" s="207"/>
      <c r="I147" s="204">
        <f>+(Tabla13[[#This Row],[Balance Inicial ]]+Tabla13[[#This Row],[Entrada ]])-Tabla13[[#This Row],[Salida ]]</f>
        <v>0</v>
      </c>
      <c r="J147" s="205"/>
    </row>
    <row r="148" spans="1:10" x14ac:dyDescent="0.25">
      <c r="A148" s="200"/>
      <c r="B148" s="201"/>
      <c r="C148" s="210"/>
      <c r="D148" s="210"/>
      <c r="E148" s="210"/>
      <c r="F148" s="207"/>
      <c r="G148" s="207"/>
      <c r="H148" s="207"/>
      <c r="I148" s="204">
        <f>+(Tabla13[[#This Row],[Balance Inicial ]]+Tabla13[[#This Row],[Entrada ]])-Tabla13[[#This Row],[Salida ]]</f>
        <v>0</v>
      </c>
      <c r="J148" s="205"/>
    </row>
    <row r="149" spans="1:10" x14ac:dyDescent="0.25">
      <c r="A149" s="200"/>
      <c r="B149" s="201"/>
      <c r="C149" s="210"/>
      <c r="D149" s="210"/>
      <c r="E149" s="210"/>
      <c r="F149" s="207"/>
      <c r="G149" s="207"/>
      <c r="H149" s="207"/>
      <c r="I149" s="204">
        <f>+(Tabla13[[#This Row],[Balance Inicial ]]+Tabla13[[#This Row],[Entrada ]])-Tabla13[[#This Row],[Salida ]]</f>
        <v>0</v>
      </c>
      <c r="J149" s="205"/>
    </row>
    <row r="150" spans="1:10" x14ac:dyDescent="0.25">
      <c r="A150" s="200"/>
      <c r="B150" s="201"/>
      <c r="C150" s="210"/>
      <c r="D150" s="210"/>
      <c r="E150" s="210"/>
      <c r="F150" s="207"/>
      <c r="G150" s="207"/>
      <c r="H150" s="207"/>
      <c r="I150" s="204">
        <f>+(Tabla13[[#This Row],[Balance Inicial ]]+Tabla13[[#This Row],[Entrada ]])-Tabla13[[#This Row],[Salida ]]</f>
        <v>0</v>
      </c>
      <c r="J150" s="205"/>
    </row>
    <row r="151" spans="1:10" x14ac:dyDescent="0.25">
      <c r="A151" s="200"/>
      <c r="B151" s="201"/>
      <c r="C151" s="210"/>
      <c r="D151" s="210"/>
      <c r="E151" s="210"/>
      <c r="F151" s="207"/>
      <c r="G151" s="207"/>
      <c r="H151" s="207"/>
      <c r="I151" s="204">
        <f>+(Tabla13[[#This Row],[Balance Inicial ]]+Tabla13[[#This Row],[Entrada ]])-Tabla13[[#This Row],[Salida ]]</f>
        <v>0</v>
      </c>
      <c r="J151" s="205"/>
    </row>
    <row r="152" spans="1:10" x14ac:dyDescent="0.25">
      <c r="A152" s="200"/>
      <c r="B152" s="201"/>
      <c r="C152" s="210"/>
      <c r="D152" s="210"/>
      <c r="E152" s="210"/>
      <c r="F152" s="207"/>
      <c r="G152" s="207"/>
      <c r="H152" s="207"/>
      <c r="I152" s="204">
        <f>+(Tabla13[[#This Row],[Balance Inicial ]]+Tabla13[[#This Row],[Entrada ]])-Tabla13[[#This Row],[Salida ]]</f>
        <v>0</v>
      </c>
      <c r="J152" s="205"/>
    </row>
    <row r="153" spans="1:10" x14ac:dyDescent="0.25">
      <c r="A153" s="200"/>
      <c r="B153" s="201"/>
      <c r="C153" s="210"/>
      <c r="D153" s="210"/>
      <c r="E153" s="210"/>
      <c r="F153" s="207"/>
      <c r="G153" s="207"/>
      <c r="H153" s="207"/>
      <c r="I153" s="204">
        <f>+(Tabla13[[#This Row],[Balance Inicial ]]+Tabla13[[#This Row],[Entrada ]])-Tabla13[[#This Row],[Salida ]]</f>
        <v>0</v>
      </c>
      <c r="J153" s="205"/>
    </row>
    <row r="154" spans="1:10" x14ac:dyDescent="0.25">
      <c r="A154" s="200"/>
      <c r="B154" s="201"/>
      <c r="C154" s="210"/>
      <c r="D154" s="210"/>
      <c r="E154" s="210"/>
      <c r="F154" s="207"/>
      <c r="G154" s="207"/>
      <c r="H154" s="207"/>
      <c r="I154" s="204">
        <f>+(Tabla13[[#This Row],[Balance Inicial ]]+Tabla13[[#This Row],[Entrada ]])-Tabla13[[#This Row],[Salida ]]</f>
        <v>0</v>
      </c>
      <c r="J154" s="205"/>
    </row>
    <row r="155" spans="1:10" x14ac:dyDescent="0.25">
      <c r="A155" s="200">
        <v>137</v>
      </c>
      <c r="B155" s="201" t="s">
        <v>3114</v>
      </c>
      <c r="C155" s="210" t="s">
        <v>240</v>
      </c>
      <c r="D155" s="210" t="s">
        <v>2681</v>
      </c>
      <c r="E155" s="210" t="s">
        <v>2861</v>
      </c>
      <c r="F155" s="207">
        <v>10</v>
      </c>
      <c r="G155" s="207"/>
      <c r="H155" s="207"/>
      <c r="I155" s="204">
        <f>+(Tabla13[[#This Row],[Balance Inicial ]]+Tabla13[[#This Row],[Entrada ]])-Tabla13[[#This Row],[Salida ]]</f>
        <v>10</v>
      </c>
      <c r="J155" s="205"/>
    </row>
    <row r="156" spans="1:10" x14ac:dyDescent="0.25">
      <c r="A156" s="200">
        <v>138</v>
      </c>
      <c r="B156" s="201" t="s">
        <v>3303</v>
      </c>
      <c r="C156" s="210" t="s">
        <v>3304</v>
      </c>
      <c r="D156" s="210" t="s">
        <v>2918</v>
      </c>
      <c r="E156" s="210" t="s">
        <v>2861</v>
      </c>
      <c r="F156" s="207">
        <v>20</v>
      </c>
      <c r="G156" s="207"/>
      <c r="H156" s="207"/>
      <c r="I156" s="204">
        <f>+(Tabla13[[#This Row],[Balance Inicial ]]+Tabla13[[#This Row],[Entrada ]])-Tabla13[[#This Row],[Salida ]]</f>
        <v>20</v>
      </c>
      <c r="J156" s="205"/>
    </row>
    <row r="157" spans="1:10" x14ac:dyDescent="0.25">
      <c r="A157" s="200">
        <v>139</v>
      </c>
      <c r="B157" s="201" t="s">
        <v>3499</v>
      </c>
      <c r="C157" s="210" t="s">
        <v>3500</v>
      </c>
      <c r="D157" s="210" t="s">
        <v>2918</v>
      </c>
      <c r="E157" s="210" t="s">
        <v>2861</v>
      </c>
      <c r="F157" s="207">
        <v>82</v>
      </c>
      <c r="G157" s="207"/>
      <c r="H157" s="207"/>
      <c r="I157" s="204">
        <f>+(Tabla13[[#This Row],[Balance Inicial ]]+Tabla13[[#This Row],[Entrada ]])-Tabla13[[#This Row],[Salida ]]</f>
        <v>82</v>
      </c>
      <c r="J157" s="205"/>
    </row>
    <row r="158" spans="1:10" x14ac:dyDescent="0.25">
      <c r="A158" s="200">
        <v>140</v>
      </c>
      <c r="B158" s="201" t="s">
        <v>3303</v>
      </c>
      <c r="C158" s="210" t="s">
        <v>3316</v>
      </c>
      <c r="D158" s="210" t="s">
        <v>2681</v>
      </c>
      <c r="E158" s="210" t="s">
        <v>2861</v>
      </c>
      <c r="F158" s="207">
        <v>19</v>
      </c>
      <c r="G158" s="207"/>
      <c r="H158" s="207"/>
      <c r="I158" s="204">
        <f>+(Tabla13[[#This Row],[Balance Inicial ]]+Tabla13[[#This Row],[Entrada ]])-Tabla13[[#This Row],[Salida ]]</f>
        <v>19</v>
      </c>
      <c r="J158" s="205"/>
    </row>
    <row r="159" spans="1:10" x14ac:dyDescent="0.25">
      <c r="A159" s="200">
        <v>141</v>
      </c>
      <c r="B159" s="201" t="s">
        <v>3116</v>
      </c>
      <c r="C159" s="210" t="s">
        <v>3501</v>
      </c>
      <c r="D159" s="210" t="s">
        <v>2681</v>
      </c>
      <c r="E159" s="210" t="s">
        <v>2861</v>
      </c>
      <c r="F159" s="207">
        <v>83</v>
      </c>
      <c r="G159" s="207"/>
      <c r="H159" s="207"/>
      <c r="I159" s="204">
        <f>+(Tabla13[[#This Row],[Balance Inicial ]]+Tabla13[[#This Row],[Entrada ]])-Tabla13[[#This Row],[Salida ]]</f>
        <v>83</v>
      </c>
      <c r="J159" s="205"/>
    </row>
    <row r="160" spans="1:10" x14ac:dyDescent="0.25">
      <c r="A160" s="200">
        <v>142</v>
      </c>
      <c r="B160" s="201" t="s">
        <v>3315</v>
      </c>
      <c r="C160" s="210" t="s">
        <v>3502</v>
      </c>
      <c r="D160" s="210" t="s">
        <v>2681</v>
      </c>
      <c r="E160" s="210" t="s">
        <v>2861</v>
      </c>
      <c r="F160" s="207">
        <v>1</v>
      </c>
      <c r="G160" s="207"/>
      <c r="H160" s="207"/>
      <c r="I160" s="204">
        <f>+(Tabla13[[#This Row],[Balance Inicial ]]+Tabla13[[#This Row],[Entrada ]])-Tabla13[[#This Row],[Salida ]]</f>
        <v>1</v>
      </c>
      <c r="J160" s="205"/>
    </row>
    <row r="161" spans="1:10" x14ac:dyDescent="0.25">
      <c r="A161" s="200">
        <v>143</v>
      </c>
      <c r="B161" s="201" t="s">
        <v>3503</v>
      </c>
      <c r="C161" s="210" t="s">
        <v>3504</v>
      </c>
      <c r="D161" s="210" t="s">
        <v>2681</v>
      </c>
      <c r="E161" s="210" t="s">
        <v>2861</v>
      </c>
      <c r="F161" s="207">
        <v>1</v>
      </c>
      <c r="G161" s="207"/>
      <c r="H161" s="207"/>
      <c r="I161" s="204">
        <f>+(Tabla13[[#This Row],[Balance Inicial ]]+Tabla13[[#This Row],[Entrada ]])-Tabla13[[#This Row],[Salida ]]</f>
        <v>1</v>
      </c>
      <c r="J161" s="205"/>
    </row>
    <row r="162" spans="1:10" x14ac:dyDescent="0.25">
      <c r="A162" s="200">
        <v>144</v>
      </c>
      <c r="B162" s="201" t="s">
        <v>3117</v>
      </c>
      <c r="C162" s="210" t="s">
        <v>3505</v>
      </c>
      <c r="D162" s="210" t="s">
        <v>2681</v>
      </c>
      <c r="E162" s="210" t="s">
        <v>2861</v>
      </c>
      <c r="F162" s="207">
        <v>1</v>
      </c>
      <c r="G162" s="207"/>
      <c r="H162" s="207"/>
      <c r="I162" s="204">
        <f>+(Tabla13[[#This Row],[Balance Inicial ]]+Tabla13[[#This Row],[Entrada ]])-Tabla13[[#This Row],[Salida ]]</f>
        <v>1</v>
      </c>
      <c r="J162" s="205"/>
    </row>
    <row r="163" spans="1:10" x14ac:dyDescent="0.25">
      <c r="A163" s="200">
        <v>145</v>
      </c>
      <c r="B163" s="201" t="s">
        <v>3120</v>
      </c>
      <c r="C163" s="210" t="s">
        <v>2925</v>
      </c>
      <c r="D163" s="210" t="s">
        <v>2681</v>
      </c>
      <c r="E163" s="210" t="s">
        <v>2861</v>
      </c>
      <c r="F163" s="207">
        <v>11</v>
      </c>
      <c r="G163" s="207"/>
      <c r="H163" s="207"/>
      <c r="I163" s="204">
        <f>+(Tabla13[[#This Row],[Balance Inicial ]]+Tabla13[[#This Row],[Entrada ]])-Tabla13[[#This Row],[Salida ]]</f>
        <v>11</v>
      </c>
      <c r="J163" s="205"/>
    </row>
    <row r="164" spans="1:10" x14ac:dyDescent="0.25">
      <c r="A164" s="200">
        <v>146</v>
      </c>
      <c r="B164" s="201" t="s">
        <v>3506</v>
      </c>
      <c r="C164" s="210" t="s">
        <v>2924</v>
      </c>
      <c r="D164" s="210" t="s">
        <v>2681</v>
      </c>
      <c r="E164" s="210" t="s">
        <v>2861</v>
      </c>
      <c r="F164" s="207">
        <v>13</v>
      </c>
      <c r="G164" s="207"/>
      <c r="H164" s="207"/>
      <c r="I164" s="204">
        <f>+(Tabla13[[#This Row],[Balance Inicial ]]+Tabla13[[#This Row],[Entrada ]])-Tabla13[[#This Row],[Salida ]]</f>
        <v>13</v>
      </c>
      <c r="J164" s="205"/>
    </row>
    <row r="165" spans="1:10" x14ac:dyDescent="0.25">
      <c r="A165" s="200">
        <v>147</v>
      </c>
      <c r="B165" s="201" t="s">
        <v>3119</v>
      </c>
      <c r="C165" s="210" t="s">
        <v>3507</v>
      </c>
      <c r="D165" s="210" t="s">
        <v>2681</v>
      </c>
      <c r="E165" s="210" t="s">
        <v>2861</v>
      </c>
      <c r="F165" s="207">
        <v>12</v>
      </c>
      <c r="G165" s="207"/>
      <c r="H165" s="207"/>
      <c r="I165" s="204">
        <f>+(Tabla13[[#This Row],[Balance Inicial ]]+Tabla13[[#This Row],[Entrada ]])-Tabla13[[#This Row],[Salida ]]</f>
        <v>12</v>
      </c>
      <c r="J165" s="205"/>
    </row>
    <row r="166" spans="1:10" x14ac:dyDescent="0.25">
      <c r="A166" s="200">
        <v>148</v>
      </c>
      <c r="B166" s="201" t="s">
        <v>3121</v>
      </c>
      <c r="C166" s="210" t="s">
        <v>3508</v>
      </c>
      <c r="D166" s="210" t="s">
        <v>2681</v>
      </c>
      <c r="E166" s="210" t="s">
        <v>2861</v>
      </c>
      <c r="F166" s="207">
        <v>0</v>
      </c>
      <c r="G166" s="207"/>
      <c r="H166" s="207"/>
      <c r="I166" s="204">
        <f>+(Tabla13[[#This Row],[Balance Inicial ]]+Tabla13[[#This Row],[Entrada ]])-Tabla13[[#This Row],[Salida ]]</f>
        <v>0</v>
      </c>
      <c r="J166" s="205"/>
    </row>
    <row r="167" spans="1:10" x14ac:dyDescent="0.25">
      <c r="A167" s="200">
        <v>149</v>
      </c>
      <c r="B167" s="201" t="s">
        <v>3242</v>
      </c>
      <c r="C167" s="210" t="s">
        <v>3243</v>
      </c>
      <c r="D167" s="210" t="s">
        <v>2926</v>
      </c>
      <c r="E167" s="210" t="s">
        <v>2861</v>
      </c>
      <c r="F167" s="207">
        <v>50</v>
      </c>
      <c r="G167" s="207"/>
      <c r="H167" s="207"/>
      <c r="I167" s="204">
        <f>+(Tabla13[[#This Row],[Balance Inicial ]]+Tabla13[[#This Row],[Entrada ]])-Tabla13[[#This Row],[Salida ]]</f>
        <v>50</v>
      </c>
      <c r="J167" s="205"/>
    </row>
    <row r="168" spans="1:10" x14ac:dyDescent="0.25">
      <c r="A168" s="200">
        <v>150</v>
      </c>
      <c r="B168" s="201" t="s">
        <v>3122</v>
      </c>
      <c r="C168" s="210" t="s">
        <v>3509</v>
      </c>
      <c r="D168" s="210" t="s">
        <v>2926</v>
      </c>
      <c r="E168" s="210" t="s">
        <v>2861</v>
      </c>
      <c r="F168" s="207">
        <v>0</v>
      </c>
      <c r="G168" s="207"/>
      <c r="H168" s="207"/>
      <c r="I168" s="204">
        <f>+(Tabla13[[#This Row],[Balance Inicial ]]+Tabla13[[#This Row],[Entrada ]])-Tabla13[[#This Row],[Salida ]]</f>
        <v>0</v>
      </c>
      <c r="J168" s="205"/>
    </row>
    <row r="169" spans="1:10" x14ac:dyDescent="0.25">
      <c r="A169" s="200">
        <v>151</v>
      </c>
      <c r="B169" s="201" t="s">
        <v>2927</v>
      </c>
      <c r="C169" s="210" t="s">
        <v>2928</v>
      </c>
      <c r="D169" s="210" t="s">
        <v>2926</v>
      </c>
      <c r="E169" s="210" t="s">
        <v>2861</v>
      </c>
      <c r="F169" s="207">
        <v>100</v>
      </c>
      <c r="G169" s="207"/>
      <c r="H169" s="207"/>
      <c r="I169" s="204">
        <f>+(Tabla13[[#This Row],[Balance Inicial ]]+Tabla13[[#This Row],[Entrada ]])-Tabla13[[#This Row],[Salida ]]</f>
        <v>100</v>
      </c>
      <c r="J169" s="205"/>
    </row>
    <row r="170" spans="1:10" x14ac:dyDescent="0.25">
      <c r="A170" s="200">
        <v>152</v>
      </c>
      <c r="B170" s="201" t="s">
        <v>3123</v>
      </c>
      <c r="C170" s="210" t="s">
        <v>3510</v>
      </c>
      <c r="D170" s="210" t="s">
        <v>2681</v>
      </c>
      <c r="E170" s="210" t="s">
        <v>2861</v>
      </c>
      <c r="F170" s="207">
        <v>0</v>
      </c>
      <c r="G170" s="207"/>
      <c r="H170" s="207"/>
      <c r="I170" s="204">
        <f>+(Tabla13[[#This Row],[Balance Inicial ]]+Tabla13[[#This Row],[Entrada ]])-Tabla13[[#This Row],[Salida ]]</f>
        <v>0</v>
      </c>
      <c r="J170" s="205"/>
    </row>
    <row r="171" spans="1:10" x14ac:dyDescent="0.25">
      <c r="A171" s="200">
        <v>153</v>
      </c>
      <c r="B171" s="201" t="s">
        <v>3244</v>
      </c>
      <c r="C171" s="210" t="s">
        <v>3511</v>
      </c>
      <c r="D171" s="210" t="s">
        <v>2681</v>
      </c>
      <c r="E171" s="210" t="s">
        <v>2861</v>
      </c>
      <c r="F171" s="207">
        <v>0</v>
      </c>
      <c r="G171" s="207"/>
      <c r="H171" s="207"/>
      <c r="I171" s="204">
        <f>+(Tabla13[[#This Row],[Balance Inicial ]]+Tabla13[[#This Row],[Entrada ]])-Tabla13[[#This Row],[Salida ]]</f>
        <v>0</v>
      </c>
      <c r="J171" s="205"/>
    </row>
    <row r="172" spans="1:10" x14ac:dyDescent="0.25">
      <c r="A172" s="200">
        <v>154</v>
      </c>
      <c r="B172" s="201" t="s">
        <v>3125</v>
      </c>
      <c r="C172" s="210" t="s">
        <v>3512</v>
      </c>
      <c r="D172" s="210" t="s">
        <v>2681</v>
      </c>
      <c r="E172" s="210" t="s">
        <v>2861</v>
      </c>
      <c r="F172" s="207">
        <v>0</v>
      </c>
      <c r="G172" s="207"/>
      <c r="H172" s="207"/>
      <c r="I172" s="204">
        <f>+(Tabla13[[#This Row],[Balance Inicial ]]+Tabla13[[#This Row],[Entrada ]])-Tabla13[[#This Row],[Salida ]]</f>
        <v>0</v>
      </c>
      <c r="J172" s="205"/>
    </row>
    <row r="173" spans="1:10" x14ac:dyDescent="0.25">
      <c r="A173" s="200">
        <v>155</v>
      </c>
      <c r="B173" s="201" t="s">
        <v>3124</v>
      </c>
      <c r="C173" s="210" t="s">
        <v>2930</v>
      </c>
      <c r="D173" s="210" t="s">
        <v>2681</v>
      </c>
      <c r="E173" s="210" t="s">
        <v>2861</v>
      </c>
      <c r="F173" s="207">
        <v>0</v>
      </c>
      <c r="G173" s="207"/>
      <c r="H173" s="207"/>
      <c r="I173" s="204">
        <f>+(Tabla13[[#This Row],[Balance Inicial ]]+Tabla13[[#This Row],[Entrada ]])-Tabla13[[#This Row],[Salida ]]</f>
        <v>0</v>
      </c>
      <c r="J173" s="205"/>
    </row>
    <row r="174" spans="1:10" x14ac:dyDescent="0.25">
      <c r="A174" s="200">
        <v>156</v>
      </c>
      <c r="B174" s="201" t="s">
        <v>3126</v>
      </c>
      <c r="C174" s="210" t="s">
        <v>3513</v>
      </c>
      <c r="D174" s="210" t="s">
        <v>2681</v>
      </c>
      <c r="E174" s="210" t="s">
        <v>2861</v>
      </c>
      <c r="F174" s="207">
        <v>2</v>
      </c>
      <c r="G174" s="207"/>
      <c r="H174" s="207"/>
      <c r="I174" s="204">
        <f>+(Tabla13[[#This Row],[Balance Inicial ]]+Tabla13[[#This Row],[Entrada ]])-Tabla13[[#This Row],[Salida ]]</f>
        <v>2</v>
      </c>
      <c r="J174" s="205"/>
    </row>
    <row r="175" spans="1:10" x14ac:dyDescent="0.25">
      <c r="A175" s="200">
        <v>157</v>
      </c>
      <c r="B175" s="201" t="s">
        <v>2933</v>
      </c>
      <c r="C175" s="210" t="s">
        <v>3240</v>
      </c>
      <c r="D175" s="210" t="s">
        <v>2681</v>
      </c>
      <c r="E175" s="210" t="s">
        <v>2861</v>
      </c>
      <c r="F175" s="207">
        <v>2</v>
      </c>
      <c r="G175" s="207"/>
      <c r="H175" s="207"/>
      <c r="I175" s="204">
        <f>+(Tabla13[[#This Row],[Balance Inicial ]]+Tabla13[[#This Row],[Entrada ]])-Tabla13[[#This Row],[Salida ]]</f>
        <v>2</v>
      </c>
      <c r="J175" s="205"/>
    </row>
    <row r="176" spans="1:10" x14ac:dyDescent="0.25">
      <c r="A176" s="200">
        <v>158</v>
      </c>
      <c r="B176" s="201" t="s">
        <v>2934</v>
      </c>
      <c r="C176" s="210" t="s">
        <v>2935</v>
      </c>
      <c r="D176" s="210" t="s">
        <v>2681</v>
      </c>
      <c r="E176" s="210" t="s">
        <v>2861</v>
      </c>
      <c r="F176" s="207">
        <v>0</v>
      </c>
      <c r="G176" s="207"/>
      <c r="H176" s="207"/>
      <c r="I176" s="204">
        <f>+(Tabla13[[#This Row],[Balance Inicial ]]+Tabla13[[#This Row],[Entrada ]])-Tabla13[[#This Row],[Salida ]]</f>
        <v>0</v>
      </c>
      <c r="J176" s="205"/>
    </row>
    <row r="177" spans="1:10" x14ac:dyDescent="0.25">
      <c r="A177" s="200">
        <v>159</v>
      </c>
      <c r="B177" s="201" t="s">
        <v>2936</v>
      </c>
      <c r="C177" s="210" t="s">
        <v>3238</v>
      </c>
      <c r="D177" s="210" t="s">
        <v>3514</v>
      </c>
      <c r="E177" s="210" t="s">
        <v>2861</v>
      </c>
      <c r="F177" s="207">
        <v>6</v>
      </c>
      <c r="G177" s="207"/>
      <c r="H177" s="207"/>
      <c r="I177" s="204">
        <f>+(Tabla13[[#This Row],[Balance Inicial ]]+Tabla13[[#This Row],[Entrada ]])-Tabla13[[#This Row],[Salida ]]</f>
        <v>6</v>
      </c>
      <c r="J177" s="205"/>
    </row>
    <row r="178" spans="1:10" x14ac:dyDescent="0.25">
      <c r="A178" s="200">
        <v>160</v>
      </c>
      <c r="B178" s="201" t="s">
        <v>2937</v>
      </c>
      <c r="C178" s="210" t="s">
        <v>2938</v>
      </c>
      <c r="D178" s="210" t="s">
        <v>2681</v>
      </c>
      <c r="E178" s="210" t="s">
        <v>3515</v>
      </c>
      <c r="F178" s="207">
        <v>0</v>
      </c>
      <c r="G178" s="207"/>
      <c r="H178" s="207"/>
      <c r="I178" s="204">
        <f>+(Tabla13[[#This Row],[Balance Inicial ]]+Tabla13[[#This Row],[Entrada ]])-Tabla13[[#This Row],[Salida ]]</f>
        <v>0</v>
      </c>
      <c r="J178" s="205"/>
    </row>
    <row r="179" spans="1:10" x14ac:dyDescent="0.25">
      <c r="A179" s="200">
        <v>161</v>
      </c>
      <c r="B179" s="201" t="s">
        <v>2939</v>
      </c>
      <c r="C179" s="210" t="s">
        <v>3516</v>
      </c>
      <c r="D179" s="210" t="s">
        <v>2681</v>
      </c>
      <c r="E179" s="210" t="s">
        <v>3517</v>
      </c>
      <c r="F179" s="207">
        <v>0</v>
      </c>
      <c r="G179" s="207"/>
      <c r="H179" s="207"/>
      <c r="I179" s="204">
        <f>+(Tabla13[[#This Row],[Balance Inicial ]]+Tabla13[[#This Row],[Entrada ]])-Tabla13[[#This Row],[Salida ]]</f>
        <v>0</v>
      </c>
      <c r="J179" s="205"/>
    </row>
    <row r="180" spans="1:10" x14ac:dyDescent="0.25">
      <c r="A180" s="200">
        <v>162</v>
      </c>
      <c r="B180" s="201" t="s">
        <v>2940</v>
      </c>
      <c r="C180" s="210" t="s">
        <v>2941</v>
      </c>
      <c r="D180" s="210" t="s">
        <v>2681</v>
      </c>
      <c r="E180" s="210" t="s">
        <v>2861</v>
      </c>
      <c r="F180" s="207">
        <v>0</v>
      </c>
      <c r="G180" s="207"/>
      <c r="H180" s="207"/>
      <c r="I180" s="204">
        <f>+(Tabla13[[#This Row],[Balance Inicial ]]+Tabla13[[#This Row],[Entrada ]])-Tabla13[[#This Row],[Salida ]]</f>
        <v>0</v>
      </c>
      <c r="J180" s="205"/>
    </row>
    <row r="181" spans="1:10" x14ac:dyDescent="0.25">
      <c r="A181" s="200">
        <v>163</v>
      </c>
      <c r="B181" s="201" t="s">
        <v>2942</v>
      </c>
      <c r="C181" s="210" t="s">
        <v>3518</v>
      </c>
      <c r="D181" s="210" t="s">
        <v>2681</v>
      </c>
      <c r="E181" s="210" t="s">
        <v>2861</v>
      </c>
      <c r="F181" s="207">
        <v>0</v>
      </c>
      <c r="G181" s="207"/>
      <c r="H181" s="207"/>
      <c r="I181" s="204">
        <f>+(Tabla13[[#This Row],[Balance Inicial ]]+Tabla13[[#This Row],[Entrada ]])-Tabla13[[#This Row],[Salida ]]</f>
        <v>0</v>
      </c>
      <c r="J181" s="205"/>
    </row>
    <row r="182" spans="1:10" x14ac:dyDescent="0.25">
      <c r="A182" s="200">
        <v>164</v>
      </c>
      <c r="B182" s="201" t="s">
        <v>2943</v>
      </c>
      <c r="C182" s="210" t="s">
        <v>3519</v>
      </c>
      <c r="D182" s="210" t="s">
        <v>2681</v>
      </c>
      <c r="E182" s="210" t="s">
        <v>2861</v>
      </c>
      <c r="F182" s="207">
        <v>0</v>
      </c>
      <c r="G182" s="207"/>
      <c r="H182" s="207"/>
      <c r="I182" s="204">
        <f>+(Tabla13[[#This Row],[Balance Inicial ]]+Tabla13[[#This Row],[Entrada ]])-Tabla13[[#This Row],[Salida ]]</f>
        <v>0</v>
      </c>
      <c r="J182" s="205"/>
    </row>
    <row r="183" spans="1:10" x14ac:dyDescent="0.25">
      <c r="A183" s="200">
        <v>165</v>
      </c>
      <c r="B183" s="201" t="s">
        <v>3224</v>
      </c>
      <c r="C183" s="210" t="s">
        <v>3520</v>
      </c>
      <c r="D183" s="210" t="s">
        <v>2681</v>
      </c>
      <c r="E183" s="210" t="s">
        <v>2861</v>
      </c>
      <c r="F183" s="207">
        <v>60</v>
      </c>
      <c r="G183" s="207"/>
      <c r="H183" s="207"/>
      <c r="I183" s="204">
        <f>+(Tabla13[[#This Row],[Balance Inicial ]]+Tabla13[[#This Row],[Entrada ]])-Tabla13[[#This Row],[Salida ]]</f>
        <v>60</v>
      </c>
      <c r="J183" s="205"/>
    </row>
    <row r="184" spans="1:10" x14ac:dyDescent="0.25">
      <c r="A184" s="200">
        <v>166</v>
      </c>
      <c r="B184" s="201" t="s">
        <v>3521</v>
      </c>
      <c r="C184" s="210" t="s">
        <v>3522</v>
      </c>
      <c r="D184" s="210" t="s">
        <v>2681</v>
      </c>
      <c r="E184" s="210" t="s">
        <v>2861</v>
      </c>
      <c r="F184" s="207">
        <v>0</v>
      </c>
      <c r="G184" s="207"/>
      <c r="H184" s="207"/>
      <c r="I184" s="204">
        <f>+(Tabla13[[#This Row],[Balance Inicial ]]+Tabla13[[#This Row],[Entrada ]])-Tabla13[[#This Row],[Salida ]]</f>
        <v>0</v>
      </c>
      <c r="J184" s="205"/>
    </row>
    <row r="185" spans="1:10" x14ac:dyDescent="0.25">
      <c r="A185" s="200">
        <v>167</v>
      </c>
      <c r="B185" s="201" t="s">
        <v>3226</v>
      </c>
      <c r="C185" s="210" t="s">
        <v>2945</v>
      </c>
      <c r="D185" s="210" t="s">
        <v>2681</v>
      </c>
      <c r="E185" s="210" t="s">
        <v>2861</v>
      </c>
      <c r="F185" s="207">
        <v>3</v>
      </c>
      <c r="G185" s="207"/>
      <c r="H185" s="207"/>
      <c r="I185" s="204">
        <f>+(Tabla13[[#This Row],[Balance Inicial ]]+Tabla13[[#This Row],[Entrada ]])-Tabla13[[#This Row],[Salida ]]</f>
        <v>3</v>
      </c>
      <c r="J185" s="205"/>
    </row>
    <row r="186" spans="1:10" x14ac:dyDescent="0.25">
      <c r="A186" s="200">
        <v>168</v>
      </c>
      <c r="B186" s="201" t="s">
        <v>2946</v>
      </c>
      <c r="C186" s="210" t="s">
        <v>3523</v>
      </c>
      <c r="D186" s="210" t="s">
        <v>2681</v>
      </c>
      <c r="E186" s="210" t="s">
        <v>2861</v>
      </c>
      <c r="F186" s="207">
        <v>60</v>
      </c>
      <c r="G186" s="207"/>
      <c r="H186" s="207"/>
      <c r="I186" s="204">
        <f>+(Tabla13[[#This Row],[Balance Inicial ]]+Tabla13[[#This Row],[Entrada ]])-Tabla13[[#This Row],[Salida ]]</f>
        <v>60</v>
      </c>
      <c r="J186" s="205"/>
    </row>
    <row r="187" spans="1:10" x14ac:dyDescent="0.25">
      <c r="A187" s="200">
        <v>169</v>
      </c>
      <c r="B187" s="201" t="s">
        <v>2947</v>
      </c>
      <c r="C187" s="210" t="s">
        <v>3524</v>
      </c>
      <c r="D187" s="210" t="s">
        <v>2681</v>
      </c>
      <c r="E187" s="210" t="s">
        <v>2861</v>
      </c>
      <c r="F187" s="207">
        <v>100</v>
      </c>
      <c r="G187" s="207"/>
      <c r="H187" s="207"/>
      <c r="I187" s="204">
        <f>+(Tabla13[[#This Row],[Balance Inicial ]]+Tabla13[[#This Row],[Entrada ]])-Tabla13[[#This Row],[Salida ]]</f>
        <v>100</v>
      </c>
      <c r="J187" s="205"/>
    </row>
    <row r="188" spans="1:10" x14ac:dyDescent="0.25">
      <c r="A188" s="200">
        <v>170</v>
      </c>
      <c r="B188" s="201" t="s">
        <v>2948</v>
      </c>
      <c r="C188" s="210" t="s">
        <v>3525</v>
      </c>
      <c r="D188" s="210" t="s">
        <v>2681</v>
      </c>
      <c r="E188" s="210" t="s">
        <v>2861</v>
      </c>
      <c r="F188" s="207">
        <v>100</v>
      </c>
      <c r="G188" s="207"/>
      <c r="H188" s="207"/>
      <c r="I188" s="204">
        <f>+(Tabla13[[#This Row],[Balance Inicial ]]+Tabla13[[#This Row],[Entrada ]])-Tabla13[[#This Row],[Salida ]]</f>
        <v>100</v>
      </c>
      <c r="J188" s="205"/>
    </row>
    <row r="189" spans="1:10" x14ac:dyDescent="0.25">
      <c r="A189" s="200">
        <v>171</v>
      </c>
      <c r="B189" s="201" t="s">
        <v>3265</v>
      </c>
      <c r="C189" s="210" t="s">
        <v>3266</v>
      </c>
      <c r="D189" s="210" t="s">
        <v>2430</v>
      </c>
      <c r="E189" s="210" t="s">
        <v>2861</v>
      </c>
      <c r="F189" s="207">
        <v>1</v>
      </c>
      <c r="G189" s="207"/>
      <c r="H189" s="207"/>
      <c r="I189" s="204">
        <f>+(Tabla13[[#This Row],[Balance Inicial ]]+Tabla13[[#This Row],[Entrada ]])-Tabla13[[#This Row],[Salida ]]</f>
        <v>1</v>
      </c>
      <c r="J189" s="205"/>
    </row>
    <row r="190" spans="1:10" x14ac:dyDescent="0.25">
      <c r="A190" s="200">
        <v>172</v>
      </c>
      <c r="B190" s="201" t="s">
        <v>3248</v>
      </c>
      <c r="C190" s="210" t="s">
        <v>3249</v>
      </c>
      <c r="D190" s="210" t="s">
        <v>2681</v>
      </c>
      <c r="E190" s="210" t="s">
        <v>2861</v>
      </c>
      <c r="F190" s="207">
        <v>4</v>
      </c>
      <c r="G190" s="207"/>
      <c r="H190" s="207"/>
      <c r="I190" s="204">
        <f>+(Tabla13[[#This Row],[Balance Inicial ]]+Tabla13[[#This Row],[Entrada ]])-Tabla13[[#This Row],[Salida ]]</f>
        <v>4</v>
      </c>
      <c r="J190" s="205"/>
    </row>
    <row r="191" spans="1:10" x14ac:dyDescent="0.25">
      <c r="A191" s="200">
        <v>173</v>
      </c>
      <c r="B191" s="201" t="s">
        <v>3267</v>
      </c>
      <c r="C191" s="210" t="s">
        <v>3268</v>
      </c>
      <c r="D191" s="210" t="s">
        <v>2681</v>
      </c>
      <c r="E191" s="210" t="s">
        <v>2861</v>
      </c>
      <c r="F191" s="207">
        <v>3</v>
      </c>
      <c r="G191" s="207"/>
      <c r="H191" s="207"/>
      <c r="I191" s="204">
        <f>+(Tabla13[[#This Row],[Balance Inicial ]]+Tabla13[[#This Row],[Entrada ]])-Tabla13[[#This Row],[Salida ]]</f>
        <v>3</v>
      </c>
      <c r="J191" s="205"/>
    </row>
    <row r="192" spans="1:10" x14ac:dyDescent="0.25">
      <c r="A192" s="200">
        <v>174</v>
      </c>
      <c r="B192" s="201" t="s">
        <v>2950</v>
      </c>
      <c r="C192" s="210" t="s">
        <v>3526</v>
      </c>
      <c r="D192" s="210" t="s">
        <v>2681</v>
      </c>
      <c r="E192" s="210" t="s">
        <v>2861</v>
      </c>
      <c r="F192" s="207">
        <v>0</v>
      </c>
      <c r="G192" s="207"/>
      <c r="H192" s="207"/>
      <c r="I192" s="204">
        <f>+(Tabla13[[#This Row],[Balance Inicial ]]+Tabla13[[#This Row],[Entrada ]])-Tabla13[[#This Row],[Salida ]]</f>
        <v>0</v>
      </c>
      <c r="J192" s="205"/>
    </row>
    <row r="193" spans="1:10" x14ac:dyDescent="0.25">
      <c r="A193" s="200">
        <v>175</v>
      </c>
      <c r="B193" s="201" t="s">
        <v>2931</v>
      </c>
      <c r="C193" s="210" t="s">
        <v>3527</v>
      </c>
      <c r="D193" s="210" t="s">
        <v>2681</v>
      </c>
      <c r="E193" s="210" t="s">
        <v>2861</v>
      </c>
      <c r="F193" s="207">
        <v>0</v>
      </c>
      <c r="G193" s="207"/>
      <c r="H193" s="207"/>
      <c r="I193" s="204">
        <f>+(Tabla13[[#This Row],[Balance Inicial ]]+Tabla13[[#This Row],[Entrada ]])-Tabla13[[#This Row],[Salida ]]</f>
        <v>0</v>
      </c>
      <c r="J193" s="205"/>
    </row>
    <row r="194" spans="1:10" x14ac:dyDescent="0.25">
      <c r="A194" s="200">
        <v>176</v>
      </c>
      <c r="B194" s="201" t="s">
        <v>2954</v>
      </c>
      <c r="C194" s="210" t="s">
        <v>3528</v>
      </c>
      <c r="D194" s="210" t="s">
        <v>2681</v>
      </c>
      <c r="E194" s="210" t="s">
        <v>2861</v>
      </c>
      <c r="F194" s="207">
        <v>0</v>
      </c>
      <c r="G194" s="207"/>
      <c r="H194" s="207"/>
      <c r="I194" s="204">
        <f>+(Tabla13[[#This Row],[Balance Inicial ]]+Tabla13[[#This Row],[Entrada ]])-Tabla13[[#This Row],[Salida ]]</f>
        <v>0</v>
      </c>
      <c r="J194" s="205"/>
    </row>
    <row r="195" spans="1:10" x14ac:dyDescent="0.25">
      <c r="A195" s="200">
        <v>177</v>
      </c>
      <c r="B195" s="201" t="s">
        <v>2994</v>
      </c>
      <c r="C195" s="210" t="s">
        <v>3529</v>
      </c>
      <c r="D195" s="210" t="s">
        <v>2681</v>
      </c>
      <c r="E195" s="210" t="s">
        <v>2861</v>
      </c>
      <c r="F195" s="207">
        <v>0</v>
      </c>
      <c r="G195" s="207"/>
      <c r="H195" s="207"/>
      <c r="I195" s="204">
        <f>+(Tabla13[[#This Row],[Balance Inicial ]]+Tabla13[[#This Row],[Entrada ]])-Tabla13[[#This Row],[Salida ]]</f>
        <v>0</v>
      </c>
      <c r="J195" s="205"/>
    </row>
    <row r="196" spans="1:10" x14ac:dyDescent="0.25">
      <c r="A196" s="200">
        <v>178</v>
      </c>
      <c r="B196" s="201" t="s">
        <v>2995</v>
      </c>
      <c r="C196" s="210" t="s">
        <v>3530</v>
      </c>
      <c r="D196" s="210" t="s">
        <v>2681</v>
      </c>
      <c r="E196" s="210" t="s">
        <v>2861</v>
      </c>
      <c r="F196" s="207">
        <v>0</v>
      </c>
      <c r="G196" s="207"/>
      <c r="H196" s="207"/>
      <c r="I196" s="204">
        <f>+(Tabla13[[#This Row],[Balance Inicial ]]+Tabla13[[#This Row],[Entrada ]])-Tabla13[[#This Row],[Salida ]]</f>
        <v>0</v>
      </c>
      <c r="J196" s="205"/>
    </row>
    <row r="197" spans="1:10" x14ac:dyDescent="0.25">
      <c r="A197" s="200">
        <v>179</v>
      </c>
      <c r="B197" s="201" t="s">
        <v>2996</v>
      </c>
      <c r="C197" s="210" t="s">
        <v>3531</v>
      </c>
      <c r="D197" s="210" t="s">
        <v>2681</v>
      </c>
      <c r="E197" s="210" t="s">
        <v>2861</v>
      </c>
      <c r="F197" s="207">
        <v>0</v>
      </c>
      <c r="G197" s="207"/>
      <c r="H197" s="207"/>
      <c r="I197" s="204">
        <f>+(Tabla13[[#This Row],[Balance Inicial ]]+Tabla13[[#This Row],[Entrada ]])-Tabla13[[#This Row],[Salida ]]</f>
        <v>0</v>
      </c>
      <c r="J197" s="205"/>
    </row>
    <row r="198" spans="1:10" x14ac:dyDescent="0.25">
      <c r="A198" s="200">
        <v>180</v>
      </c>
      <c r="B198" s="201" t="s">
        <v>2997</v>
      </c>
      <c r="C198" s="210" t="s">
        <v>3532</v>
      </c>
      <c r="D198" s="210" t="s">
        <v>2681</v>
      </c>
      <c r="E198" s="210" t="s">
        <v>2861</v>
      </c>
      <c r="F198" s="207">
        <v>0</v>
      </c>
      <c r="G198" s="207"/>
      <c r="H198" s="207"/>
      <c r="I198" s="204">
        <f>+(Tabla13[[#This Row],[Balance Inicial ]]+Tabla13[[#This Row],[Entrada ]])-Tabla13[[#This Row],[Salida ]]</f>
        <v>0</v>
      </c>
      <c r="J198" s="205"/>
    </row>
    <row r="199" spans="1:10" x14ac:dyDescent="0.25">
      <c r="A199" s="200">
        <v>181</v>
      </c>
      <c r="B199" s="201" t="s">
        <v>2998</v>
      </c>
      <c r="C199" s="210" t="s">
        <v>3533</v>
      </c>
      <c r="D199" s="210" t="s">
        <v>2428</v>
      </c>
      <c r="E199" s="210" t="s">
        <v>2861</v>
      </c>
      <c r="F199" s="207">
        <v>0</v>
      </c>
      <c r="G199" s="207"/>
      <c r="H199" s="207"/>
      <c r="I199" s="204">
        <f>+(Tabla13[[#This Row],[Balance Inicial ]]+Tabla13[[#This Row],[Entrada ]])-Tabla13[[#This Row],[Salida ]]</f>
        <v>0</v>
      </c>
      <c r="J199" s="205"/>
    </row>
    <row r="200" spans="1:10" x14ac:dyDescent="0.25">
      <c r="A200" s="200">
        <v>182</v>
      </c>
      <c r="B200" s="201" t="s">
        <v>3000</v>
      </c>
      <c r="C200" s="210" t="s">
        <v>3534</v>
      </c>
      <c r="D200" s="210" t="s">
        <v>2681</v>
      </c>
      <c r="E200" s="210" t="s">
        <v>2861</v>
      </c>
      <c r="F200" s="207">
        <v>0</v>
      </c>
      <c r="G200" s="207"/>
      <c r="H200" s="207"/>
      <c r="I200" s="204">
        <f>+(Tabla13[[#This Row],[Balance Inicial ]]+Tabla13[[#This Row],[Entrada ]])-Tabla13[[#This Row],[Salida ]]</f>
        <v>0</v>
      </c>
      <c r="J200" s="205"/>
    </row>
    <row r="201" spans="1:10" x14ac:dyDescent="0.25">
      <c r="A201" s="200">
        <v>183</v>
      </c>
      <c r="B201" s="201" t="s">
        <v>3002</v>
      </c>
      <c r="C201" s="210" t="s">
        <v>3003</v>
      </c>
      <c r="D201" s="210" t="s">
        <v>2428</v>
      </c>
      <c r="E201" s="210" t="s">
        <v>2861</v>
      </c>
      <c r="F201" s="207">
        <v>0</v>
      </c>
      <c r="G201" s="207"/>
      <c r="H201" s="207"/>
      <c r="I201" s="204">
        <f>+(Tabla13[[#This Row],[Balance Inicial ]]+Tabla13[[#This Row],[Entrada ]])-Tabla13[[#This Row],[Salida ]]</f>
        <v>0</v>
      </c>
      <c r="J201" s="205"/>
    </row>
    <row r="202" spans="1:10" x14ac:dyDescent="0.25">
      <c r="A202" s="200">
        <v>184</v>
      </c>
      <c r="B202" s="201" t="s">
        <v>3005</v>
      </c>
      <c r="C202" s="210" t="s">
        <v>3006</v>
      </c>
      <c r="D202" s="210" t="s">
        <v>2681</v>
      </c>
      <c r="E202" s="210" t="s">
        <v>2861</v>
      </c>
      <c r="F202" s="207">
        <v>0</v>
      </c>
      <c r="G202" s="207"/>
      <c r="H202" s="207"/>
      <c r="I202" s="204">
        <f>+(Tabla13[[#This Row],[Balance Inicial ]]+Tabla13[[#This Row],[Entrada ]])-Tabla13[[#This Row],[Salida ]]</f>
        <v>0</v>
      </c>
      <c r="J202" s="205"/>
    </row>
    <row r="203" spans="1:10" x14ac:dyDescent="0.25">
      <c r="A203" s="200">
        <v>185</v>
      </c>
      <c r="B203" s="201" t="s">
        <v>3007</v>
      </c>
      <c r="C203" s="210" t="s">
        <v>3234</v>
      </c>
      <c r="D203" s="210" t="s">
        <v>2853</v>
      </c>
      <c r="E203" s="210" t="s">
        <v>2861</v>
      </c>
      <c r="F203" s="207">
        <v>2</v>
      </c>
      <c r="G203" s="207"/>
      <c r="H203" s="207"/>
      <c r="I203" s="204">
        <f>+(Tabla13[[#This Row],[Balance Inicial ]]+Tabla13[[#This Row],[Entrada ]])-Tabla13[[#This Row],[Salida ]]</f>
        <v>2</v>
      </c>
      <c r="J203" s="205"/>
    </row>
    <row r="204" spans="1:10" x14ac:dyDescent="0.25">
      <c r="A204" s="200">
        <v>186</v>
      </c>
      <c r="B204" s="201" t="s">
        <v>3008</v>
      </c>
      <c r="C204" s="210" t="s">
        <v>3535</v>
      </c>
      <c r="D204" s="210" t="s">
        <v>2430</v>
      </c>
      <c r="E204" s="210" t="s">
        <v>2861</v>
      </c>
      <c r="F204" s="207">
        <v>4</v>
      </c>
      <c r="G204" s="207"/>
      <c r="H204" s="207"/>
      <c r="I204" s="204">
        <f>+(Tabla13[[#This Row],[Balance Inicial ]]+Tabla13[[#This Row],[Entrada ]])-Tabla13[[#This Row],[Salida ]]</f>
        <v>4</v>
      </c>
      <c r="J204" s="205"/>
    </row>
    <row r="205" spans="1:10" x14ac:dyDescent="0.25">
      <c r="A205" s="200">
        <v>187</v>
      </c>
      <c r="B205" s="201" t="s">
        <v>3009</v>
      </c>
      <c r="C205" s="210" t="s">
        <v>3010</v>
      </c>
      <c r="D205" s="210" t="s">
        <v>2681</v>
      </c>
      <c r="E205" s="210" t="s">
        <v>2861</v>
      </c>
      <c r="F205" s="207">
        <v>84</v>
      </c>
      <c r="G205" s="207"/>
      <c r="H205" s="207"/>
      <c r="I205" s="204">
        <f>+(Tabla13[[#This Row],[Balance Inicial ]]+Tabla13[[#This Row],[Entrada ]])-Tabla13[[#This Row],[Salida ]]</f>
        <v>84</v>
      </c>
      <c r="J205" s="205"/>
    </row>
    <row r="206" spans="1:10" x14ac:dyDescent="0.25">
      <c r="A206" s="200">
        <v>188</v>
      </c>
      <c r="B206" s="201" t="s">
        <v>3011</v>
      </c>
      <c r="C206" s="210" t="s">
        <v>3536</v>
      </c>
      <c r="D206" s="210" t="s">
        <v>2681</v>
      </c>
      <c r="E206" s="210" t="s">
        <v>2861</v>
      </c>
      <c r="F206" s="207">
        <v>2</v>
      </c>
      <c r="G206" s="207"/>
      <c r="H206" s="207"/>
      <c r="I206" s="204">
        <f>+(Tabla13[[#This Row],[Balance Inicial ]]+Tabla13[[#This Row],[Entrada ]])-Tabla13[[#This Row],[Salida ]]</f>
        <v>2</v>
      </c>
      <c r="J206" s="205"/>
    </row>
    <row r="207" spans="1:10" x14ac:dyDescent="0.25">
      <c r="A207" s="200">
        <v>189</v>
      </c>
      <c r="B207" s="201" t="s">
        <v>3013</v>
      </c>
      <c r="C207" s="210" t="s">
        <v>3537</v>
      </c>
      <c r="D207" s="210" t="s">
        <v>2681</v>
      </c>
      <c r="E207" s="210" t="s">
        <v>2861</v>
      </c>
      <c r="F207" s="207">
        <v>2</v>
      </c>
      <c r="G207" s="207"/>
      <c r="H207" s="207"/>
      <c r="I207" s="204">
        <f>+(Tabla13[[#This Row],[Balance Inicial ]]+Tabla13[[#This Row],[Entrada ]])-Tabla13[[#This Row],[Salida ]]</f>
        <v>2</v>
      </c>
      <c r="J207" s="205"/>
    </row>
    <row r="208" spans="1:10" x14ac:dyDescent="0.25">
      <c r="A208" s="200">
        <v>190</v>
      </c>
      <c r="B208" s="201" t="s">
        <v>3016</v>
      </c>
      <c r="C208" s="210" t="s">
        <v>3538</v>
      </c>
      <c r="D208" s="210" t="s">
        <v>2681</v>
      </c>
      <c r="E208" s="210" t="s">
        <v>2861</v>
      </c>
      <c r="F208" s="207">
        <v>2</v>
      </c>
      <c r="G208" s="207"/>
      <c r="H208" s="207"/>
      <c r="I208" s="204">
        <f>+(Tabla13[[#This Row],[Balance Inicial ]]+Tabla13[[#This Row],[Entrada ]])-Tabla13[[#This Row],[Salida ]]</f>
        <v>2</v>
      </c>
      <c r="J208" s="205"/>
    </row>
    <row r="209" spans="1:10" x14ac:dyDescent="0.25">
      <c r="A209" s="200">
        <v>191</v>
      </c>
      <c r="B209" s="201" t="s">
        <v>3539</v>
      </c>
      <c r="C209" s="210" t="s">
        <v>3017</v>
      </c>
      <c r="D209" s="210" t="s">
        <v>2681</v>
      </c>
      <c r="E209" s="210" t="s">
        <v>2861</v>
      </c>
      <c r="F209" s="207">
        <v>200</v>
      </c>
      <c r="G209" s="207"/>
      <c r="H209" s="207"/>
      <c r="I209" s="204">
        <f>+(Tabla13[[#This Row],[Balance Inicial ]]+Tabla13[[#This Row],[Entrada ]])-Tabla13[[#This Row],[Salida ]]</f>
        <v>200</v>
      </c>
      <c r="J209" s="205"/>
    </row>
    <row r="210" spans="1:10" x14ac:dyDescent="0.25">
      <c r="A210" s="200">
        <v>192</v>
      </c>
      <c r="B210" s="201" t="s">
        <v>2707</v>
      </c>
      <c r="C210" s="210" t="s">
        <v>3540</v>
      </c>
      <c r="D210" s="210" t="s">
        <v>2681</v>
      </c>
      <c r="E210" s="210" t="s">
        <v>2861</v>
      </c>
      <c r="F210" s="207">
        <v>0</v>
      </c>
      <c r="G210" s="207"/>
      <c r="H210" s="207"/>
      <c r="I210" s="204">
        <f>+(Tabla13[[#This Row],[Balance Inicial ]]+Tabla13[[#This Row],[Entrada ]])-Tabla13[[#This Row],[Salida ]]</f>
        <v>0</v>
      </c>
      <c r="J210" s="205"/>
    </row>
    <row r="211" spans="1:10" x14ac:dyDescent="0.25">
      <c r="A211" s="200">
        <v>193</v>
      </c>
      <c r="B211" s="201" t="s">
        <v>3541</v>
      </c>
      <c r="C211" s="210" t="s">
        <v>2955</v>
      </c>
      <c r="D211" s="210" t="s">
        <v>2681</v>
      </c>
      <c r="E211" s="210" t="s">
        <v>2861</v>
      </c>
      <c r="F211" s="207">
        <v>0</v>
      </c>
      <c r="G211" s="207"/>
      <c r="H211" s="207"/>
      <c r="I211" s="204">
        <f>+(Tabla13[[#This Row],[Balance Inicial ]]+Tabla13[[#This Row],[Entrada ]])-Tabla13[[#This Row],[Salida ]]</f>
        <v>0</v>
      </c>
      <c r="J211" s="205"/>
    </row>
    <row r="212" spans="1:10" x14ac:dyDescent="0.25">
      <c r="A212" s="200">
        <v>194</v>
      </c>
      <c r="B212" s="201" t="s">
        <v>2778</v>
      </c>
      <c r="C212" s="210" t="s">
        <v>3542</v>
      </c>
      <c r="D212" s="210" t="s">
        <v>2681</v>
      </c>
      <c r="E212" s="210" t="s">
        <v>2861</v>
      </c>
      <c r="F212" s="207">
        <v>0</v>
      </c>
      <c r="G212" s="207"/>
      <c r="H212" s="207"/>
      <c r="I212" s="204">
        <f>+(Tabla13[[#This Row],[Balance Inicial ]]+Tabla13[[#This Row],[Entrada ]])-Tabla13[[#This Row],[Salida ]]</f>
        <v>0</v>
      </c>
      <c r="J212" s="205"/>
    </row>
    <row r="213" spans="1:10" x14ac:dyDescent="0.25">
      <c r="A213" s="200">
        <v>195</v>
      </c>
      <c r="B213" s="201" t="s">
        <v>3034</v>
      </c>
      <c r="C213" s="210" t="s">
        <v>3543</v>
      </c>
      <c r="D213" s="210" t="s">
        <v>2681</v>
      </c>
      <c r="E213" s="210" t="s">
        <v>2861</v>
      </c>
      <c r="F213" s="207">
        <v>2</v>
      </c>
      <c r="G213" s="207"/>
      <c r="H213" s="207"/>
      <c r="I213" s="204">
        <f>+(Tabla13[[#This Row],[Balance Inicial ]]+Tabla13[[#This Row],[Entrada ]])-Tabla13[[#This Row],[Salida ]]</f>
        <v>2</v>
      </c>
      <c r="J213" s="205"/>
    </row>
    <row r="214" spans="1:10" x14ac:dyDescent="0.25">
      <c r="A214" s="200">
        <v>196</v>
      </c>
      <c r="B214" s="201" t="s">
        <v>2922</v>
      </c>
      <c r="C214" s="210" t="s">
        <v>3544</v>
      </c>
      <c r="D214" s="210" t="s">
        <v>2681</v>
      </c>
      <c r="E214" s="210" t="s">
        <v>2861</v>
      </c>
      <c r="F214" s="207">
        <v>0</v>
      </c>
      <c r="G214" s="207"/>
      <c r="H214" s="207"/>
      <c r="I214" s="204">
        <f>+(Tabla13[[#This Row],[Balance Inicial ]]+Tabla13[[#This Row],[Entrada ]])-Tabla13[[#This Row],[Salida ]]</f>
        <v>0</v>
      </c>
      <c r="J214" s="205"/>
    </row>
    <row r="215" spans="1:10" x14ac:dyDescent="0.25">
      <c r="A215" s="200">
        <v>197</v>
      </c>
      <c r="B215" s="201" t="s">
        <v>2807</v>
      </c>
      <c r="C215" s="210" t="s">
        <v>2808</v>
      </c>
      <c r="D215" s="210" t="s">
        <v>2681</v>
      </c>
      <c r="E215" s="210" t="s">
        <v>2861</v>
      </c>
      <c r="F215" s="207">
        <v>1</v>
      </c>
      <c r="G215" s="207"/>
      <c r="H215" s="207"/>
      <c r="I215" s="204">
        <f>+(Tabla13[[#This Row],[Balance Inicial ]]+Tabla13[[#This Row],[Entrada ]])-Tabla13[[#This Row],[Salida ]]</f>
        <v>1</v>
      </c>
      <c r="J215" s="205"/>
    </row>
    <row r="216" spans="1:10" x14ac:dyDescent="0.25">
      <c r="A216" s="200">
        <v>198</v>
      </c>
      <c r="B216" s="201" t="s">
        <v>2809</v>
      </c>
      <c r="C216" s="210" t="s">
        <v>3545</v>
      </c>
      <c r="D216" s="210" t="s">
        <v>2681</v>
      </c>
      <c r="E216" s="210" t="s">
        <v>2861</v>
      </c>
      <c r="F216" s="207">
        <v>0</v>
      </c>
      <c r="G216" s="207"/>
      <c r="H216" s="207"/>
      <c r="I216" s="204">
        <f>+(Tabla13[[#This Row],[Balance Inicial ]]+Tabla13[[#This Row],[Entrada ]])-Tabla13[[#This Row],[Salida ]]</f>
        <v>0</v>
      </c>
      <c r="J216" s="205"/>
    </row>
    <row r="217" spans="1:10" x14ac:dyDescent="0.25">
      <c r="A217" s="200">
        <v>199</v>
      </c>
      <c r="B217" s="201" t="s">
        <v>2811</v>
      </c>
      <c r="C217" s="210" t="s">
        <v>2812</v>
      </c>
      <c r="D217" s="210" t="s">
        <v>2681</v>
      </c>
      <c r="E217" s="210" t="s">
        <v>2861</v>
      </c>
      <c r="F217" s="207">
        <v>0</v>
      </c>
      <c r="G217" s="207"/>
      <c r="H217" s="207"/>
      <c r="I217" s="204">
        <f>+(Tabla13[[#This Row],[Balance Inicial ]]+Tabla13[[#This Row],[Entrada ]])-Tabla13[[#This Row],[Salida ]]</f>
        <v>0</v>
      </c>
      <c r="J217" s="205"/>
    </row>
    <row r="218" spans="1:10" x14ac:dyDescent="0.25">
      <c r="A218" s="200">
        <v>200</v>
      </c>
      <c r="B218" s="201" t="s">
        <v>2877</v>
      </c>
      <c r="C218" s="210" t="s">
        <v>2878</v>
      </c>
      <c r="D218" s="210" t="s">
        <v>2681</v>
      </c>
      <c r="E218" s="210" t="s">
        <v>2861</v>
      </c>
      <c r="F218" s="207">
        <v>0</v>
      </c>
      <c r="G218" s="207"/>
      <c r="H218" s="207"/>
      <c r="I218" s="204">
        <f>+(Tabla13[[#This Row],[Balance Inicial ]]+Tabla13[[#This Row],[Entrada ]])-Tabla13[[#This Row],[Salida ]]</f>
        <v>0</v>
      </c>
      <c r="J218" s="205"/>
    </row>
    <row r="219" spans="1:10" x14ac:dyDescent="0.25">
      <c r="A219" s="200">
        <v>201</v>
      </c>
      <c r="B219" s="201" t="s">
        <v>2810</v>
      </c>
      <c r="C219" s="210" t="s">
        <v>3546</v>
      </c>
      <c r="D219" s="210" t="s">
        <v>2681</v>
      </c>
      <c r="E219" s="210" t="s">
        <v>2861</v>
      </c>
      <c r="F219" s="207">
        <v>0</v>
      </c>
      <c r="G219" s="207"/>
      <c r="H219" s="207"/>
      <c r="I219" s="204">
        <f>+(Tabla13[[#This Row],[Balance Inicial ]]+Tabla13[[#This Row],[Entrada ]])-Tabla13[[#This Row],[Salida ]]</f>
        <v>0</v>
      </c>
      <c r="J219" s="205"/>
    </row>
    <row r="220" spans="1:10" x14ac:dyDescent="0.25">
      <c r="A220" s="200">
        <v>202</v>
      </c>
      <c r="B220" s="201" t="s">
        <v>3232</v>
      </c>
      <c r="C220" s="210" t="s">
        <v>3547</v>
      </c>
      <c r="D220" s="210" t="s">
        <v>2681</v>
      </c>
      <c r="E220" s="210" t="s">
        <v>2861</v>
      </c>
      <c r="F220" s="207">
        <v>9</v>
      </c>
      <c r="G220" s="207"/>
      <c r="H220" s="207"/>
      <c r="I220" s="204">
        <f>+(Tabla13[[#This Row],[Balance Inicial ]]+Tabla13[[#This Row],[Entrada ]])-Tabla13[[#This Row],[Salida ]]</f>
        <v>9</v>
      </c>
      <c r="J220" s="205"/>
    </row>
    <row r="221" spans="1:10" x14ac:dyDescent="0.25">
      <c r="A221" s="200">
        <v>203</v>
      </c>
      <c r="B221" s="201" t="s">
        <v>3548</v>
      </c>
      <c r="C221" s="210" t="s">
        <v>3549</v>
      </c>
      <c r="D221" s="210" t="s">
        <v>3550</v>
      </c>
      <c r="E221" s="210" t="s">
        <v>2861</v>
      </c>
      <c r="F221" s="207">
        <v>14</v>
      </c>
      <c r="G221" s="207"/>
      <c r="H221" s="207"/>
      <c r="I221" s="204">
        <f>+(Tabla13[[#This Row],[Balance Inicial ]]+Tabla13[[#This Row],[Entrada ]])-Tabla13[[#This Row],[Salida ]]</f>
        <v>14</v>
      </c>
      <c r="J221" s="205"/>
    </row>
    <row r="222" spans="1:10" x14ac:dyDescent="0.25">
      <c r="A222" s="200">
        <v>205</v>
      </c>
      <c r="B222" s="201" t="s">
        <v>3263</v>
      </c>
      <c r="C222" s="210" t="s">
        <v>3551</v>
      </c>
      <c r="D222" s="210" t="s">
        <v>2430</v>
      </c>
      <c r="E222" s="210" t="s">
        <v>2861</v>
      </c>
      <c r="F222" s="207">
        <v>2</v>
      </c>
      <c r="G222" s="207"/>
      <c r="H222" s="207"/>
      <c r="I222" s="204">
        <f>+(Tabla13[[#This Row],[Balance Inicial ]]+Tabla13[[#This Row],[Entrada ]])-Tabla13[[#This Row],[Salida ]]</f>
        <v>2</v>
      </c>
      <c r="J222" s="205"/>
    </row>
    <row r="223" spans="1:10" x14ac:dyDescent="0.25">
      <c r="A223" s="200">
        <v>206</v>
      </c>
      <c r="B223" s="201" t="s">
        <v>3260</v>
      </c>
      <c r="C223" s="210" t="s">
        <v>3552</v>
      </c>
      <c r="D223" s="210" t="s">
        <v>2681</v>
      </c>
      <c r="E223" s="210" t="s">
        <v>2861</v>
      </c>
      <c r="F223" s="207">
        <v>1</v>
      </c>
      <c r="G223" s="207"/>
      <c r="H223" s="207"/>
      <c r="I223" s="204">
        <f>+(Tabla13[[#This Row],[Balance Inicial ]]+Tabla13[[#This Row],[Entrada ]])-Tabla13[[#This Row],[Salida ]]</f>
        <v>1</v>
      </c>
      <c r="J223" s="205"/>
    </row>
    <row r="224" spans="1:10" x14ac:dyDescent="0.25">
      <c r="A224" s="200">
        <v>207</v>
      </c>
      <c r="B224" s="201" t="s">
        <v>3259</v>
      </c>
      <c r="C224" s="210" t="s">
        <v>3553</v>
      </c>
      <c r="D224" s="210" t="s">
        <v>2681</v>
      </c>
      <c r="E224" s="210" t="s">
        <v>2861</v>
      </c>
      <c r="F224" s="207">
        <v>10</v>
      </c>
      <c r="G224" s="207"/>
      <c r="H224" s="207"/>
      <c r="I224" s="204">
        <f>+(Tabla13[[#This Row],[Balance Inicial ]]+Tabla13[[#This Row],[Entrada ]])-Tabla13[[#This Row],[Salida ]]</f>
        <v>10</v>
      </c>
      <c r="J224" s="205"/>
    </row>
    <row r="225" spans="1:10" x14ac:dyDescent="0.25">
      <c r="A225" s="200">
        <v>208</v>
      </c>
      <c r="B225" s="201" t="s">
        <v>3255</v>
      </c>
      <c r="C225" s="210" t="s">
        <v>3256</v>
      </c>
      <c r="D225" s="210" t="s">
        <v>2681</v>
      </c>
      <c r="E225" s="210" t="s">
        <v>2861</v>
      </c>
      <c r="F225" s="207">
        <v>1</v>
      </c>
      <c r="G225" s="207"/>
      <c r="H225" s="207"/>
      <c r="I225" s="204">
        <f>+(Tabla13[[#This Row],[Balance Inicial ]]+Tabla13[[#This Row],[Entrada ]])-Tabla13[[#This Row],[Salida ]]</f>
        <v>1</v>
      </c>
      <c r="J225" s="205"/>
    </row>
    <row r="226" spans="1:10" x14ac:dyDescent="0.25">
      <c r="A226" s="200">
        <v>209</v>
      </c>
      <c r="B226" s="201" t="s">
        <v>3257</v>
      </c>
      <c r="C226" s="210" t="s">
        <v>3258</v>
      </c>
      <c r="D226" s="210" t="s">
        <v>2681</v>
      </c>
      <c r="E226" s="210" t="s">
        <v>2861</v>
      </c>
      <c r="F226" s="207">
        <v>1</v>
      </c>
      <c r="G226" s="207"/>
      <c r="H226" s="207"/>
      <c r="I226" s="204">
        <f>+(Tabla13[[#This Row],[Balance Inicial ]]+Tabla13[[#This Row],[Entrada ]])-Tabla13[[#This Row],[Salida ]]</f>
        <v>1</v>
      </c>
      <c r="J226" s="205"/>
    </row>
    <row r="227" spans="1:10" x14ac:dyDescent="0.25">
      <c r="A227" s="200">
        <v>210</v>
      </c>
      <c r="B227" s="201" t="s">
        <v>3236</v>
      </c>
      <c r="C227" s="210" t="s">
        <v>3254</v>
      </c>
      <c r="D227" s="210" t="s">
        <v>2681</v>
      </c>
      <c r="E227" s="210" t="s">
        <v>2861</v>
      </c>
      <c r="F227" s="207">
        <v>1</v>
      </c>
      <c r="G227" s="207"/>
      <c r="H227" s="207"/>
      <c r="I227" s="204">
        <f>+(Tabla13[[#This Row],[Balance Inicial ]]+Tabla13[[#This Row],[Entrada ]])-Tabla13[[#This Row],[Salida ]]</f>
        <v>1</v>
      </c>
      <c r="J227" s="205"/>
    </row>
    <row r="228" spans="1:10" x14ac:dyDescent="0.25">
      <c r="A228" s="200">
        <v>211</v>
      </c>
      <c r="B228" s="201" t="s">
        <v>3261</v>
      </c>
      <c r="C228" s="210" t="s">
        <v>3262</v>
      </c>
      <c r="D228" s="210" t="s">
        <v>2430</v>
      </c>
      <c r="E228" s="210" t="s">
        <v>2861</v>
      </c>
      <c r="F228" s="207">
        <v>1</v>
      </c>
      <c r="G228" s="207"/>
      <c r="H228" s="207"/>
      <c r="I228" s="204">
        <f>+(Tabla13[[#This Row],[Balance Inicial ]]+Tabla13[[#This Row],[Entrada ]])-Tabla13[[#This Row],[Salida ]]</f>
        <v>1</v>
      </c>
      <c r="J228" s="205"/>
    </row>
    <row r="229" spans="1:10" x14ac:dyDescent="0.25">
      <c r="A229" s="200">
        <v>212</v>
      </c>
      <c r="B229" s="201" t="s">
        <v>3246</v>
      </c>
      <c r="C229" s="210" t="s">
        <v>3554</v>
      </c>
      <c r="D229" s="210" t="s">
        <v>2430</v>
      </c>
      <c r="E229" s="210" t="s">
        <v>2861</v>
      </c>
      <c r="F229" s="207">
        <v>2</v>
      </c>
      <c r="G229" s="207"/>
      <c r="H229" s="207"/>
      <c r="I229" s="204">
        <f>+(Tabla13[[#This Row],[Balance Inicial ]]+Tabla13[[#This Row],[Entrada ]])-Tabla13[[#This Row],[Salida ]]</f>
        <v>2</v>
      </c>
      <c r="J229" s="205"/>
    </row>
    <row r="230" spans="1:10" x14ac:dyDescent="0.25">
      <c r="A230" s="200">
        <v>213</v>
      </c>
      <c r="B230" s="201" t="s">
        <v>2779</v>
      </c>
      <c r="C230" s="210" t="s">
        <v>3555</v>
      </c>
      <c r="D230" s="210" t="s">
        <v>2681</v>
      </c>
      <c r="E230" s="210" t="s">
        <v>2861</v>
      </c>
      <c r="F230" s="207">
        <v>12</v>
      </c>
      <c r="G230" s="207"/>
      <c r="H230" s="207"/>
      <c r="I230" s="204">
        <f>+(Tabla13[[#This Row],[Balance Inicial ]]+Tabla13[[#This Row],[Entrada ]])-Tabla13[[#This Row],[Salida ]]</f>
        <v>12</v>
      </c>
      <c r="J230" s="205"/>
    </row>
    <row r="231" spans="1:10" x14ac:dyDescent="0.25">
      <c r="A231" s="200">
        <v>214</v>
      </c>
      <c r="B231" s="201" t="s">
        <v>3221</v>
      </c>
      <c r="C231" s="210" t="s">
        <v>3222</v>
      </c>
      <c r="D231" s="210" t="s">
        <v>3556</v>
      </c>
      <c r="E231" s="210" t="s">
        <v>2861</v>
      </c>
      <c r="F231" s="207">
        <v>0</v>
      </c>
      <c r="G231" s="207"/>
      <c r="H231" s="207"/>
      <c r="I231" s="204">
        <f>+(Tabla13[[#This Row],[Balance Inicial ]]+Tabla13[[#This Row],[Entrada ]])-Tabla13[[#This Row],[Salida ]]</f>
        <v>0</v>
      </c>
      <c r="J231" s="205"/>
    </row>
    <row r="232" spans="1:10" x14ac:dyDescent="0.25">
      <c r="A232" s="200">
        <v>215</v>
      </c>
      <c r="B232" s="201" t="s">
        <v>3557</v>
      </c>
      <c r="C232" s="210" t="s">
        <v>3558</v>
      </c>
      <c r="D232" s="210" t="s">
        <v>2681</v>
      </c>
      <c r="E232" s="210" t="s">
        <v>2861</v>
      </c>
      <c r="F232" s="207">
        <v>1</v>
      </c>
      <c r="G232" s="207"/>
      <c r="H232" s="207"/>
      <c r="I232" s="204">
        <f>+(Tabla13[[#This Row],[Balance Inicial ]]+Tabla13[[#This Row],[Entrada ]])-Tabla13[[#This Row],[Salida ]]</f>
        <v>1</v>
      </c>
      <c r="J232" s="205"/>
    </row>
    <row r="233" spans="1:10" x14ac:dyDescent="0.25">
      <c r="A233" s="200">
        <v>216</v>
      </c>
      <c r="B233" s="201" t="s">
        <v>3228</v>
      </c>
      <c r="C233" s="210" t="s">
        <v>3229</v>
      </c>
      <c r="D233" s="210" t="s">
        <v>2681</v>
      </c>
      <c r="E233" s="210" t="s">
        <v>2861</v>
      </c>
      <c r="F233" s="207">
        <v>0</v>
      </c>
      <c r="G233" s="207"/>
      <c r="H233" s="207"/>
      <c r="I233" s="204">
        <f>+(Tabla13[[#This Row],[Balance Inicial ]]+Tabla13[[#This Row],[Entrada ]])-Tabla13[[#This Row],[Salida ]]</f>
        <v>0</v>
      </c>
      <c r="J233" s="205"/>
    </row>
    <row r="234" spans="1:10" x14ac:dyDescent="0.25">
      <c r="A234" s="200">
        <v>217</v>
      </c>
      <c r="B234" s="201" t="s">
        <v>3559</v>
      </c>
      <c r="C234" s="210" t="s">
        <v>3560</v>
      </c>
      <c r="D234" s="210" t="s">
        <v>2681</v>
      </c>
      <c r="E234" s="210" t="s">
        <v>2861</v>
      </c>
      <c r="F234" s="207">
        <v>1</v>
      </c>
      <c r="G234" s="207"/>
      <c r="H234" s="207"/>
      <c r="I234" s="204">
        <f>+(Tabla13[[#This Row],[Balance Inicial ]]+Tabla13[[#This Row],[Entrada ]])-Tabla13[[#This Row],[Salida ]]</f>
        <v>1</v>
      </c>
      <c r="J234" s="205"/>
    </row>
    <row r="235" spans="1:10" x14ac:dyDescent="0.25">
      <c r="A235" s="200"/>
      <c r="B235" s="201"/>
      <c r="C235" s="210"/>
      <c r="D235" s="210"/>
      <c r="E235" s="210"/>
      <c r="F235" s="207"/>
      <c r="G235" s="207"/>
      <c r="H235" s="207"/>
      <c r="I235" s="204">
        <f>+(Tabla13[[#This Row],[Balance Inicial ]]+Tabla13[[#This Row],[Entrada ]])-Tabla13[[#This Row],[Salida ]]</f>
        <v>0</v>
      </c>
      <c r="J235" s="205"/>
    </row>
    <row r="236" spans="1:10" x14ac:dyDescent="0.25">
      <c r="A236" s="200"/>
      <c r="B236" s="201"/>
      <c r="C236" s="210"/>
      <c r="D236" s="210"/>
      <c r="E236" s="210"/>
      <c r="F236" s="207"/>
      <c r="G236" s="207"/>
      <c r="H236" s="207"/>
      <c r="I236" s="204">
        <f>+(Tabla13[[#This Row],[Balance Inicial ]]+Tabla13[[#This Row],[Entrada ]])-Tabla13[[#This Row],[Salida ]]</f>
        <v>0</v>
      </c>
      <c r="J236" s="205"/>
    </row>
    <row r="237" spans="1:10" x14ac:dyDescent="0.25">
      <c r="A237" s="200"/>
      <c r="B237" s="201"/>
      <c r="C237" s="210"/>
      <c r="D237" s="210"/>
      <c r="E237" s="210"/>
      <c r="F237" s="207"/>
      <c r="G237" s="207"/>
      <c r="H237" s="207"/>
      <c r="I237" s="204">
        <f>+(Tabla13[[#This Row],[Balance Inicial ]]+Tabla13[[#This Row],[Entrada ]])-Tabla13[[#This Row],[Salida ]]</f>
        <v>0</v>
      </c>
      <c r="J237" s="205"/>
    </row>
    <row r="238" spans="1:10" x14ac:dyDescent="0.25">
      <c r="A238" s="200"/>
      <c r="B238" s="201"/>
      <c r="C238" s="210"/>
      <c r="D238" s="210"/>
      <c r="E238" s="210"/>
      <c r="F238" s="207"/>
      <c r="G238" s="207"/>
      <c r="H238" s="207"/>
      <c r="I238" s="204">
        <f>+(Tabla13[[#This Row],[Balance Inicial ]]+Tabla13[[#This Row],[Entrada ]])-Tabla13[[#This Row],[Salida ]]</f>
        <v>0</v>
      </c>
      <c r="J238" s="205"/>
    </row>
    <row r="239" spans="1:10" x14ac:dyDescent="0.25">
      <c r="A239" s="200"/>
      <c r="B239" s="201"/>
      <c r="C239" s="210"/>
      <c r="D239" s="210"/>
      <c r="E239" s="210"/>
      <c r="F239" s="207"/>
      <c r="G239" s="207"/>
      <c r="H239" s="207"/>
      <c r="I239" s="204">
        <f>+(Tabla13[[#This Row],[Balance Inicial ]]+Tabla13[[#This Row],[Entrada ]])-Tabla13[[#This Row],[Salida ]]</f>
        <v>0</v>
      </c>
      <c r="J239" s="205"/>
    </row>
    <row r="240" spans="1:10" x14ac:dyDescent="0.25">
      <c r="A240" s="200"/>
      <c r="B240" s="201"/>
      <c r="C240" s="210"/>
      <c r="D240" s="210"/>
      <c r="E240" s="210"/>
      <c r="F240" s="207"/>
      <c r="G240" s="207"/>
      <c r="H240" s="207"/>
      <c r="I240" s="204">
        <f>+(Tabla13[[#This Row],[Balance Inicial ]]+Tabla13[[#This Row],[Entrada ]])-Tabla13[[#This Row],[Salida ]]</f>
        <v>0</v>
      </c>
      <c r="J240" s="205"/>
    </row>
    <row r="241" spans="1:10" x14ac:dyDescent="0.25">
      <c r="A241" s="200"/>
      <c r="B241" s="201"/>
      <c r="C241" s="210"/>
      <c r="D241" s="210"/>
      <c r="E241" s="210"/>
      <c r="F241" s="207"/>
      <c r="G241" s="207"/>
      <c r="H241" s="207"/>
      <c r="I241" s="204">
        <f>+(Tabla13[[#This Row],[Balance Inicial ]]+Tabla13[[#This Row],[Entrada ]])-Tabla13[[#This Row],[Salida ]]</f>
        <v>0</v>
      </c>
      <c r="J241" s="205"/>
    </row>
    <row r="242" spans="1:10" x14ac:dyDescent="0.25">
      <c r="A242" s="200"/>
      <c r="B242" s="201"/>
      <c r="C242" s="210"/>
      <c r="D242" s="210"/>
      <c r="E242" s="210"/>
      <c r="F242" s="207"/>
      <c r="G242" s="207"/>
      <c r="H242" s="207"/>
      <c r="I242" s="204">
        <f>+(Tabla13[[#This Row],[Balance Inicial ]]+Tabla13[[#This Row],[Entrada ]])-Tabla13[[#This Row],[Salida ]]</f>
        <v>0</v>
      </c>
      <c r="J242" s="205"/>
    </row>
    <row r="243" spans="1:10" x14ac:dyDescent="0.25">
      <c r="A243" s="200"/>
      <c r="B243" s="201"/>
      <c r="C243" s="210"/>
      <c r="D243" s="210"/>
      <c r="E243" s="210"/>
      <c r="F243" s="207"/>
      <c r="G243" s="207"/>
      <c r="H243" s="207"/>
      <c r="I243" s="204">
        <f>+(Tabla13[[#This Row],[Balance Inicial ]]+Tabla13[[#This Row],[Entrada ]])-Tabla13[[#This Row],[Salida ]]</f>
        <v>0</v>
      </c>
      <c r="J243" s="205"/>
    </row>
    <row r="244" spans="1:10" x14ac:dyDescent="0.25">
      <c r="A244" s="200"/>
      <c r="B244" s="201"/>
      <c r="C244" s="210"/>
      <c r="D244" s="210"/>
      <c r="E244" s="210"/>
      <c r="F244" s="207"/>
      <c r="G244" s="207"/>
      <c r="H244" s="207"/>
      <c r="I244" s="204">
        <f>+(Tabla13[[#This Row],[Balance Inicial ]]+Tabla13[[#This Row],[Entrada ]])-Tabla13[[#This Row],[Salida ]]</f>
        <v>0</v>
      </c>
      <c r="J244" s="205"/>
    </row>
    <row r="245" spans="1:10" x14ac:dyDescent="0.25">
      <c r="A245" s="200"/>
      <c r="B245" s="201"/>
      <c r="C245" s="210"/>
      <c r="D245" s="210"/>
      <c r="E245" s="210"/>
      <c r="F245" s="207"/>
      <c r="G245" s="207"/>
      <c r="H245" s="207"/>
      <c r="I245" s="204">
        <f>+(Tabla13[[#This Row],[Balance Inicial ]]+Tabla13[[#This Row],[Entrada ]])-Tabla13[[#This Row],[Salida ]]</f>
        <v>0</v>
      </c>
      <c r="J245" s="205"/>
    </row>
    <row r="246" spans="1:10" x14ac:dyDescent="0.25">
      <c r="A246" s="200"/>
      <c r="B246" s="201"/>
      <c r="C246" s="210"/>
      <c r="D246" s="210"/>
      <c r="E246" s="210"/>
      <c r="F246" s="207"/>
      <c r="G246" s="207"/>
      <c r="H246" s="207"/>
      <c r="I246" s="204">
        <f>+(Tabla13[[#This Row],[Balance Inicial ]]+Tabla13[[#This Row],[Entrada ]])-Tabla13[[#This Row],[Salida ]]</f>
        <v>0</v>
      </c>
      <c r="J246" s="205"/>
    </row>
    <row r="247" spans="1:10" x14ac:dyDescent="0.25">
      <c r="A247" s="200"/>
      <c r="B247" s="201"/>
      <c r="C247" s="210"/>
      <c r="D247" s="210"/>
      <c r="E247" s="210"/>
      <c r="F247" s="207"/>
      <c r="G247" s="207"/>
      <c r="H247" s="207"/>
      <c r="I247" s="204">
        <f>+(Tabla13[[#This Row],[Balance Inicial ]]+Tabla13[[#This Row],[Entrada ]])-Tabla13[[#This Row],[Salida ]]</f>
        <v>0</v>
      </c>
      <c r="J247" s="205"/>
    </row>
    <row r="248" spans="1:10" x14ac:dyDescent="0.25">
      <c r="A248" s="200"/>
      <c r="B248" s="201"/>
      <c r="C248" s="210"/>
      <c r="D248" s="210"/>
      <c r="E248" s="210"/>
      <c r="F248" s="207"/>
      <c r="G248" s="207"/>
      <c r="H248" s="207"/>
      <c r="I248" s="204">
        <f>+(Tabla13[[#This Row],[Balance Inicial ]]+Tabla13[[#This Row],[Entrada ]])-Tabla13[[#This Row],[Salida ]]</f>
        <v>0</v>
      </c>
      <c r="J248" s="205"/>
    </row>
    <row r="249" spans="1:10" x14ac:dyDescent="0.25">
      <c r="A249" s="200"/>
      <c r="B249" s="201"/>
      <c r="C249" s="210"/>
      <c r="D249" s="210"/>
      <c r="E249" s="210"/>
      <c r="F249" s="207"/>
      <c r="G249" s="207"/>
      <c r="H249" s="207"/>
      <c r="I249" s="204">
        <f>+(Tabla13[[#This Row],[Balance Inicial ]]+Tabla13[[#This Row],[Entrada ]])-Tabla13[[#This Row],[Salida ]]</f>
        <v>0</v>
      </c>
      <c r="J249" s="205"/>
    </row>
    <row r="250" spans="1:10" x14ac:dyDescent="0.25">
      <c r="A250" s="200"/>
      <c r="B250" s="201"/>
      <c r="C250" s="210"/>
      <c r="D250" s="210"/>
      <c r="E250" s="210"/>
      <c r="F250" s="207"/>
      <c r="G250" s="207"/>
      <c r="H250" s="207"/>
      <c r="I250" s="204">
        <f>+(Tabla13[[#This Row],[Balance Inicial ]]+Tabla13[[#This Row],[Entrada ]])-Tabla13[[#This Row],[Salida ]]</f>
        <v>0</v>
      </c>
      <c r="J250" s="205"/>
    </row>
    <row r="251" spans="1:10" x14ac:dyDescent="0.25">
      <c r="A251" s="200"/>
      <c r="B251" s="201"/>
      <c r="C251" s="210"/>
      <c r="D251" s="210"/>
      <c r="E251" s="210"/>
      <c r="F251" s="207"/>
      <c r="G251" s="207"/>
      <c r="H251" s="207"/>
      <c r="I251" s="204">
        <f>+(Tabla13[[#This Row],[Balance Inicial ]]+Tabla13[[#This Row],[Entrada ]])-Tabla13[[#This Row],[Salida ]]</f>
        <v>0</v>
      </c>
      <c r="J251" s="205"/>
    </row>
    <row r="252" spans="1:10" x14ac:dyDescent="0.25">
      <c r="A252" s="200"/>
      <c r="B252" s="201"/>
      <c r="C252" s="210"/>
      <c r="D252" s="210"/>
      <c r="E252" s="210"/>
      <c r="F252" s="207"/>
      <c r="G252" s="207"/>
      <c r="H252" s="207"/>
      <c r="I252" s="204">
        <f>+(Tabla13[[#This Row],[Balance Inicial ]]+Tabla13[[#This Row],[Entrada ]])-Tabla13[[#This Row],[Salida ]]</f>
        <v>0</v>
      </c>
      <c r="J252" s="205"/>
    </row>
    <row r="253" spans="1:10" x14ac:dyDescent="0.25">
      <c r="A253" s="200"/>
      <c r="B253" s="201"/>
      <c r="C253" s="210"/>
      <c r="D253" s="210"/>
      <c r="E253" s="210"/>
      <c r="F253" s="207"/>
      <c r="G253" s="207"/>
      <c r="H253" s="207"/>
      <c r="I253" s="204">
        <f>+(Tabla13[[#This Row],[Balance Inicial ]]+Tabla13[[#This Row],[Entrada ]])-Tabla13[[#This Row],[Salida ]]</f>
        <v>0</v>
      </c>
      <c r="J253" s="205"/>
    </row>
    <row r="254" spans="1:10" x14ac:dyDescent="0.25">
      <c r="A254" s="200"/>
      <c r="B254" s="201"/>
      <c r="C254" s="210"/>
      <c r="D254" s="210"/>
      <c r="E254" s="210"/>
      <c r="F254" s="207"/>
      <c r="G254" s="207"/>
      <c r="H254" s="207"/>
      <c r="I254" s="204">
        <f>+(Tabla13[[#This Row],[Balance Inicial ]]+Tabla13[[#This Row],[Entrada ]])-Tabla13[[#This Row],[Salida ]]</f>
        <v>0</v>
      </c>
      <c r="J254" s="205"/>
    </row>
    <row r="255" spans="1:10" x14ac:dyDescent="0.25">
      <c r="A255" s="200"/>
      <c r="B255" s="201"/>
      <c r="C255" s="210"/>
      <c r="D255" s="210"/>
      <c r="E255" s="210"/>
      <c r="F255" s="207"/>
      <c r="G255" s="207"/>
      <c r="H255" s="207"/>
      <c r="I255" s="204">
        <f>+(Tabla13[[#This Row],[Balance Inicial ]]+Tabla13[[#This Row],[Entrada ]])-Tabla13[[#This Row],[Salida ]]</f>
        <v>0</v>
      </c>
      <c r="J255" s="205"/>
    </row>
    <row r="256" spans="1:10" x14ac:dyDescent="0.25">
      <c r="A256" s="200"/>
      <c r="B256" s="201"/>
      <c r="C256" s="210"/>
      <c r="D256" s="210"/>
      <c r="E256" s="210"/>
      <c r="F256" s="207"/>
      <c r="G256" s="207"/>
      <c r="H256" s="207"/>
      <c r="I256" s="204">
        <f>+(Tabla13[[#This Row],[Balance Inicial ]]+Tabla13[[#This Row],[Entrada ]])-Tabla13[[#This Row],[Salida ]]</f>
        <v>0</v>
      </c>
      <c r="J256" s="205"/>
    </row>
    <row r="257" spans="1:10" x14ac:dyDescent="0.25">
      <c r="A257" s="200"/>
      <c r="B257" s="201"/>
      <c r="C257" s="210"/>
      <c r="D257" s="210"/>
      <c r="E257" s="210"/>
      <c r="F257" s="207"/>
      <c r="G257" s="207"/>
      <c r="H257" s="207"/>
      <c r="I257" s="204">
        <f>+(Tabla13[[#This Row],[Balance Inicial ]]+Tabla13[[#This Row],[Entrada ]])-Tabla13[[#This Row],[Salida ]]</f>
        <v>0</v>
      </c>
      <c r="J257" s="205"/>
    </row>
    <row r="258" spans="1:10" x14ac:dyDescent="0.25">
      <c r="A258" s="200"/>
      <c r="B258" s="201"/>
      <c r="C258" s="210"/>
      <c r="D258" s="210"/>
      <c r="E258" s="210"/>
      <c r="F258" s="207"/>
      <c r="G258" s="207"/>
      <c r="H258" s="207"/>
      <c r="I258" s="204">
        <f>+(Tabla13[[#This Row],[Balance Inicial ]]+Tabla13[[#This Row],[Entrada ]])-Tabla13[[#This Row],[Salida ]]</f>
        <v>0</v>
      </c>
      <c r="J258" s="205"/>
    </row>
    <row r="259" spans="1:10" x14ac:dyDescent="0.25">
      <c r="A259" s="200"/>
      <c r="B259" s="201"/>
      <c r="C259" s="210"/>
      <c r="D259" s="210"/>
      <c r="E259" s="210"/>
      <c r="F259" s="207"/>
      <c r="G259" s="207"/>
      <c r="H259" s="207"/>
      <c r="I259" s="204">
        <f>+(Tabla13[[#This Row],[Balance Inicial ]]+Tabla13[[#This Row],[Entrada ]])-Tabla13[[#This Row],[Salida ]]</f>
        <v>0</v>
      </c>
      <c r="J259" s="205"/>
    </row>
    <row r="260" spans="1:10" x14ac:dyDescent="0.25">
      <c r="A260" s="200"/>
      <c r="B260" s="201"/>
      <c r="C260" s="210"/>
      <c r="D260" s="210"/>
      <c r="E260" s="210"/>
      <c r="F260" s="207"/>
      <c r="G260" s="207"/>
      <c r="H260" s="207"/>
      <c r="I260" s="204">
        <f>+(Tabla13[[#This Row],[Balance Inicial ]]+Tabla13[[#This Row],[Entrada ]])-Tabla13[[#This Row],[Salida ]]</f>
        <v>0</v>
      </c>
      <c r="J260" s="205"/>
    </row>
    <row r="261" spans="1:10" x14ac:dyDescent="0.25">
      <c r="A261" s="200"/>
      <c r="B261" s="201"/>
      <c r="C261" s="210"/>
      <c r="D261" s="210"/>
      <c r="E261" s="210"/>
      <c r="F261" s="207"/>
      <c r="G261" s="207"/>
      <c r="H261" s="207"/>
      <c r="I261" s="204">
        <f>+(Tabla13[[#This Row],[Balance Inicial ]]+Tabla13[[#This Row],[Entrada ]])-Tabla13[[#This Row],[Salida ]]</f>
        <v>0</v>
      </c>
      <c r="J261" s="205"/>
    </row>
    <row r="262" spans="1:10" x14ac:dyDescent="0.25">
      <c r="A262" s="200"/>
      <c r="B262" s="201"/>
      <c r="C262" s="210"/>
      <c r="D262" s="210"/>
      <c r="E262" s="210"/>
      <c r="F262" s="207"/>
      <c r="G262" s="207"/>
      <c r="H262" s="207"/>
      <c r="I262" s="204">
        <f>+(Tabla13[[#This Row],[Balance Inicial ]]+Tabla13[[#This Row],[Entrada ]])-Tabla13[[#This Row],[Salida ]]</f>
        <v>0</v>
      </c>
      <c r="J262" s="205"/>
    </row>
    <row r="263" spans="1:10" x14ac:dyDescent="0.25">
      <c r="A263" s="200"/>
      <c r="B263" s="201"/>
      <c r="C263" s="210"/>
      <c r="D263" s="210"/>
      <c r="E263" s="210"/>
      <c r="F263" s="207"/>
      <c r="G263" s="207"/>
      <c r="H263" s="207"/>
      <c r="I263" s="204">
        <f>+(Tabla13[[#This Row],[Balance Inicial ]]+Tabla13[[#This Row],[Entrada ]])-Tabla13[[#This Row],[Salida ]]</f>
        <v>0</v>
      </c>
      <c r="J263" s="205"/>
    </row>
    <row r="264" spans="1:10" x14ac:dyDescent="0.25">
      <c r="A264" s="200"/>
      <c r="B264" s="201"/>
      <c r="C264" s="210"/>
      <c r="D264" s="210"/>
      <c r="E264" s="210"/>
      <c r="F264" s="207"/>
      <c r="G264" s="207"/>
      <c r="H264" s="207"/>
      <c r="I264" s="204">
        <f>+(Tabla13[[#This Row],[Balance Inicial ]]+Tabla13[[#This Row],[Entrada ]])-Tabla13[[#This Row],[Salida ]]</f>
        <v>0</v>
      </c>
      <c r="J264" s="205"/>
    </row>
    <row r="265" spans="1:10" x14ac:dyDescent="0.25">
      <c r="A265" s="200"/>
      <c r="B265" s="201"/>
      <c r="C265" s="210"/>
      <c r="D265" s="210"/>
      <c r="E265" s="210"/>
      <c r="F265" s="207"/>
      <c r="G265" s="207"/>
      <c r="H265" s="207"/>
      <c r="I265" s="204">
        <f>+(Tabla13[[#This Row],[Balance Inicial ]]+Tabla13[[#This Row],[Entrada ]])-Tabla13[[#This Row],[Salida ]]</f>
        <v>0</v>
      </c>
      <c r="J265" s="205"/>
    </row>
    <row r="266" spans="1:10" x14ac:dyDescent="0.25">
      <c r="A266" s="200"/>
      <c r="B266" s="201"/>
      <c r="C266" s="210"/>
      <c r="D266" s="210"/>
      <c r="E266" s="210"/>
      <c r="F266" s="207"/>
      <c r="G266" s="207"/>
      <c r="H266" s="207"/>
      <c r="I266" s="204">
        <f>+(Tabla13[[#This Row],[Balance Inicial ]]+Tabla13[[#This Row],[Entrada ]])-Tabla13[[#This Row],[Salida ]]</f>
        <v>0</v>
      </c>
      <c r="J266" s="205"/>
    </row>
    <row r="267" spans="1:10" x14ac:dyDescent="0.25">
      <c r="A267" s="200"/>
      <c r="B267" s="201"/>
      <c r="C267" s="210"/>
      <c r="D267" s="210"/>
      <c r="E267" s="210"/>
      <c r="F267" s="207"/>
      <c r="G267" s="207"/>
      <c r="H267" s="207"/>
      <c r="I267" s="204">
        <f>+(Tabla13[[#This Row],[Balance Inicial ]]+Tabla13[[#This Row],[Entrada ]])-Tabla13[[#This Row],[Salida ]]</f>
        <v>0</v>
      </c>
      <c r="J267" s="205"/>
    </row>
    <row r="268" spans="1:10" x14ac:dyDescent="0.25">
      <c r="A268" s="200"/>
      <c r="B268" s="201"/>
      <c r="C268" s="210"/>
      <c r="D268" s="210"/>
      <c r="E268" s="210"/>
      <c r="F268" s="207"/>
      <c r="G268" s="207"/>
      <c r="H268" s="207"/>
      <c r="I268" s="204">
        <f>+(Tabla13[[#This Row],[Balance Inicial ]]+Tabla13[[#This Row],[Entrada ]])-Tabla13[[#This Row],[Salida ]]</f>
        <v>0</v>
      </c>
      <c r="J268" s="205"/>
    </row>
    <row r="269" spans="1:10" x14ac:dyDescent="0.25">
      <c r="A269" s="200"/>
      <c r="B269" s="201"/>
      <c r="C269" s="210"/>
      <c r="D269" s="210"/>
      <c r="E269" s="210"/>
      <c r="F269" s="207"/>
      <c r="G269" s="207"/>
      <c r="H269" s="207"/>
      <c r="I269" s="204">
        <f>+(Tabla13[[#This Row],[Balance Inicial ]]+Tabla13[[#This Row],[Entrada ]])-Tabla13[[#This Row],[Salida ]]</f>
        <v>0</v>
      </c>
      <c r="J269" s="205"/>
    </row>
    <row r="270" spans="1:10" x14ac:dyDescent="0.25">
      <c r="A270" s="200"/>
      <c r="B270" s="201"/>
      <c r="C270" s="210"/>
      <c r="D270" s="210"/>
      <c r="E270" s="210"/>
      <c r="F270" s="207"/>
      <c r="G270" s="207"/>
      <c r="H270" s="207"/>
      <c r="I270" s="204">
        <f>+(Tabla13[[#This Row],[Balance Inicial ]]+Tabla13[[#This Row],[Entrada ]])-Tabla13[[#This Row],[Salida ]]</f>
        <v>0</v>
      </c>
      <c r="J270" s="205"/>
    </row>
    <row r="271" spans="1:10" x14ac:dyDescent="0.25">
      <c r="A271" s="200"/>
      <c r="B271" s="201"/>
      <c r="C271" s="210"/>
      <c r="D271" s="210"/>
      <c r="E271" s="210"/>
      <c r="F271" s="207"/>
      <c r="G271" s="207"/>
      <c r="H271" s="207"/>
      <c r="I271" s="204">
        <f>+(Tabla13[[#This Row],[Balance Inicial ]]+Tabla13[[#This Row],[Entrada ]])-Tabla13[[#This Row],[Salida ]]</f>
        <v>0</v>
      </c>
      <c r="J271" s="205"/>
    </row>
    <row r="272" spans="1:10" x14ac:dyDescent="0.25">
      <c r="A272" s="200"/>
      <c r="B272" s="201"/>
      <c r="C272" s="210"/>
      <c r="D272" s="210"/>
      <c r="E272" s="210"/>
      <c r="F272" s="207"/>
      <c r="G272" s="207"/>
      <c r="H272" s="207"/>
      <c r="I272" s="204">
        <f>+(Tabla13[[#This Row],[Balance Inicial ]]+Tabla13[[#This Row],[Entrada ]])-Tabla13[[#This Row],[Salida ]]</f>
        <v>0</v>
      </c>
      <c r="J272" s="205"/>
    </row>
    <row r="273" spans="1:10" x14ac:dyDescent="0.25">
      <c r="A273" s="200"/>
      <c r="B273" s="201"/>
      <c r="C273" s="210"/>
      <c r="D273" s="210"/>
      <c r="E273" s="210"/>
      <c r="F273" s="207"/>
      <c r="G273" s="207"/>
      <c r="H273" s="207"/>
      <c r="I273" s="204">
        <f>+(Tabla13[[#This Row],[Balance Inicial ]]+Tabla13[[#This Row],[Entrada ]])-Tabla13[[#This Row],[Salida ]]</f>
        <v>0</v>
      </c>
      <c r="J273" s="205"/>
    </row>
    <row r="274" spans="1:10" x14ac:dyDescent="0.25">
      <c r="A274" s="200"/>
      <c r="B274" s="201"/>
      <c r="C274" s="210"/>
      <c r="D274" s="210"/>
      <c r="E274" s="210"/>
      <c r="F274" s="207"/>
      <c r="G274" s="207"/>
      <c r="H274" s="207"/>
      <c r="I274" s="204">
        <f>+(Tabla13[[#This Row],[Balance Inicial ]]+Tabla13[[#This Row],[Entrada ]])-Tabla13[[#This Row],[Salida ]]</f>
        <v>0</v>
      </c>
      <c r="J274" s="205"/>
    </row>
    <row r="275" spans="1:10" x14ac:dyDescent="0.25">
      <c r="A275" s="200"/>
      <c r="B275" s="201"/>
      <c r="C275" s="210"/>
      <c r="D275" s="210"/>
      <c r="E275" s="210"/>
      <c r="F275" s="207"/>
      <c r="G275" s="207"/>
      <c r="H275" s="207"/>
      <c r="I275" s="204">
        <f>+(Tabla13[[#This Row],[Balance Inicial ]]+Tabla13[[#This Row],[Entrada ]])-Tabla13[[#This Row],[Salida ]]</f>
        <v>0</v>
      </c>
      <c r="J275" s="205"/>
    </row>
    <row r="276" spans="1:10" x14ac:dyDescent="0.25">
      <c r="A276" s="200"/>
      <c r="B276" s="201"/>
      <c r="C276" s="210"/>
      <c r="D276" s="210"/>
      <c r="E276" s="210"/>
      <c r="F276" s="207"/>
      <c r="G276" s="207"/>
      <c r="H276" s="207"/>
      <c r="I276" s="204">
        <f>+(Tabla13[[#This Row],[Balance Inicial ]]+Tabla13[[#This Row],[Entrada ]])-Tabla13[[#This Row],[Salida ]]</f>
        <v>0</v>
      </c>
      <c r="J276" s="205"/>
    </row>
    <row r="277" spans="1:10" x14ac:dyDescent="0.25">
      <c r="A277" s="200"/>
      <c r="B277" s="201"/>
      <c r="C277" s="210"/>
      <c r="D277" s="210"/>
      <c r="E277" s="210"/>
      <c r="F277" s="207"/>
      <c r="G277" s="207"/>
      <c r="H277" s="207"/>
      <c r="I277" s="204">
        <f>+(Tabla13[[#This Row],[Balance Inicial ]]+Tabla13[[#This Row],[Entrada ]])-Tabla13[[#This Row],[Salida ]]</f>
        <v>0</v>
      </c>
      <c r="J277" s="205"/>
    </row>
    <row r="278" spans="1:10" x14ac:dyDescent="0.25">
      <c r="A278" s="200"/>
      <c r="B278" s="201"/>
      <c r="C278" s="210"/>
      <c r="D278" s="210"/>
      <c r="E278" s="210"/>
      <c r="F278" s="207"/>
      <c r="G278" s="207"/>
      <c r="H278" s="207"/>
      <c r="I278" s="204">
        <f>+(Tabla13[[#This Row],[Balance Inicial ]]+Tabla13[[#This Row],[Entrada ]])-Tabla13[[#This Row],[Salida ]]</f>
        <v>0</v>
      </c>
      <c r="J278" s="205"/>
    </row>
    <row r="279" spans="1:10" x14ac:dyDescent="0.25">
      <c r="A279" s="200"/>
      <c r="B279" s="201"/>
      <c r="C279" s="210"/>
      <c r="D279" s="210"/>
      <c r="E279" s="210"/>
      <c r="F279" s="207"/>
      <c r="G279" s="207"/>
      <c r="H279" s="207"/>
      <c r="I279" s="204">
        <f>+(Tabla13[[#This Row],[Balance Inicial ]]+Tabla13[[#This Row],[Entrada ]])-Tabla13[[#This Row],[Salida ]]</f>
        <v>0</v>
      </c>
      <c r="J279" s="205"/>
    </row>
    <row r="280" spans="1:10" x14ac:dyDescent="0.25">
      <c r="A280" s="200"/>
      <c r="B280" s="201"/>
      <c r="C280" s="210"/>
      <c r="D280" s="210"/>
      <c r="E280" s="210"/>
      <c r="F280" s="207"/>
      <c r="G280" s="207"/>
      <c r="H280" s="207"/>
      <c r="I280" s="204">
        <f>+(Tabla13[[#This Row],[Balance Inicial ]]+Tabla13[[#This Row],[Entrada ]])-Tabla13[[#This Row],[Salida ]]</f>
        <v>0</v>
      </c>
      <c r="J280" s="205"/>
    </row>
    <row r="281" spans="1:10" x14ac:dyDescent="0.25">
      <c r="A281" s="200"/>
      <c r="B281" s="201"/>
      <c r="C281" s="210"/>
      <c r="D281" s="210"/>
      <c r="E281" s="210"/>
      <c r="F281" s="207"/>
      <c r="G281" s="207"/>
      <c r="H281" s="207"/>
      <c r="I281" s="204">
        <f>+(Tabla13[[#This Row],[Balance Inicial ]]+Tabla13[[#This Row],[Entrada ]])-Tabla13[[#This Row],[Salida ]]</f>
        <v>0</v>
      </c>
      <c r="J281" s="205"/>
    </row>
    <row r="282" spans="1:10" x14ac:dyDescent="0.25">
      <c r="A282" s="200"/>
      <c r="B282" s="201"/>
      <c r="C282" s="210"/>
      <c r="D282" s="210"/>
      <c r="E282" s="210"/>
      <c r="F282" s="207"/>
      <c r="G282" s="207"/>
      <c r="H282" s="207"/>
      <c r="I282" s="204">
        <f>+(Tabla13[[#This Row],[Balance Inicial ]]+Tabla13[[#This Row],[Entrada ]])-Tabla13[[#This Row],[Salida ]]</f>
        <v>0</v>
      </c>
      <c r="J282" s="205"/>
    </row>
    <row r="283" spans="1:10" x14ac:dyDescent="0.25">
      <c r="A283" s="200"/>
      <c r="B283" s="201"/>
      <c r="C283" s="210"/>
      <c r="D283" s="210"/>
      <c r="E283" s="210"/>
      <c r="F283" s="207"/>
      <c r="G283" s="207"/>
      <c r="H283" s="207"/>
      <c r="I283" s="204">
        <f>+(Tabla13[[#This Row],[Balance Inicial ]]+Tabla13[[#This Row],[Entrada ]])-Tabla13[[#This Row],[Salida ]]</f>
        <v>0</v>
      </c>
      <c r="J283" s="205"/>
    </row>
    <row r="284" spans="1:10" x14ac:dyDescent="0.25">
      <c r="A284" s="200"/>
      <c r="B284" s="201"/>
      <c r="C284" s="210"/>
      <c r="D284" s="210"/>
      <c r="E284" s="210"/>
      <c r="F284" s="207"/>
      <c r="G284" s="207"/>
      <c r="H284" s="207"/>
      <c r="I284" s="204">
        <f>+(Tabla13[[#This Row],[Balance Inicial ]]+Tabla13[[#This Row],[Entrada ]])-Tabla13[[#This Row],[Salida ]]</f>
        <v>0</v>
      </c>
      <c r="J284" s="205"/>
    </row>
    <row r="285" spans="1:10" x14ac:dyDescent="0.25">
      <c r="A285" s="200"/>
      <c r="B285" s="201"/>
      <c r="C285" s="210"/>
      <c r="D285" s="210"/>
      <c r="E285" s="210"/>
      <c r="F285" s="207"/>
      <c r="G285" s="207"/>
      <c r="H285" s="207"/>
      <c r="I285" s="204">
        <f>+(Tabla13[[#This Row],[Balance Inicial ]]+Tabla13[[#This Row],[Entrada ]])-Tabla13[[#This Row],[Salida ]]</f>
        <v>0</v>
      </c>
      <c r="J285" s="205"/>
    </row>
    <row r="286" spans="1:10" x14ac:dyDescent="0.25">
      <c r="A286" s="200"/>
      <c r="B286" s="201"/>
      <c r="C286" s="210"/>
      <c r="D286" s="210"/>
      <c r="E286" s="210"/>
      <c r="F286" s="207"/>
      <c r="G286" s="207"/>
      <c r="H286" s="207"/>
      <c r="I286" s="204">
        <f>+(Tabla13[[#This Row],[Balance Inicial ]]+Tabla13[[#This Row],[Entrada ]])-Tabla13[[#This Row],[Salida ]]</f>
        <v>0</v>
      </c>
      <c r="J286" s="205"/>
    </row>
    <row r="287" spans="1:10" x14ac:dyDescent="0.25">
      <c r="A287" s="200"/>
      <c r="B287" s="201"/>
      <c r="C287" s="210"/>
      <c r="D287" s="210"/>
      <c r="E287" s="210"/>
      <c r="F287" s="207"/>
      <c r="G287" s="207"/>
      <c r="H287" s="207"/>
      <c r="I287" s="204">
        <f>+(Tabla13[[#This Row],[Balance Inicial ]]+Tabla13[[#This Row],[Entrada ]])-Tabla13[[#This Row],[Salida ]]</f>
        <v>0</v>
      </c>
      <c r="J287" s="205"/>
    </row>
    <row r="288" spans="1:10" x14ac:dyDescent="0.25">
      <c r="A288" s="200"/>
      <c r="B288" s="201"/>
      <c r="C288" s="210"/>
      <c r="D288" s="210"/>
      <c r="E288" s="210"/>
      <c r="F288" s="207"/>
      <c r="G288" s="207"/>
      <c r="H288" s="207"/>
      <c r="I288" s="204">
        <f>+(Tabla13[[#This Row],[Balance Inicial ]]+Tabla13[[#This Row],[Entrada ]])-Tabla13[[#This Row],[Salida ]]</f>
        <v>0</v>
      </c>
      <c r="J288" s="205"/>
    </row>
    <row r="289" spans="1:10" x14ac:dyDescent="0.25">
      <c r="A289" s="200"/>
      <c r="B289" s="201"/>
      <c r="C289" s="210"/>
      <c r="D289" s="210"/>
      <c r="E289" s="210"/>
      <c r="F289" s="207"/>
      <c r="G289" s="207"/>
      <c r="H289" s="207"/>
      <c r="I289" s="204">
        <f>+(Tabla13[[#This Row],[Balance Inicial ]]+Tabla13[[#This Row],[Entrada ]])-Tabla13[[#This Row],[Salida ]]</f>
        <v>0</v>
      </c>
      <c r="J289" s="205"/>
    </row>
    <row r="290" spans="1:10" x14ac:dyDescent="0.25">
      <c r="A290" s="200"/>
      <c r="B290" s="201"/>
      <c r="C290" s="210"/>
      <c r="D290" s="210"/>
      <c r="E290" s="210"/>
      <c r="F290" s="207"/>
      <c r="G290" s="207"/>
      <c r="H290" s="207"/>
      <c r="I290" s="204">
        <f>+(Tabla13[[#This Row],[Balance Inicial ]]+Tabla13[[#This Row],[Entrada ]])-Tabla13[[#This Row],[Salida ]]</f>
        <v>0</v>
      </c>
      <c r="J290" s="205"/>
    </row>
    <row r="291" spans="1:10" x14ac:dyDescent="0.25">
      <c r="A291" s="200"/>
      <c r="B291" s="201"/>
      <c r="C291" s="210"/>
      <c r="D291" s="210"/>
      <c r="E291" s="210"/>
      <c r="F291" s="207"/>
      <c r="G291" s="207"/>
      <c r="H291" s="207"/>
      <c r="I291" s="204">
        <f>+(Tabla13[[#This Row],[Balance Inicial ]]+Tabla13[[#This Row],[Entrada ]])-Tabla13[[#This Row],[Salida ]]</f>
        <v>0</v>
      </c>
      <c r="J291" s="205"/>
    </row>
    <row r="292" spans="1:10" x14ac:dyDescent="0.25">
      <c r="A292" s="200"/>
      <c r="B292" s="201"/>
      <c r="C292" s="210"/>
      <c r="D292" s="210"/>
      <c r="E292" s="210"/>
      <c r="F292" s="207"/>
      <c r="G292" s="207"/>
      <c r="H292" s="207"/>
      <c r="I292" s="204">
        <f>+(Tabla13[[#This Row],[Balance Inicial ]]+Tabla13[[#This Row],[Entrada ]])-Tabla13[[#This Row],[Salida ]]</f>
        <v>0</v>
      </c>
      <c r="J292" s="205"/>
    </row>
    <row r="293" spans="1:10" x14ac:dyDescent="0.25">
      <c r="A293" s="200"/>
      <c r="B293" s="201"/>
      <c r="C293" s="210"/>
      <c r="D293" s="210"/>
      <c r="E293" s="210"/>
      <c r="F293" s="207"/>
      <c r="G293" s="207"/>
      <c r="H293" s="207"/>
      <c r="I293" s="204">
        <f>+(Tabla13[[#This Row],[Balance Inicial ]]+Tabla13[[#This Row],[Entrada ]])-Tabla13[[#This Row],[Salida ]]</f>
        <v>0</v>
      </c>
      <c r="J293" s="205"/>
    </row>
    <row r="294" spans="1:10" x14ac:dyDescent="0.25">
      <c r="A294" s="200"/>
      <c r="B294" s="201"/>
      <c r="C294" s="210"/>
      <c r="D294" s="210"/>
      <c r="E294" s="210"/>
      <c r="F294" s="207"/>
      <c r="G294" s="207"/>
      <c r="H294" s="207"/>
      <c r="I294" s="204">
        <f>+(Tabla13[[#This Row],[Balance Inicial ]]+Tabla13[[#This Row],[Entrada ]])-Tabla13[[#This Row],[Salida ]]</f>
        <v>0</v>
      </c>
      <c r="J294" s="205"/>
    </row>
    <row r="295" spans="1:10" x14ac:dyDescent="0.25">
      <c r="A295" s="200"/>
      <c r="B295" s="201"/>
      <c r="C295" s="210"/>
      <c r="D295" s="210"/>
      <c r="E295" s="210"/>
      <c r="F295" s="207"/>
      <c r="G295" s="207"/>
      <c r="H295" s="207"/>
      <c r="I295" s="204">
        <f>+(Tabla13[[#This Row],[Balance Inicial ]]+Tabla13[[#This Row],[Entrada ]])-Tabla13[[#This Row],[Salida ]]</f>
        <v>0</v>
      </c>
      <c r="J295" s="205"/>
    </row>
    <row r="296" spans="1:10" x14ac:dyDescent="0.25">
      <c r="A296" s="200"/>
      <c r="B296" s="201"/>
      <c r="C296" s="210"/>
      <c r="D296" s="210"/>
      <c r="E296" s="210"/>
      <c r="F296" s="207"/>
      <c r="G296" s="207"/>
      <c r="H296" s="207"/>
      <c r="I296" s="204">
        <f>+(Tabla13[[#This Row],[Balance Inicial ]]+Tabla13[[#This Row],[Entrada ]])-Tabla13[[#This Row],[Salida ]]</f>
        <v>0</v>
      </c>
      <c r="J296" s="205"/>
    </row>
    <row r="297" spans="1:10" x14ac:dyDescent="0.25">
      <c r="A297" s="200"/>
      <c r="B297" s="201"/>
      <c r="C297" s="210"/>
      <c r="D297" s="210"/>
      <c r="E297" s="210"/>
      <c r="F297" s="207"/>
      <c r="G297" s="207"/>
      <c r="H297" s="207"/>
      <c r="I297" s="204">
        <f>+(Tabla13[[#This Row],[Balance Inicial ]]+Tabla13[[#This Row],[Entrada ]])-Tabla13[[#This Row],[Salida ]]</f>
        <v>0</v>
      </c>
      <c r="J297" s="205"/>
    </row>
    <row r="298" spans="1:10" x14ac:dyDescent="0.25">
      <c r="A298" s="200"/>
      <c r="B298" s="201"/>
      <c r="C298" s="210"/>
      <c r="D298" s="210"/>
      <c r="E298" s="210"/>
      <c r="F298" s="207"/>
      <c r="G298" s="207"/>
      <c r="H298" s="207"/>
      <c r="I298" s="204">
        <f>+(Tabla13[[#This Row],[Balance Inicial ]]+Tabla13[[#This Row],[Entrada ]])-Tabla13[[#This Row],[Salida ]]</f>
        <v>0</v>
      </c>
      <c r="J298" s="205"/>
    </row>
    <row r="299" spans="1:10" x14ac:dyDescent="0.25">
      <c r="A299" s="200"/>
      <c r="B299" s="201"/>
      <c r="C299" s="210"/>
      <c r="D299" s="210"/>
      <c r="E299" s="210"/>
      <c r="F299" s="207"/>
      <c r="G299" s="207"/>
      <c r="H299" s="207"/>
      <c r="I299" s="204">
        <f>+(Tabla13[[#This Row],[Balance Inicial ]]+Tabla13[[#This Row],[Entrada ]])-Tabla13[[#This Row],[Salida ]]</f>
        <v>0</v>
      </c>
      <c r="J299" s="205"/>
    </row>
    <row r="300" spans="1:10" x14ac:dyDescent="0.25">
      <c r="A300" s="200"/>
      <c r="B300" s="201"/>
      <c r="C300" s="210"/>
      <c r="D300" s="210"/>
      <c r="E300" s="210"/>
      <c r="F300" s="207"/>
      <c r="G300" s="207"/>
      <c r="H300" s="207"/>
      <c r="I300" s="204">
        <f>+(Tabla13[[#This Row],[Balance Inicial ]]+Tabla13[[#This Row],[Entrada ]])-Tabla13[[#This Row],[Salida ]]</f>
        <v>0</v>
      </c>
      <c r="J300" s="205"/>
    </row>
    <row r="301" spans="1:10" x14ac:dyDescent="0.25">
      <c r="A301" s="200"/>
      <c r="B301" s="201"/>
      <c r="C301" s="210"/>
      <c r="D301" s="210"/>
      <c r="E301" s="210"/>
      <c r="F301" s="207"/>
      <c r="G301" s="207"/>
      <c r="H301" s="207"/>
      <c r="I301" s="204">
        <f>+(Tabla13[[#This Row],[Balance Inicial ]]+Tabla13[[#This Row],[Entrada ]])-Tabla13[[#This Row],[Salida ]]</f>
        <v>0</v>
      </c>
      <c r="J301" s="205"/>
    </row>
    <row r="302" spans="1:10" x14ac:dyDescent="0.25">
      <c r="A302" s="200"/>
      <c r="B302" s="201"/>
      <c r="C302" s="210"/>
      <c r="D302" s="210"/>
      <c r="E302" s="210"/>
      <c r="F302" s="207"/>
      <c r="G302" s="207"/>
      <c r="H302" s="207"/>
      <c r="I302" s="204">
        <f>+(Tabla13[[#This Row],[Balance Inicial ]]+Tabla13[[#This Row],[Entrada ]])-Tabla13[[#This Row],[Salida ]]</f>
        <v>0</v>
      </c>
      <c r="J302" s="205"/>
    </row>
    <row r="303" spans="1:10" x14ac:dyDescent="0.25">
      <c r="A303" s="200"/>
      <c r="B303" s="201"/>
      <c r="C303" s="210"/>
      <c r="D303" s="210"/>
      <c r="E303" s="210"/>
      <c r="F303" s="207"/>
      <c r="G303" s="207"/>
      <c r="H303" s="207"/>
      <c r="I303" s="204">
        <f>+(Tabla13[[#This Row],[Balance Inicial ]]+Tabla13[[#This Row],[Entrada ]])-Tabla13[[#This Row],[Salida ]]</f>
        <v>0</v>
      </c>
      <c r="J303" s="205"/>
    </row>
    <row r="304" spans="1:10" x14ac:dyDescent="0.25">
      <c r="A304" s="200"/>
      <c r="B304" s="201"/>
      <c r="C304" s="210"/>
      <c r="D304" s="210"/>
      <c r="E304" s="210"/>
      <c r="F304" s="207"/>
      <c r="G304" s="207"/>
      <c r="H304" s="207"/>
      <c r="I304" s="204">
        <f>+(Tabla13[[#This Row],[Balance Inicial ]]+Tabla13[[#This Row],[Entrada ]])-Tabla13[[#This Row],[Salida ]]</f>
        <v>0</v>
      </c>
      <c r="J304" s="205"/>
    </row>
    <row r="305" spans="1:10" x14ac:dyDescent="0.25">
      <c r="A305" s="200"/>
      <c r="B305" s="201"/>
      <c r="C305" s="210"/>
      <c r="D305" s="210"/>
      <c r="E305" s="210"/>
      <c r="F305" s="207"/>
      <c r="G305" s="207"/>
      <c r="H305" s="207"/>
      <c r="I305" s="204">
        <f>+(Tabla13[[#This Row],[Balance Inicial ]]+Tabla13[[#This Row],[Entrada ]])-Tabla13[[#This Row],[Salida ]]</f>
        <v>0</v>
      </c>
      <c r="J305" s="205"/>
    </row>
    <row r="306" spans="1:10" x14ac:dyDescent="0.25">
      <c r="A306" s="200"/>
      <c r="B306" s="201"/>
      <c r="C306" s="210"/>
      <c r="D306" s="210"/>
      <c r="E306" s="210"/>
      <c r="F306" s="207"/>
      <c r="G306" s="207"/>
      <c r="H306" s="207"/>
      <c r="I306" s="204">
        <f>+(Tabla13[[#This Row],[Balance Inicial ]]+Tabla13[[#This Row],[Entrada ]])-Tabla13[[#This Row],[Salida ]]</f>
        <v>0</v>
      </c>
      <c r="J306" s="205"/>
    </row>
    <row r="307" spans="1:10" x14ac:dyDescent="0.25">
      <c r="A307" s="200"/>
      <c r="B307" s="201"/>
      <c r="C307" s="210"/>
      <c r="D307" s="210"/>
      <c r="E307" s="210"/>
      <c r="F307" s="207"/>
      <c r="G307" s="207"/>
      <c r="H307" s="207"/>
      <c r="I307" s="204">
        <f>+(Tabla13[[#This Row],[Balance Inicial ]]+Tabla13[[#This Row],[Entrada ]])-Tabla13[[#This Row],[Salida ]]</f>
        <v>0</v>
      </c>
      <c r="J307" s="205"/>
    </row>
    <row r="308" spans="1:10" x14ac:dyDescent="0.25">
      <c r="A308" s="200"/>
      <c r="B308" s="201"/>
      <c r="C308" s="210"/>
      <c r="D308" s="210"/>
      <c r="E308" s="210"/>
      <c r="F308" s="207"/>
      <c r="G308" s="207"/>
      <c r="H308" s="207"/>
      <c r="I308" s="204">
        <f>+(Tabla13[[#This Row],[Balance Inicial ]]+Tabla13[[#This Row],[Entrada ]])-Tabla13[[#This Row],[Salida ]]</f>
        <v>0</v>
      </c>
      <c r="J308" s="205"/>
    </row>
    <row r="309" spans="1:10" x14ac:dyDescent="0.25">
      <c r="A309" s="200"/>
      <c r="B309" s="201"/>
      <c r="C309" s="210"/>
      <c r="D309" s="210"/>
      <c r="E309" s="210"/>
      <c r="F309" s="207"/>
      <c r="G309" s="207"/>
      <c r="H309" s="207"/>
      <c r="I309" s="204">
        <f>+(Tabla13[[#This Row],[Balance Inicial ]]+Tabla13[[#This Row],[Entrada ]])-Tabla13[[#This Row],[Salida ]]</f>
        <v>0</v>
      </c>
      <c r="J309" s="205"/>
    </row>
  </sheetData>
  <sheetProtection sheet="1" formatCells="0" formatColumns="0" formatRows="0" insertRows="0" insertHyperlinks="0" deleteRows="0" sort="0" autoFilter="0" pivotTables="0"/>
  <mergeCells count="7">
    <mergeCell ref="M13:N13"/>
    <mergeCell ref="A1:H1"/>
    <mergeCell ref="A2:H2"/>
    <mergeCell ref="A3:H3"/>
    <mergeCell ref="I3:J3"/>
    <mergeCell ref="A4:J4"/>
    <mergeCell ref="M11:N11"/>
  </mergeCells>
  <pageMargins left="0.7" right="0.7" top="0.75" bottom="0.75" header="0.3" footer="0.3"/>
  <pageSetup scale="53" orientation="landscape" verticalDpi="300" r:id="rId1"/>
  <colBreaks count="1" manualBreakCount="1">
    <brk id="10" max="296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B2CF575F56942B9C8CAF25E0100F6" ma:contentTypeVersion="5" ma:contentTypeDescription="Create a new document." ma:contentTypeScope="" ma:versionID="3dd627143b05381bf051f41df7ccaeeb">
  <xsd:schema xmlns:xsd="http://www.w3.org/2001/XMLSchema" xmlns:xs="http://www.w3.org/2001/XMLSchema" xmlns:p="http://schemas.microsoft.com/office/2006/metadata/properties" xmlns:ns3="52e04e7f-972a-42b9-b3a5-edec68995763" targetNamespace="http://schemas.microsoft.com/office/2006/metadata/properties" ma:root="true" ma:fieldsID="1408aec23cdc7efebeb84bb376e01a30" ns3:_="">
    <xsd:import namespace="52e04e7f-972a-42b9-b3a5-edec689957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04e7f-972a-42b9-b3a5-edec68995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FF6EF-B26E-4947-8C95-1BD9E3D1B5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D9F964-22EA-45C9-B23E-D66994712E3F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52e04e7f-972a-42b9-b3a5-edec68995763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5489C8-A3DD-4F32-A126-549B3A9FC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04e7f-972a-42b9-b3a5-edec68995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04 SEPTIEMBRE</vt:lpstr>
      <vt:lpstr>Final 2020</vt:lpstr>
      <vt:lpstr>2020</vt:lpstr>
      <vt:lpstr>UNIFICACION</vt:lpstr>
      <vt:lpstr>digecop</vt:lpstr>
      <vt:lpstr>Hoja6</vt:lpstr>
      <vt:lpstr>FINAL DIC 19</vt:lpstr>
      <vt:lpstr>Notas Inventario</vt:lpstr>
      <vt:lpstr>Hoja2</vt:lpstr>
      <vt:lpstr>Hoja1</vt:lpstr>
      <vt:lpstr>Hoja4</vt:lpstr>
      <vt:lpstr>Hoja5</vt:lpstr>
      <vt:lpstr>Final</vt:lpstr>
      <vt:lpstr>Suministro incomplecto </vt:lpstr>
      <vt:lpstr>'04 SEPTIEMBRE'!Área_de_impresión</vt:lpstr>
      <vt:lpstr>'2020'!Área_de_impresión</vt:lpstr>
      <vt:lpstr>digecop!Área_de_impresión</vt:lpstr>
      <vt:lpstr>'Final 2020'!Área_de_impresión</vt:lpstr>
      <vt:lpstr>'FINAL DIC 19'!Área_de_impresión</vt:lpstr>
      <vt:lpstr>'Suministro incomplecto '!Área_de_impresión</vt:lpstr>
      <vt:lpstr>UNIFICACION!Área_de_impresión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Yomary Javier Delgado</dc:creator>
  <cp:lastModifiedBy>Oscar Arismendy Feliz Claris</cp:lastModifiedBy>
  <cp:lastPrinted>2025-01-14T19:53:57Z</cp:lastPrinted>
  <dcterms:created xsi:type="dcterms:W3CDTF">2019-06-04T15:35:30Z</dcterms:created>
  <dcterms:modified xsi:type="dcterms:W3CDTF">2025-01-15T18:28:35Z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0x01010047EB2CF575F56942B9C8CAF25E0100F6</vt:lpwstr>
  </property>
</Properties>
</file>