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\Documents\"/>
    </mc:Choice>
  </mc:AlternateContent>
  <xr:revisionPtr revIDLastSave="0" documentId="8_{222FE336-DE86-44D8-B671-46D6BB6167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 SEPTIEMBRE" sheetId="14" r:id="rId1"/>
    <sheet name="Final 2020" sheetId="8" r:id="rId2"/>
    <sheet name="2020" sheetId="13" r:id="rId3"/>
    <sheet name="UNIFICACION" sheetId="12" r:id="rId4"/>
    <sheet name="digecop" sheetId="10" r:id="rId5"/>
    <sheet name="Hoja6" sheetId="11" r:id="rId6"/>
    <sheet name="FINAL DIC 19" sheetId="9" r:id="rId7"/>
    <sheet name="Notas Inventario" sheetId="3" r:id="rId8"/>
    <sheet name="Hoja2" sheetId="2" r:id="rId9"/>
    <sheet name="Hoja1" sheetId="1" r:id="rId10"/>
    <sheet name="Hoja4" sheetId="4" r:id="rId11"/>
    <sheet name="Hoja5" sheetId="5" r:id="rId12"/>
    <sheet name="Final" sheetId="6" r:id="rId13"/>
    <sheet name="Suministro incomplecto " sheetId="15" r:id="rId14"/>
  </sheets>
  <definedNames>
    <definedName name="_xlnm._FilterDatabase" localSheetId="2" hidden="1">'2020'!$A$15:$K$219</definedName>
    <definedName name="_xlnm._FilterDatabase" localSheetId="4" hidden="1">digecop!$F$116:$N$198</definedName>
    <definedName name="_xlnm._FilterDatabase" localSheetId="12" hidden="1">Final!$A$105:$K$184</definedName>
    <definedName name="_xlnm._FilterDatabase" localSheetId="1" hidden="1">'Final 2020'!$A$15:$K$185</definedName>
    <definedName name="_xlnm._FilterDatabase" localSheetId="6" hidden="1">'FINAL DIC 19'!$B$14:$L$204</definedName>
    <definedName name="_xlnm._FilterDatabase" localSheetId="8" hidden="1">Hoja2!$A$1:$O$760</definedName>
    <definedName name="_xlnm._FilterDatabase" localSheetId="10" hidden="1">Hoja4!$A$1:$O$167</definedName>
    <definedName name="_xlnm._FilterDatabase" localSheetId="11" hidden="1">Hoja5!$A$2:$O$100</definedName>
    <definedName name="_xlnm._FilterDatabase" localSheetId="3" hidden="1">UNIFICACION!$F$14:$N$173</definedName>
    <definedName name="_xlnm.Print_Area" localSheetId="0">'04 SEPTIEMBRE'!$A$4:$K$579</definedName>
    <definedName name="_xlnm.Print_Area" localSheetId="2">'2020'!$A$3:$K$254</definedName>
    <definedName name="_xlnm.Print_Area" localSheetId="4">digecop!$A$1:$O$233</definedName>
    <definedName name="_xlnm.Print_Area" localSheetId="1">'Final 2020'!$A$3:$K$217</definedName>
    <definedName name="_xlnm.Print_Area" localSheetId="6">'FINAL DIC 19'!$A$1:$M$233</definedName>
    <definedName name="_xlnm.Print_Area" localSheetId="13">'Suministro incomplecto '!$A$1:$J$309</definedName>
    <definedName name="_xlnm.Print_Area" localSheetId="3">UNIFICACION!$A$1:$O$198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4" i="14" l="1"/>
  <c r="J363" i="14"/>
  <c r="J362" i="14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J437" i="14"/>
  <c r="J431" i="14"/>
  <c r="J430" i="14"/>
  <c r="J403" i="14"/>
  <c r="J251" i="14"/>
  <c r="J435" i="14"/>
  <c r="J434" i="14"/>
  <c r="J395" i="14"/>
  <c r="J79" i="14"/>
  <c r="J77" i="14"/>
  <c r="J110" i="14"/>
  <c r="J116" i="14"/>
  <c r="J111" i="14"/>
  <c r="J112" i="14"/>
  <c r="J114" i="14"/>
  <c r="J113" i="14"/>
  <c r="J115" i="14"/>
  <c r="J109" i="14"/>
  <c r="J78" i="14"/>
  <c r="J117" i="14"/>
  <c r="J59" i="14"/>
  <c r="J55" i="14"/>
  <c r="J341" i="14"/>
  <c r="J414" i="14"/>
  <c r="J312" i="14"/>
  <c r="J292" i="14"/>
  <c r="J36" i="14"/>
  <c r="J397" i="14" l="1"/>
  <c r="J248" i="14"/>
  <c r="J249" i="14"/>
  <c r="J122" i="14"/>
  <c r="J302" i="14"/>
  <c r="J347" i="14"/>
  <c r="J401" i="14"/>
  <c r="J400" i="14"/>
  <c r="J373" i="14"/>
  <c r="J359" i="14"/>
  <c r="J301" i="14"/>
  <c r="J385" i="14"/>
  <c r="J294" i="14"/>
  <c r="J299" i="14"/>
  <c r="J436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119" i="14"/>
  <c r="J163" i="14"/>
  <c r="J162" i="14"/>
  <c r="J161" i="14"/>
  <c r="J160" i="14"/>
  <c r="J159" i="14"/>
  <c r="J143" i="14"/>
  <c r="J142" i="14"/>
  <c r="J275" i="14"/>
  <c r="J438" i="14"/>
  <c r="J433" i="14"/>
  <c r="J99" i="14"/>
  <c r="J80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81" i="14"/>
  <c r="J61" i="14"/>
  <c r="J60" i="14"/>
  <c r="J58" i="14"/>
  <c r="J57" i="14"/>
  <c r="J56" i="14"/>
  <c r="J54" i="14"/>
  <c r="J51" i="14"/>
  <c r="J52" i="14"/>
  <c r="J101" i="14"/>
  <c r="J102" i="14"/>
  <c r="J379" i="14"/>
  <c r="J339" i="14"/>
  <c r="J354" i="14"/>
  <c r="J342" i="14"/>
  <c r="J106" i="14"/>
  <c r="J406" i="14"/>
  <c r="J405" i="14"/>
  <c r="J404" i="14"/>
  <c r="J402" i="14"/>
  <c r="J399" i="14"/>
  <c r="J346" i="14"/>
  <c r="J318" i="14"/>
  <c r="J319" i="14"/>
  <c r="J368" i="14"/>
  <c r="J432" i="14"/>
  <c r="J429" i="14"/>
  <c r="J428" i="14"/>
  <c r="J389" i="14" l="1"/>
  <c r="J366" i="14"/>
  <c r="J345" i="14"/>
  <c r="J300" i="14"/>
  <c r="J250" i="14"/>
  <c r="J245" i="14"/>
  <c r="J244" i="14"/>
  <c r="J243" i="14"/>
  <c r="J242" i="14"/>
  <c r="J241" i="14"/>
  <c r="J240" i="14"/>
  <c r="J239" i="14"/>
  <c r="J238" i="14"/>
  <c r="J237" i="14"/>
  <c r="J236" i="14"/>
  <c r="J205" i="14"/>
  <c r="J247" i="14"/>
  <c r="J105" i="14"/>
  <c r="J107" i="14"/>
  <c r="J108" i="14"/>
  <c r="J104" i="14"/>
  <c r="J543" i="14" l="1"/>
  <c r="J544" i="14"/>
  <c r="J545" i="14"/>
  <c r="J315" i="14"/>
  <c r="J316" i="14"/>
  <c r="J317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40" i="14"/>
  <c r="J343" i="14"/>
  <c r="J344" i="14"/>
  <c r="J350" i="14"/>
  <c r="J351" i="14"/>
  <c r="J352" i="14"/>
  <c r="J353" i="14"/>
  <c r="J355" i="14"/>
  <c r="J356" i="14"/>
  <c r="J357" i="14"/>
  <c r="J358" i="14"/>
  <c r="J360" i="14"/>
  <c r="J361" i="14"/>
  <c r="J365" i="14"/>
  <c r="J367" i="14"/>
  <c r="J369" i="14"/>
  <c r="J370" i="14"/>
  <c r="J371" i="14"/>
  <c r="J372" i="14"/>
  <c r="J374" i="14"/>
  <c r="J375" i="14"/>
  <c r="J376" i="14"/>
  <c r="J377" i="14"/>
  <c r="J378" i="14"/>
  <c r="J380" i="14"/>
  <c r="J381" i="14"/>
  <c r="J382" i="14"/>
  <c r="J383" i="14"/>
  <c r="J384" i="14"/>
  <c r="J386" i="14"/>
  <c r="J387" i="14"/>
  <c r="J388" i="14"/>
  <c r="J390" i="14"/>
  <c r="J391" i="14"/>
  <c r="J392" i="14"/>
  <c r="J393" i="14"/>
  <c r="J394" i="14"/>
  <c r="J396" i="14"/>
  <c r="J398" i="14"/>
  <c r="J407" i="14"/>
  <c r="J408" i="14"/>
  <c r="J409" i="14"/>
  <c r="J410" i="14"/>
  <c r="J411" i="14"/>
  <c r="J412" i="14"/>
  <c r="J413" i="14"/>
  <c r="J415" i="14"/>
  <c r="J416" i="14"/>
  <c r="J418" i="14"/>
  <c r="J419" i="14"/>
  <c r="J420" i="14"/>
  <c r="J421" i="14"/>
  <c r="J422" i="14"/>
  <c r="J423" i="14"/>
  <c r="J424" i="14"/>
  <c r="J425" i="14"/>
  <c r="J426" i="14"/>
  <c r="J427" i="14"/>
  <c r="J439" i="14"/>
  <c r="J266" i="14"/>
  <c r="J268" i="14"/>
  <c r="J269" i="14"/>
  <c r="J270" i="14"/>
  <c r="J271" i="14"/>
  <c r="J272" i="14"/>
  <c r="J273" i="14"/>
  <c r="J274" i="14"/>
  <c r="J276" i="14"/>
  <c r="J277" i="14"/>
  <c r="J278" i="14"/>
  <c r="J279" i="14"/>
  <c r="J280" i="14"/>
  <c r="J281" i="14"/>
  <c r="J284" i="14"/>
  <c r="J285" i="14"/>
  <c r="J286" i="14"/>
  <c r="J287" i="14"/>
  <c r="J288" i="14"/>
  <c r="J289" i="14"/>
  <c r="J290" i="14"/>
  <c r="J291" i="14"/>
  <c r="J293" i="14"/>
  <c r="J295" i="14"/>
  <c r="J296" i="14"/>
  <c r="J297" i="14"/>
  <c r="J298" i="14"/>
  <c r="J303" i="14"/>
  <c r="J304" i="14"/>
  <c r="J305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2" i="14"/>
  <c r="J204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144" i="14"/>
  <c r="J145" i="14"/>
  <c r="J153" i="14"/>
  <c r="J154" i="14"/>
  <c r="J155" i="14"/>
  <c r="J156" i="14"/>
  <c r="J157" i="14"/>
  <c r="J158" i="14"/>
  <c r="J164" i="14"/>
  <c r="J165" i="14"/>
  <c r="J118" i="14"/>
  <c r="J47" i="14"/>
  <c r="J49" i="14"/>
  <c r="J50" i="14"/>
  <c r="J53" i="14"/>
  <c r="J98" i="14"/>
  <c r="J100" i="14"/>
  <c r="J103" i="14"/>
  <c r="J121" i="14"/>
  <c r="J445" i="14" l="1"/>
  <c r="J182" i="14" l="1"/>
  <c r="J35" i="14" l="1"/>
  <c r="J22" i="14"/>
  <c r="J33" i="14" l="1"/>
  <c r="J34" i="14"/>
  <c r="J32" i="14"/>
  <c r="J19" i="14" l="1"/>
  <c r="J203" i="14" l="1"/>
  <c r="J201" i="14"/>
  <c r="J200" i="14"/>
  <c r="J255" i="14" l="1"/>
  <c r="J43" i="14"/>
  <c r="J125" i="14" s="1"/>
  <c r="J528" i="14"/>
  <c r="J264" i="14"/>
  <c r="J308" i="14" s="1"/>
  <c r="J30" i="14"/>
  <c r="J27" i="14"/>
  <c r="J26" i="14"/>
  <c r="J25" i="14"/>
  <c r="J24" i="14"/>
  <c r="J23" i="14"/>
  <c r="J21" i="14"/>
  <c r="J20" i="14"/>
  <c r="J40" i="14" l="1"/>
  <c r="J93" i="8"/>
  <c r="J92" i="8"/>
  <c r="J61" i="8" l="1"/>
  <c r="J25" i="8" l="1"/>
  <c r="J37" i="8"/>
  <c r="J222" i="13"/>
  <c r="K221" i="13"/>
  <c r="J221" i="13" s="1"/>
  <c r="J220" i="13"/>
  <c r="J219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K197" i="13"/>
  <c r="J197" i="13" s="1"/>
  <c r="J196" i="13"/>
  <c r="J195" i="13"/>
  <c r="J194" i="13"/>
  <c r="J193" i="13"/>
  <c r="K192" i="13"/>
  <c r="J192" i="13" s="1"/>
  <c r="J191" i="13"/>
  <c r="J190" i="13"/>
  <c r="K189" i="13"/>
  <c r="J189" i="13" s="1"/>
  <c r="K188" i="13"/>
  <c r="J188" i="13" s="1"/>
  <c r="J187" i="13"/>
  <c r="K186" i="13"/>
  <c r="J186" i="13" s="1"/>
  <c r="J185" i="13"/>
  <c r="J184" i="13"/>
  <c r="J183" i="13"/>
  <c r="K182" i="13"/>
  <c r="J182" i="13" s="1"/>
  <c r="J181" i="13"/>
  <c r="J180" i="13"/>
  <c r="J179" i="13"/>
  <c r="K178" i="13"/>
  <c r="J178" i="13" s="1"/>
  <c r="J177" i="13"/>
  <c r="J176" i="13"/>
  <c r="J175" i="13"/>
  <c r="J174" i="13"/>
  <c r="J173" i="13"/>
  <c r="J172" i="13"/>
  <c r="K171" i="13"/>
  <c r="J171" i="13" s="1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K158" i="13"/>
  <c r="J158" i="13" s="1"/>
  <c r="J157" i="13"/>
  <c r="J156" i="13"/>
  <c r="J155" i="13"/>
  <c r="J154" i="13"/>
  <c r="J153" i="13"/>
  <c r="K152" i="13"/>
  <c r="J152" i="13"/>
  <c r="J151" i="13"/>
  <c r="K150" i="13"/>
  <c r="J150" i="13" s="1"/>
  <c r="K149" i="13"/>
  <c r="J149" i="13" s="1"/>
  <c r="J148" i="13"/>
  <c r="J147" i="13"/>
  <c r="J146" i="13"/>
  <c r="J145" i="13"/>
  <c r="J144" i="13"/>
  <c r="J143" i="13"/>
  <c r="J142" i="13"/>
  <c r="J141" i="13"/>
  <c r="J140" i="13"/>
  <c r="J139" i="13"/>
  <c r="K138" i="13"/>
  <c r="J138" i="13" s="1"/>
  <c r="J137" i="13"/>
  <c r="J136" i="13"/>
  <c r="J135" i="13"/>
  <c r="J134" i="13"/>
  <c r="J133" i="13"/>
  <c r="J132" i="13"/>
  <c r="J131" i="13"/>
  <c r="J130" i="13"/>
  <c r="J129" i="13"/>
  <c r="K128" i="13"/>
  <c r="J128" i="13" s="1"/>
  <c r="J127" i="13"/>
  <c r="J126" i="13"/>
  <c r="K125" i="13"/>
  <c r="J125" i="13" s="1"/>
  <c r="J124" i="13"/>
  <c r="J123" i="13"/>
  <c r="J122" i="13"/>
  <c r="J116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75" i="13"/>
  <c r="J74" i="13"/>
  <c r="J73" i="13"/>
  <c r="J72" i="13"/>
  <c r="J71" i="13"/>
  <c r="J70" i="13"/>
  <c r="J69" i="13"/>
  <c r="J68" i="13"/>
  <c r="J67" i="13"/>
  <c r="K66" i="13"/>
  <c r="J66" i="13" s="1"/>
  <c r="K65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K52" i="13"/>
  <c r="J52" i="13" s="1"/>
  <c r="J51" i="13"/>
  <c r="J50" i="13"/>
  <c r="J42" i="13"/>
  <c r="J41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44" i="13" l="1"/>
  <c r="J109" i="13"/>
  <c r="J78" i="13"/>
  <c r="J36" i="13"/>
  <c r="J224" i="13"/>
  <c r="J213" i="13"/>
  <c r="J228" i="13" l="1"/>
  <c r="G228" i="9"/>
  <c r="J219" i="10" l="1"/>
  <c r="A5" i="11"/>
  <c r="A4" i="11"/>
  <c r="A3" i="11"/>
  <c r="A2" i="11"/>
  <c r="A6" i="11" s="1"/>
  <c r="C6" i="11" s="1"/>
  <c r="C7" i="11" s="1"/>
  <c r="C8" i="11" s="1"/>
  <c r="L173" i="12" l="1"/>
  <c r="K173" i="12"/>
  <c r="L172" i="12"/>
  <c r="K172" i="12"/>
  <c r="L171" i="12"/>
  <c r="K171" i="12"/>
  <c r="L170" i="12"/>
  <c r="K170" i="12"/>
  <c r="L169" i="12"/>
  <c r="K169" i="12"/>
  <c r="L168" i="12"/>
  <c r="K168" i="12"/>
  <c r="L167" i="12"/>
  <c r="K167" i="12"/>
  <c r="J166" i="12"/>
  <c r="K166" i="12" s="1"/>
  <c r="J165" i="12"/>
  <c r="L165" i="12" s="1"/>
  <c r="L164" i="12"/>
  <c r="K164" i="12"/>
  <c r="L163" i="12"/>
  <c r="K163" i="12"/>
  <c r="L162" i="12"/>
  <c r="K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4" i="12"/>
  <c r="K144" i="12"/>
  <c r="L143" i="12"/>
  <c r="K143" i="12"/>
  <c r="L142" i="12"/>
  <c r="K142" i="12"/>
  <c r="M141" i="12"/>
  <c r="L141" i="12" s="1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M121" i="12"/>
  <c r="L121" i="12" s="1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M111" i="12"/>
  <c r="L111" i="12" s="1"/>
  <c r="K111" i="12"/>
  <c r="L110" i="12"/>
  <c r="K110" i="12"/>
  <c r="L109" i="12"/>
  <c r="K109" i="12"/>
  <c r="M108" i="12"/>
  <c r="L108" i="12" s="1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M97" i="12"/>
  <c r="L97" i="12" s="1"/>
  <c r="K97" i="12"/>
  <c r="L96" i="12"/>
  <c r="K96" i="12"/>
  <c r="L95" i="12"/>
  <c r="K95" i="12"/>
  <c r="L94" i="12"/>
  <c r="K94" i="12"/>
  <c r="M93" i="12"/>
  <c r="L93" i="12" s="1"/>
  <c r="K93" i="12"/>
  <c r="L92" i="12"/>
  <c r="K92" i="12"/>
  <c r="M91" i="12"/>
  <c r="L91" i="12" s="1"/>
  <c r="K91" i="12"/>
  <c r="L90" i="12"/>
  <c r="K90" i="12"/>
  <c r="M89" i="12"/>
  <c r="L89" i="12" s="1"/>
  <c r="K89" i="12"/>
  <c r="M88" i="12"/>
  <c r="L88" i="12" s="1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M79" i="12"/>
  <c r="L79" i="12" s="1"/>
  <c r="K79" i="12"/>
  <c r="L78" i="12"/>
  <c r="K78" i="12"/>
  <c r="M77" i="12"/>
  <c r="L77" i="12" s="1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J38" i="12"/>
  <c r="K38" i="12" s="1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M20" i="12"/>
  <c r="L20" i="12" s="1"/>
  <c r="K20" i="12"/>
  <c r="L19" i="12"/>
  <c r="K19" i="12"/>
  <c r="L18" i="12"/>
  <c r="K18" i="12"/>
  <c r="L17" i="12"/>
  <c r="K17" i="12"/>
  <c r="L16" i="12"/>
  <c r="K16" i="12"/>
  <c r="L15" i="12"/>
  <c r="K15" i="12"/>
  <c r="K205" i="10"/>
  <c r="K206" i="10"/>
  <c r="K207" i="10"/>
  <c r="K208" i="10"/>
  <c r="K204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7" i="10"/>
  <c r="K198" i="10"/>
  <c r="K117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8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59" i="10"/>
  <c r="K42" i="10"/>
  <c r="K43" i="10"/>
  <c r="K41" i="10"/>
  <c r="K46" i="10" s="1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15" i="10"/>
  <c r="L208" i="10"/>
  <c r="L207" i="10"/>
  <c r="L206" i="10"/>
  <c r="L205" i="10"/>
  <c r="L204" i="10"/>
  <c r="L210" i="10" s="1"/>
  <c r="L198" i="10"/>
  <c r="L197" i="10"/>
  <c r="J196" i="10"/>
  <c r="K196" i="10" s="1"/>
  <c r="J195" i="10"/>
  <c r="L195" i="10" s="1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M171" i="10"/>
  <c r="L171" i="10" s="1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M151" i="10"/>
  <c r="L151" i="10" s="1"/>
  <c r="L150" i="10"/>
  <c r="L149" i="10"/>
  <c r="L148" i="10"/>
  <c r="L147" i="10"/>
  <c r="L146" i="10"/>
  <c r="L145" i="10"/>
  <c r="L144" i="10"/>
  <c r="L143" i="10"/>
  <c r="L142" i="10"/>
  <c r="M141" i="10"/>
  <c r="L141" i="10" s="1"/>
  <c r="L140" i="10"/>
  <c r="L139" i="10"/>
  <c r="M138" i="10"/>
  <c r="L138" i="10" s="1"/>
  <c r="L137" i="10"/>
  <c r="L136" i="10"/>
  <c r="L135" i="10"/>
  <c r="L134" i="10"/>
  <c r="L133" i="10"/>
  <c r="L132" i="10"/>
  <c r="L131" i="10"/>
  <c r="L130" i="10"/>
  <c r="L129" i="10"/>
  <c r="L128" i="10"/>
  <c r="M127" i="10"/>
  <c r="L127" i="10" s="1"/>
  <c r="L126" i="10"/>
  <c r="L125" i="10"/>
  <c r="L124" i="10"/>
  <c r="M123" i="10"/>
  <c r="L123" i="10" s="1"/>
  <c r="L122" i="10"/>
  <c r="M121" i="10"/>
  <c r="L121" i="10" s="1"/>
  <c r="L120" i="10"/>
  <c r="M119" i="10"/>
  <c r="L119" i="10" s="1"/>
  <c r="M118" i="10"/>
  <c r="L118" i="10" s="1"/>
  <c r="L117" i="10"/>
  <c r="L111" i="10"/>
  <c r="L110" i="10"/>
  <c r="L109" i="10"/>
  <c r="L108" i="10"/>
  <c r="L107" i="10"/>
  <c r="L106" i="10"/>
  <c r="L105" i="10"/>
  <c r="M104" i="10"/>
  <c r="L104" i="10" s="1"/>
  <c r="L103" i="10"/>
  <c r="M102" i="10"/>
  <c r="L102" i="10" s="1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J51" i="10"/>
  <c r="K51" i="10" s="1"/>
  <c r="K54" i="10" s="1"/>
  <c r="L43" i="10"/>
  <c r="L42" i="10"/>
  <c r="L41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M20" i="10"/>
  <c r="L20" i="10" s="1"/>
  <c r="L19" i="10"/>
  <c r="L18" i="10"/>
  <c r="L17" i="10"/>
  <c r="L16" i="10"/>
  <c r="L15" i="10"/>
  <c r="K210" i="10" l="1"/>
  <c r="M210" i="10" s="1"/>
  <c r="L51" i="10"/>
  <c r="L54" i="10" s="1"/>
  <c r="M54" i="10" s="1"/>
  <c r="K85" i="10"/>
  <c r="L46" i="10"/>
  <c r="M46" i="10" s="1"/>
  <c r="L196" i="10"/>
  <c r="L200" i="10" s="1"/>
  <c r="K195" i="10"/>
  <c r="L85" i="10"/>
  <c r="L113" i="10"/>
  <c r="L38" i="12"/>
  <c r="L166" i="12"/>
  <c r="K165" i="12"/>
  <c r="K175" i="12" s="1"/>
  <c r="K181" i="12" s="1"/>
  <c r="K200" i="10"/>
  <c r="K36" i="10"/>
  <c r="L36" i="10"/>
  <c r="J218" i="10" l="1"/>
  <c r="M85" i="10"/>
  <c r="L175" i="12"/>
  <c r="L178" i="12" s="1"/>
  <c r="M200" i="10"/>
  <c r="L213" i="10"/>
  <c r="M36" i="10"/>
  <c r="M175" i="12" l="1"/>
  <c r="K43" i="9"/>
  <c r="J51" i="9"/>
  <c r="K51" i="9" s="1"/>
  <c r="K54" i="9" s="1"/>
  <c r="L171" i="9"/>
  <c r="K198" i="9"/>
  <c r="K197" i="9"/>
  <c r="L104" i="9"/>
  <c r="L127" i="9"/>
  <c r="L119" i="9"/>
  <c r="L141" i="9"/>
  <c r="L151" i="9"/>
  <c r="L121" i="9"/>
  <c r="L102" i="9"/>
  <c r="J195" i="9"/>
  <c r="K195" i="9" s="1"/>
  <c r="J196" i="9"/>
  <c r="K196" i="9" s="1"/>
  <c r="L123" i="9"/>
  <c r="L138" i="9"/>
  <c r="L118" i="9"/>
  <c r="L20" i="9"/>
  <c r="K194" i="9"/>
  <c r="K208" i="9"/>
  <c r="K111" i="9" l="1"/>
  <c r="K105" i="9"/>
  <c r="K106" i="9"/>
  <c r="K110" i="9"/>
  <c r="K109" i="9"/>
  <c r="K83" i="9"/>
  <c r="K107" i="9"/>
  <c r="K108" i="9"/>
  <c r="K207" i="9"/>
  <c r="K206" i="9"/>
  <c r="K205" i="9"/>
  <c r="K204" i="9"/>
  <c r="K210" i="9" s="1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42" i="9"/>
  <c r="K41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200" i="9" l="1"/>
  <c r="K113" i="9"/>
  <c r="K46" i="9"/>
  <c r="K36" i="9"/>
  <c r="K85" i="9"/>
  <c r="J67" i="8"/>
  <c r="J66" i="8"/>
  <c r="J65" i="8"/>
  <c r="J64" i="8"/>
  <c r="J183" i="8"/>
  <c r="J185" i="8"/>
  <c r="J103" i="8"/>
  <c r="J105" i="8"/>
  <c r="J106" i="8"/>
  <c r="J108" i="8"/>
  <c r="J109" i="8"/>
  <c r="J110" i="8"/>
  <c r="J111" i="8"/>
  <c r="J112" i="8"/>
  <c r="J113" i="8"/>
  <c r="J114" i="8"/>
  <c r="J115" i="8"/>
  <c r="J117" i="8"/>
  <c r="J118" i="8"/>
  <c r="J119" i="8"/>
  <c r="J120" i="8"/>
  <c r="J121" i="8"/>
  <c r="J122" i="8"/>
  <c r="J123" i="8"/>
  <c r="J124" i="8"/>
  <c r="J125" i="8"/>
  <c r="J126" i="8"/>
  <c r="J129" i="8"/>
  <c r="J131" i="8"/>
  <c r="J133" i="8"/>
  <c r="J135" i="8"/>
  <c r="J136" i="8"/>
  <c r="J137" i="8"/>
  <c r="J138" i="8"/>
  <c r="J139" i="8"/>
  <c r="J140" i="8"/>
  <c r="J141" i="8"/>
  <c r="J142" i="8"/>
  <c r="J143" i="8"/>
  <c r="J144" i="8"/>
  <c r="J146" i="8"/>
  <c r="J147" i="8"/>
  <c r="J148" i="8"/>
  <c r="J149" i="8"/>
  <c r="J150" i="8"/>
  <c r="J151" i="8"/>
  <c r="J153" i="8"/>
  <c r="J154" i="8"/>
  <c r="J156" i="8"/>
  <c r="J157" i="8"/>
  <c r="J158" i="8"/>
  <c r="J159" i="8"/>
  <c r="J162" i="8"/>
  <c r="J164" i="8"/>
  <c r="J165" i="8"/>
  <c r="J167" i="8"/>
  <c r="J168" i="8"/>
  <c r="J169" i="8"/>
  <c r="J170" i="8"/>
  <c r="J171" i="8"/>
  <c r="J172" i="8"/>
  <c r="J173" i="8"/>
  <c r="J174" i="8"/>
  <c r="J77" i="8"/>
  <c r="J78" i="8"/>
  <c r="J79" i="8"/>
  <c r="J80" i="8"/>
  <c r="J81" i="8"/>
  <c r="J82" i="8"/>
  <c r="J83" i="8"/>
  <c r="J84" i="8"/>
  <c r="J85" i="8"/>
  <c r="J86" i="8"/>
  <c r="J87" i="8"/>
  <c r="J89" i="8"/>
  <c r="J90" i="8"/>
  <c r="J91" i="8"/>
  <c r="J17" i="8"/>
  <c r="J18" i="8"/>
  <c r="J19" i="8"/>
  <c r="J20" i="8"/>
  <c r="J21" i="8"/>
  <c r="J22" i="8"/>
  <c r="J23" i="8"/>
  <c r="J88" i="8"/>
  <c r="J24" i="8"/>
  <c r="J26" i="8"/>
  <c r="J27" i="8"/>
  <c r="J28" i="8"/>
  <c r="J46" i="8"/>
  <c r="J48" i="8"/>
  <c r="J49" i="8"/>
  <c r="J50" i="8"/>
  <c r="J51" i="8"/>
  <c r="J52" i="8"/>
  <c r="J53" i="8"/>
  <c r="J54" i="8"/>
  <c r="J55" i="8"/>
  <c r="J56" i="8"/>
  <c r="J57" i="8"/>
  <c r="J60" i="8"/>
  <c r="J62" i="8"/>
  <c r="J63" i="8"/>
  <c r="K213" i="9" l="1"/>
  <c r="J59" i="8"/>
  <c r="J47" i="8"/>
  <c r="J58" i="8"/>
  <c r="J161" i="8"/>
  <c r="J134" i="8"/>
  <c r="J130" i="8"/>
  <c r="J128" i="8"/>
  <c r="J127" i="8"/>
  <c r="J166" i="8"/>
  <c r="J163" i="8" l="1"/>
  <c r="J152" i="8"/>
  <c r="J145" i="8"/>
  <c r="J160" i="8"/>
  <c r="J116" i="8"/>
  <c r="J107" i="8"/>
  <c r="J155" i="8"/>
  <c r="K104" i="8"/>
  <c r="J104" i="8" s="1"/>
  <c r="J184" i="8"/>
  <c r="J772" i="2" l="1"/>
  <c r="J35" i="8" l="1"/>
  <c r="J45" i="8" l="1"/>
  <c r="J70" i="8" s="1"/>
  <c r="J76" i="8"/>
  <c r="J96" i="8" s="1"/>
  <c r="J182" i="8"/>
  <c r="J187" i="8" s="1"/>
  <c r="J102" i="8"/>
  <c r="J176" i="8" s="1"/>
  <c r="J36" i="8"/>
  <c r="J16" i="8"/>
  <c r="J186" i="6"/>
  <c r="J100" i="6"/>
  <c r="J92" i="6"/>
  <c r="J72" i="6"/>
  <c r="J38" i="6"/>
  <c r="J28" i="6"/>
  <c r="J39" i="8" l="1"/>
  <c r="J30" i="8"/>
  <c r="I191" i="8" l="1"/>
  <c r="J135" i="14"/>
  <c r="J135" i="14" a="1"/>
  <c r="J136" i="14"/>
  <c r="J136" i="14" a="1"/>
  <c r="J141" i="14"/>
  <c r="J141" i="14" a="1"/>
  <c r="J130" i="14"/>
  <c r="J130" i="14" a="1"/>
  <c r="J129" i="14"/>
  <c r="J129" i="14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<sst xmlns="http://schemas.openxmlformats.org/spreadsheetml/2006/main" count="20708" uniqueCount="3648">
  <si>
    <t>num_doc</t>
  </si>
  <si>
    <t>fecha_reg</t>
  </si>
  <si>
    <t>fecha_doc</t>
  </si>
  <si>
    <t>cod_articulo</t>
  </si>
  <si>
    <t>articulo</t>
  </si>
  <si>
    <t>desc_almacen</t>
  </si>
  <si>
    <t>nomb_sup</t>
  </si>
  <si>
    <t>valor_und</t>
  </si>
  <si>
    <t>valor</t>
  </si>
  <si>
    <t>03-Apr-19 15:23:48</t>
  </si>
  <si>
    <t>03-Apr-19 00:00:00</t>
  </si>
  <si>
    <t>C0029</t>
  </si>
  <si>
    <t>AGUA DE BOTELLON</t>
  </si>
  <si>
    <t>DIRECCION GENERAL DE JUBILACIONES Y PENSIONES</t>
  </si>
  <si>
    <t>AGUA PLANETA AZUL</t>
  </si>
  <si>
    <t>10-Apr-19 09:29:11</t>
  </si>
  <si>
    <t>10-Apr-19 00:00:00</t>
  </si>
  <si>
    <t>16-Apr-19 08:50:00</t>
  </si>
  <si>
    <t>16-Apr-19 00:00:00</t>
  </si>
  <si>
    <t>OF370</t>
  </si>
  <si>
    <t>BONO MADRES Y PADRES DE 500</t>
  </si>
  <si>
    <t>CENTRO CUESTA NACIONAL, SAS</t>
  </si>
  <si>
    <t>OF397</t>
  </si>
  <si>
    <t>BONO MADRES Y PADRES DE 1000</t>
  </si>
  <si>
    <t>17-Apr-19 09:15:16</t>
  </si>
  <si>
    <t>17-Apr-19 00:00:00</t>
  </si>
  <si>
    <t>30-Apr-19 11:14:28</t>
  </si>
  <si>
    <t>30-Apr-19 00:00:00</t>
  </si>
  <si>
    <t>C0009</t>
  </si>
  <si>
    <t>AGUA DE BOTELLITAS 16 ONZAS 20/1</t>
  </si>
  <si>
    <t>tipo_doc</t>
  </si>
  <si>
    <t>fecha_aprobada</t>
  </si>
  <si>
    <t>tipo_doc_anexo</t>
  </si>
  <si>
    <t>num_doc_anexo</t>
  </si>
  <si>
    <t>cant_aprobada</t>
  </si>
  <si>
    <t>desc_estados</t>
  </si>
  <si>
    <t>ENT</t>
  </si>
  <si>
    <t>06-Jan-16 08:35:31</t>
  </si>
  <si>
    <t>28-Dec-15 00:00:00</t>
  </si>
  <si>
    <t>06-Jan-16 08:35:42</t>
  </si>
  <si>
    <t>FAT</t>
  </si>
  <si>
    <t>580-5063</t>
  </si>
  <si>
    <t>APLICADO</t>
  </si>
  <si>
    <t>07-Jan-16 08:31:38</t>
  </si>
  <si>
    <t>06-Jan-16 00:00:00</t>
  </si>
  <si>
    <t>07-Jan-16 08:31:42</t>
  </si>
  <si>
    <t>580-5133</t>
  </si>
  <si>
    <t>11-Jan-16 08:06:19</t>
  </si>
  <si>
    <t>08-Jan-16 00:00:00</t>
  </si>
  <si>
    <t>11-Jan-16 08:06:22</t>
  </si>
  <si>
    <t>154</t>
  </si>
  <si>
    <t>IF300</t>
  </si>
  <si>
    <t>COMPUTADORA PCS HP PRODESK 600 G1-SFF (M/21)</t>
  </si>
  <si>
    <t>H&amp;H SOLUTIONS</t>
  </si>
  <si>
    <t>20-Jan-16 09:07:01</t>
  </si>
  <si>
    <t>20-Jan-16 00:00:00</t>
  </si>
  <si>
    <t>20-Jan-16 09:07:48</t>
  </si>
  <si>
    <t>580-5224</t>
  </si>
  <si>
    <t>26-Jan-16 13:50:21</t>
  </si>
  <si>
    <t>26-Jan-16 00:00:00</t>
  </si>
  <si>
    <t>26-Jan-16 13:50:26</t>
  </si>
  <si>
    <t>580-5290</t>
  </si>
  <si>
    <t>28-Jan-16 15:31:27</t>
  </si>
  <si>
    <t>28-Jan-16 00:00:00</t>
  </si>
  <si>
    <t>28-Jan-16 15:31:33</t>
  </si>
  <si>
    <t>3060</t>
  </si>
  <si>
    <t>OF163</t>
  </si>
  <si>
    <t>BONOS NAVIDEÑO (DENOMINACION DE 500)</t>
  </si>
  <si>
    <t>OF165</t>
  </si>
  <si>
    <t>BONOS NAVIDEÑO (DENOMINACION DE 1000)</t>
  </si>
  <si>
    <t>OF322</t>
  </si>
  <si>
    <t>BONO NAVIDEÑO (DENOMINACION DE 100)</t>
  </si>
  <si>
    <t>04-Feb-16 10:57:46</t>
  </si>
  <si>
    <t>04-Feb-16 00:00:00</t>
  </si>
  <si>
    <t>04-Feb-16 10:57:52</t>
  </si>
  <si>
    <t>580-5357</t>
  </si>
  <si>
    <t>10-Feb-16 09:02:24</t>
  </si>
  <si>
    <t>10-Feb-16 00:00:00</t>
  </si>
  <si>
    <t>10-Feb-16 09:02:27</t>
  </si>
  <si>
    <t>580-5427</t>
  </si>
  <si>
    <t>19-Feb-16 08:47:00</t>
  </si>
  <si>
    <t>19-Feb-16 00:00:00</t>
  </si>
  <si>
    <t>19-Feb-16 08:47:03</t>
  </si>
  <si>
    <t>580-5534</t>
  </si>
  <si>
    <t>07-Mar-16 09:41:08</t>
  </si>
  <si>
    <t>04-Mar-16 00:00:00</t>
  </si>
  <si>
    <t>07-Mar-16 09:41:11</t>
  </si>
  <si>
    <t>580-5713</t>
  </si>
  <si>
    <t>17-Mar-16 09:30:05</t>
  </si>
  <si>
    <t>10-Mar-16 00:00:00</t>
  </si>
  <si>
    <t>17-Mar-16 09:30:08</t>
  </si>
  <si>
    <t>580-5783</t>
  </si>
  <si>
    <t>17-Mar-16 09:30:15</t>
  </si>
  <si>
    <t>16-Mar-16 00:00:00</t>
  </si>
  <si>
    <t>17-Mar-16 09:30:19</t>
  </si>
  <si>
    <t>580-5844</t>
  </si>
  <si>
    <t>18-Mar-16 14:58:31</t>
  </si>
  <si>
    <t>18-Mar-16 00:00:00</t>
  </si>
  <si>
    <t>18-Mar-16 14:58:34</t>
  </si>
  <si>
    <t>117557</t>
  </si>
  <si>
    <t>IF162</t>
  </si>
  <si>
    <t>UPS APC DE 750 VA</t>
  </si>
  <si>
    <t>OFFITEK</t>
  </si>
  <si>
    <t>IF174</t>
  </si>
  <si>
    <t>IMPRESORA LASERJET PRO 400 451DW</t>
  </si>
  <si>
    <t>IF203</t>
  </si>
  <si>
    <t>IMPRESORA MULTIF. LASERJET 400 MOD.425DN</t>
  </si>
  <si>
    <t>22-Mar-16 08:07:06</t>
  </si>
  <si>
    <t>08-Mar-16 00:00:00</t>
  </si>
  <si>
    <t>22-Mar-16 08:07:10</t>
  </si>
  <si>
    <t>1130</t>
  </si>
  <si>
    <t>IM024</t>
  </si>
  <si>
    <t>BROUCHURES 8 1/2 X 11 SATINADO D.G.J.P</t>
  </si>
  <si>
    <t>PROMOPUBLICIDAD  MCD, SRL</t>
  </si>
  <si>
    <t>IM025</t>
  </si>
  <si>
    <t>GUIA INFORMATIVA 5 1/2 X 11 SATINADA D.G.J.P</t>
  </si>
  <si>
    <t>23-Mar-16 15:00:32</t>
  </si>
  <si>
    <t>23-Mar-16 00:00:00</t>
  </si>
  <si>
    <t>23-Mar-16 15:00:36</t>
  </si>
  <si>
    <t>580-5906</t>
  </si>
  <si>
    <t>11-Nov-16 08:42:49</t>
  </si>
  <si>
    <t>30-Mar-16 00:00:00</t>
  </si>
  <si>
    <t>11-Nov-16 08:43:00</t>
  </si>
  <si>
    <t>580-5940</t>
  </si>
  <si>
    <t>01-Apr-16 11:09:49</t>
  </si>
  <si>
    <t>01-Apr-16 00:00:00</t>
  </si>
  <si>
    <t>01-Apr-16 11:09:52</t>
  </si>
  <si>
    <t>580-5971</t>
  </si>
  <si>
    <t>06-Apr-16 10:49:11</t>
  </si>
  <si>
    <t>06-Apr-16 00:00:00</t>
  </si>
  <si>
    <t>06-Apr-16 10:49:14</t>
  </si>
  <si>
    <t>580-6017</t>
  </si>
  <si>
    <t>12-Apr-16 08:46:32</t>
  </si>
  <si>
    <t>12-Apr-16 00:00:00</t>
  </si>
  <si>
    <t>12-Apr-16 08:46:35</t>
  </si>
  <si>
    <t>CON</t>
  </si>
  <si>
    <t>339</t>
  </si>
  <si>
    <t>OF060</t>
  </si>
  <si>
    <t>RESMA DE PAPEL 8 1/2 X 11</t>
  </si>
  <si>
    <t>IMPROFORMAS</t>
  </si>
  <si>
    <t>OF068</t>
  </si>
  <si>
    <t>SOBRE BLANCO</t>
  </si>
  <si>
    <t>OF036</t>
  </si>
  <si>
    <t>FOLDER 8 1/2 X11</t>
  </si>
  <si>
    <t>OF043</t>
  </si>
  <si>
    <t>LIBRETA RAYADA 8 1/2 X 11 ( GRANDE)</t>
  </si>
  <si>
    <t>14-Apr-16 08:39:04</t>
  </si>
  <si>
    <t>13-Apr-16 00:00:00</t>
  </si>
  <si>
    <t>14-Apr-16 08:39:08</t>
  </si>
  <si>
    <t>53320</t>
  </si>
  <si>
    <t>OF008</t>
  </si>
  <si>
    <t>GANCHO ACCO</t>
  </si>
  <si>
    <t>PADRON OFFICE SUPPLY, SRL</t>
  </si>
  <si>
    <t>OF015</t>
  </si>
  <si>
    <t>GOMITAS ( BANDITA)</t>
  </si>
  <si>
    <t>OF014</t>
  </si>
  <si>
    <t>CLIPS PEQUEÑOS (CAJITA)</t>
  </si>
  <si>
    <t>OF067</t>
  </si>
  <si>
    <t>SACAGRAPA</t>
  </si>
  <si>
    <t>OF056</t>
  </si>
  <si>
    <t>REGLA</t>
  </si>
  <si>
    <t>OF112</t>
  </si>
  <si>
    <t>CINTA ADHESIVA TRANSPARENTE DE 3/4</t>
  </si>
  <si>
    <t>OF169</t>
  </si>
  <si>
    <t>GRAPADORA INDUSTRIAL</t>
  </si>
  <si>
    <t>OF177</t>
  </si>
  <si>
    <t>SACAPUNTA DE METAL</t>
  </si>
  <si>
    <t>OF181</t>
  </si>
  <si>
    <t>PISTOLA  PARA SILICON</t>
  </si>
  <si>
    <t>OF129</t>
  </si>
  <si>
    <t>CARPETA DE 3 ARGOLLA DE 2"</t>
  </si>
  <si>
    <t>OF127</t>
  </si>
  <si>
    <t>CARPETA DE 3 ARGOLLA DE 1/2"</t>
  </si>
  <si>
    <t>OF128</t>
  </si>
  <si>
    <t>CARPETA DE 3 ARGOLLA DE 1"</t>
  </si>
  <si>
    <t>OF197</t>
  </si>
  <si>
    <t>PORTA LAPIZ METALICO</t>
  </si>
  <si>
    <t>OF205</t>
  </si>
  <si>
    <t>POST IT BANDERITA  DE COLORES</t>
  </si>
  <si>
    <t>OF263</t>
  </si>
  <si>
    <t>GLOBO DIFERENTE COLORES (PAQUETE)</t>
  </si>
  <si>
    <t>14-Apr-16 08:56:25</t>
  </si>
  <si>
    <t>14-Apr-16 08:56:29</t>
  </si>
  <si>
    <t>580-6107</t>
  </si>
  <si>
    <t>14-Apr-16 14:42:38</t>
  </si>
  <si>
    <t>14-Apr-16 00:00:00</t>
  </si>
  <si>
    <t>14-Apr-16 14:42:41</t>
  </si>
  <si>
    <t>372</t>
  </si>
  <si>
    <t>OF078</t>
  </si>
  <si>
    <t>FELPA ( VARIOS COLORES )</t>
  </si>
  <si>
    <t>OF061</t>
  </si>
  <si>
    <t>RESMA DE PAPEL 8 1/2 X 13</t>
  </si>
  <si>
    <t>OF016</t>
  </si>
  <si>
    <t>GRAPAS PEQUEÑA</t>
  </si>
  <si>
    <t>OF044</t>
  </si>
  <si>
    <t>LIBRETA RAYADA 5 X 8 ( PEQUEÑA)</t>
  </si>
  <si>
    <t>OF324</t>
  </si>
  <si>
    <t>CHINCHETA 50/1</t>
  </si>
  <si>
    <t>20-Apr-16 14:46:59</t>
  </si>
  <si>
    <t>19-Apr-16 00:00:00</t>
  </si>
  <si>
    <t>20-Apr-16 14:47:01</t>
  </si>
  <si>
    <t>580-6149</t>
  </si>
  <si>
    <t>20-Apr-16 14:47:26</t>
  </si>
  <si>
    <t>20-Apr-16 00:00:00</t>
  </si>
  <si>
    <t>20-Apr-16 14:47:31</t>
  </si>
  <si>
    <t>21-Apr-16 08:31:48</t>
  </si>
  <si>
    <t>21-Apr-16 00:00:00</t>
  </si>
  <si>
    <t>21-Apr-16 08:31:51</t>
  </si>
  <si>
    <t>6</t>
  </si>
  <si>
    <t>OF042</t>
  </si>
  <si>
    <t>LAPIZ DE CARBON</t>
  </si>
  <si>
    <t>CASA JARABACOA</t>
  </si>
  <si>
    <t>OF021</t>
  </si>
  <si>
    <t>CARPETA DE 3 PULGADAS C/COVER</t>
  </si>
  <si>
    <t>OF051</t>
  </si>
  <si>
    <t>PERFORADORA DE 3 HOYOS</t>
  </si>
  <si>
    <t>OF261</t>
  </si>
  <si>
    <t>ROLLO DE CINTA DE VARIOS COLORES</t>
  </si>
  <si>
    <t>OF258</t>
  </si>
  <si>
    <t>LETRERO FELIZ CUMPLEAÑOS</t>
  </si>
  <si>
    <t>OF207</t>
  </si>
  <si>
    <t>LABEL PARA CD (PARA PEDIR EL MINIMO ES DE 50 UNIDAD)</t>
  </si>
  <si>
    <t>OF318</t>
  </si>
  <si>
    <t>TINTA P/SELLO EN GOTERO AZUL</t>
  </si>
  <si>
    <t>OF332</t>
  </si>
  <si>
    <t>BANDEJA PORTA PAPELES DE METAL DE 1 NIVEL</t>
  </si>
  <si>
    <t>26-Apr-16 09:19:43</t>
  </si>
  <si>
    <t>25-Apr-16 00:00:00</t>
  </si>
  <si>
    <t>26-Apr-16 09:19:47</t>
  </si>
  <si>
    <t>580</t>
  </si>
  <si>
    <t>OF333</t>
  </si>
  <si>
    <t>LABEL ADHESIVO 81/2 X 11 DE 100/1</t>
  </si>
  <si>
    <t>LUYENS COMERCIAL SRL</t>
  </si>
  <si>
    <t>EQ035</t>
  </si>
  <si>
    <t>CARRO P/ALMACEN CONVERT. CR-ALZP 73-396</t>
  </si>
  <si>
    <t>EQ059</t>
  </si>
  <si>
    <t>CARPA  PLEGABLE</t>
  </si>
  <si>
    <t>EQ060</t>
  </si>
  <si>
    <t>NEVERA PORTATIL CON RUEDAS</t>
  </si>
  <si>
    <t>EQ061</t>
  </si>
  <si>
    <t>FOCOS DE EMERGENCIA</t>
  </si>
  <si>
    <t>EQ062</t>
  </si>
  <si>
    <t>ESCALERA DE ALUMINIO DE 10 PIES</t>
  </si>
  <si>
    <t>EQ063</t>
  </si>
  <si>
    <t>MACHETE PARA JARDINERIA</t>
  </si>
  <si>
    <t>EQ064</t>
  </si>
  <si>
    <t>ESCALERA DE ALUMINIO DE 4 PELDAÑOS</t>
  </si>
  <si>
    <t>EQ065</t>
  </si>
  <si>
    <t>ESCALERA DE ALUMINIO DE 5 PIES</t>
  </si>
  <si>
    <t>EQ066</t>
  </si>
  <si>
    <t>ESCALERA DE ALUMINIO DE 8 PIES</t>
  </si>
  <si>
    <t>EQ067</t>
  </si>
  <si>
    <t>TIJERA PARA JADINERIA</t>
  </si>
  <si>
    <t>26-Apr-16 15:37:41</t>
  </si>
  <si>
    <t>26-Apr-16 00:00:00</t>
  </si>
  <si>
    <t>26-Apr-16 15:37:44</t>
  </si>
  <si>
    <t>976318</t>
  </si>
  <si>
    <t>27-Apr-16 15:52:47</t>
  </si>
  <si>
    <t>27-Apr-16 00:00:00</t>
  </si>
  <si>
    <t>27-Apr-16 15:52:49</t>
  </si>
  <si>
    <t>3320</t>
  </si>
  <si>
    <t>OF210</t>
  </si>
  <si>
    <t>BONO DE PADRE DE 500</t>
  </si>
  <si>
    <t>OF213</t>
  </si>
  <si>
    <t>BONO SECRETARIA DE 1000</t>
  </si>
  <si>
    <t>03-May-16 15:45:11</t>
  </si>
  <si>
    <t>03-May-16 00:00:00</t>
  </si>
  <si>
    <t>03-May-16 15:45:14</t>
  </si>
  <si>
    <t>2322</t>
  </si>
  <si>
    <t>C0135</t>
  </si>
  <si>
    <t>PRESIDENTE LIGNT EN LATA</t>
  </si>
  <si>
    <t>CARIS COMERCIAL</t>
  </si>
  <si>
    <t>04-May-16 09:58:32</t>
  </si>
  <si>
    <t>04-May-16 00:00:00</t>
  </si>
  <si>
    <t>04-May-16 09:58:35</t>
  </si>
  <si>
    <t>06292</t>
  </si>
  <si>
    <t>C0141</t>
  </si>
  <si>
    <t>PALETA VARIOS SABORES 24/1</t>
  </si>
  <si>
    <t>HELADOS BON</t>
  </si>
  <si>
    <t>C0142</t>
  </si>
  <si>
    <t>PALETA CHOCO CREMA 24/1</t>
  </si>
  <si>
    <t>C0143</t>
  </si>
  <si>
    <t>PALETA DE GUANABANA 24/1</t>
  </si>
  <si>
    <t>C0144</t>
  </si>
  <si>
    <t>PALETA DE COCO 24/1</t>
  </si>
  <si>
    <t>C0145</t>
  </si>
  <si>
    <t>PALETA DE FRESA CREMA 24/1</t>
  </si>
  <si>
    <t>05-May-16 15:30:54</t>
  </si>
  <si>
    <t>05-May-16 00:00:00</t>
  </si>
  <si>
    <t>05-May-16 15:30:57</t>
  </si>
  <si>
    <t>580-6281</t>
  </si>
  <si>
    <t>10-May-16 15:32:02</t>
  </si>
  <si>
    <t>10-May-16 00:00:00</t>
  </si>
  <si>
    <t>10-May-16 15:32:06</t>
  </si>
  <si>
    <t>7781</t>
  </si>
  <si>
    <t>OF260</t>
  </si>
  <si>
    <t>TAPE DOBLE CARA</t>
  </si>
  <si>
    <t>SOLUDIVER SOLUCIONES DIVERSAS, SRL</t>
  </si>
  <si>
    <t>OF183</t>
  </si>
  <si>
    <t>CUBIERTA P/ ENCUADERNAR TRASPARENTE</t>
  </si>
  <si>
    <t>OF178</t>
  </si>
  <si>
    <t>ESPIRAL DE 1 1/2 PULGADA</t>
  </si>
  <si>
    <t>OF058</t>
  </si>
  <si>
    <t>RESALTADOR ( VARIOS COLORES)</t>
  </si>
  <si>
    <t>OF102</t>
  </si>
  <si>
    <t>ESPIRAL DE 1PULGADA</t>
  </si>
  <si>
    <t>OF103</t>
  </si>
  <si>
    <t>ESPIRAL DE 1/4 PULGADAS</t>
  </si>
  <si>
    <t>OF007</t>
  </si>
  <si>
    <t>BOLIGRAFO ( VARIOS COLORES)</t>
  </si>
  <si>
    <t>OF334</t>
  </si>
  <si>
    <t>DISPENSADOR DE CINTA ADHESIVA DE 3/4</t>
  </si>
  <si>
    <t>OF335</t>
  </si>
  <si>
    <t>ALICATE PARA CORTAR PRECINTO</t>
  </si>
  <si>
    <t>OF336</t>
  </si>
  <si>
    <t>MURAL TIPO CORCHO 6X3</t>
  </si>
  <si>
    <t>10-May-16 15:39:03</t>
  </si>
  <si>
    <t>10-May-16 15:39:06</t>
  </si>
  <si>
    <t>24127</t>
  </si>
  <si>
    <t>L0029</t>
  </si>
  <si>
    <t>SUAPE ( MAPO)</t>
  </si>
  <si>
    <t>L0089</t>
  </si>
  <si>
    <t>DETERGENTE 1LB</t>
  </si>
  <si>
    <t>L0090</t>
  </si>
  <si>
    <t>INSECTICIDA</t>
  </si>
  <si>
    <t>L0071</t>
  </si>
  <si>
    <t>PINO ESPUMA</t>
  </si>
  <si>
    <t>C0003</t>
  </si>
  <si>
    <t>BRILLO VERDE</t>
  </si>
  <si>
    <t>C0005</t>
  </si>
  <si>
    <t>ESPONJA PARA FREGAR</t>
  </si>
  <si>
    <t>C0008</t>
  </si>
  <si>
    <t>LAVAPLATO GALON</t>
  </si>
  <si>
    <t>L0013</t>
  </si>
  <si>
    <t>ESCOBA PLASTICA</t>
  </si>
  <si>
    <t>L0021</t>
  </si>
  <si>
    <t>JABON LIQUIDO P/ MANOS</t>
  </si>
  <si>
    <t>12-May-16 11:34:34</t>
  </si>
  <si>
    <t>12-May-16 00:00:00</t>
  </si>
  <si>
    <t>12-May-16 11:34:38</t>
  </si>
  <si>
    <t>120079</t>
  </si>
  <si>
    <t>IF311</t>
  </si>
  <si>
    <t>LAPTOP DELL LATITUDE 3550 5TA GENERACION INTEL CORE I5-5300U 2.3GHZ</t>
  </si>
  <si>
    <t>12-May-16 11:35:45</t>
  </si>
  <si>
    <t>12-May-16 11:35:48</t>
  </si>
  <si>
    <t>580-6345</t>
  </si>
  <si>
    <t>13-May-16 08:35:14</t>
  </si>
  <si>
    <t>13-May-16 00:00:00</t>
  </si>
  <si>
    <t>13-May-16 08:35:17</t>
  </si>
  <si>
    <t>17816</t>
  </si>
  <si>
    <t>C0011</t>
  </si>
  <si>
    <t>CAFE DE 1 LIBRA</t>
  </si>
  <si>
    <t>INVERSIONES PALOMA</t>
  </si>
  <si>
    <t>31-May-16 15:07:53</t>
  </si>
  <si>
    <t>17-May-16 00:00:00</t>
  </si>
  <si>
    <t>31-May-16 15:07:56</t>
  </si>
  <si>
    <t>21381</t>
  </si>
  <si>
    <t>C0012</t>
  </si>
  <si>
    <t>PAPEL PARA COCINA (ROLLO)</t>
  </si>
  <si>
    <t>C0019</t>
  </si>
  <si>
    <t>VASOS DESECHABLE NO.7  50/1</t>
  </si>
  <si>
    <t>C0021</t>
  </si>
  <si>
    <t>VASOS DESECHABLE NO.3 100/1</t>
  </si>
  <si>
    <t>C0022</t>
  </si>
  <si>
    <t>SERVILLETA 500/1</t>
  </si>
  <si>
    <t>C0129</t>
  </si>
  <si>
    <t>PLATO DESECHABLE PEQUEÑO #6 (25/1)</t>
  </si>
  <si>
    <t>C0187</t>
  </si>
  <si>
    <t>CUCHILLO CRISTALINO FUERTE</t>
  </si>
  <si>
    <t>C0050</t>
  </si>
  <si>
    <t>PLATO DESECHABLE 25/1</t>
  </si>
  <si>
    <t>C0053</t>
  </si>
  <si>
    <t>PAQUETE DE CUCHARA  DESECHABLES</t>
  </si>
  <si>
    <t>C0107</t>
  </si>
  <si>
    <t>VASOS DESECHABLE # 5  50/1</t>
  </si>
  <si>
    <t>C0188</t>
  </si>
  <si>
    <t>TENEDORE PLASTICO CRISTALINO FUERTE</t>
  </si>
  <si>
    <t>C0189</t>
  </si>
  <si>
    <t>CUCHARA PLASTICA CRISTALINA FUERTE</t>
  </si>
  <si>
    <t>17-May-16 13:38:48</t>
  </si>
  <si>
    <t>17-May-16 13:38:51</t>
  </si>
  <si>
    <t>17695</t>
  </si>
  <si>
    <t>C0131</t>
  </si>
  <si>
    <t>PAPEL TRANSPARENTE DE COCINA 25 PIE</t>
  </si>
  <si>
    <t>C0055</t>
  </si>
  <si>
    <t>FOSFORO 10/1</t>
  </si>
  <si>
    <t>C0052</t>
  </si>
  <si>
    <t>BRILLO GRUESO</t>
  </si>
  <si>
    <t>L0007</t>
  </si>
  <si>
    <t>DESINFECTANTE LIQUIDO</t>
  </si>
  <si>
    <t>L0017</t>
  </si>
  <si>
    <t>FUNDA P/BASURA 30 GALONES 100/1</t>
  </si>
  <si>
    <t>L0004</t>
  </si>
  <si>
    <t>AMBIENTADOR EN SPRAY ( VARIOS OLORES)</t>
  </si>
  <si>
    <t>C0025</t>
  </si>
  <si>
    <t>PAPEL ALUMINIO 25 PIE</t>
  </si>
  <si>
    <t>L0062</t>
  </si>
  <si>
    <t>MASCARILLA DESECHABLES 50/1</t>
  </si>
  <si>
    <t>L0063</t>
  </si>
  <si>
    <t>GUANTE DESECHABLE  100/1 (CAJA)</t>
  </si>
  <si>
    <t>L0098</t>
  </si>
  <si>
    <t>NIAGARA</t>
  </si>
  <si>
    <t>L0099</t>
  </si>
  <si>
    <t>AMBIENTADOR DE CONECTOR</t>
  </si>
  <si>
    <t>L0032</t>
  </si>
  <si>
    <t>ZAFACON PEQUEÑO PLASTICO</t>
  </si>
  <si>
    <t>L0038</t>
  </si>
  <si>
    <t>PAPEL TOALLA  ( ROLLO) 6/1  (PAQUETE)</t>
  </si>
  <si>
    <t>L0037</t>
  </si>
  <si>
    <t>PAPEL CENTRICO ( ROLLO)  EN PAQUETE 6/1</t>
  </si>
  <si>
    <t>L0039</t>
  </si>
  <si>
    <t>GUANTES PARA LIMPIEZA ( PARES)</t>
  </si>
  <si>
    <t>L0042</t>
  </si>
  <si>
    <t>CLORO</t>
  </si>
  <si>
    <t>L0045</t>
  </si>
  <si>
    <t>FUNDA P/ BASURA DE 55 GALONES DE 100/1</t>
  </si>
  <si>
    <t>L0044</t>
  </si>
  <si>
    <t>ANTIBACTERIAL MANITA LIMPIA</t>
  </si>
  <si>
    <t>18-May-16 10:44:28</t>
  </si>
  <si>
    <t>18-May-16 00:00:00</t>
  </si>
  <si>
    <t>18-May-16 10:44:31</t>
  </si>
  <si>
    <t>85088</t>
  </si>
  <si>
    <t>OF218</t>
  </si>
  <si>
    <t>SELLO FECHERO AUTOMATICO</t>
  </si>
  <si>
    <t>OF219</t>
  </si>
  <si>
    <t>SELLO (RECIBIDO</t>
  </si>
  <si>
    <t>OF311</t>
  </si>
  <si>
    <t>SELLO PRETINTADO CUADRADO (REINGRESO)</t>
  </si>
  <si>
    <t>OF284</t>
  </si>
  <si>
    <t>SELLO NUMERADOR DE 8 DIGITOS</t>
  </si>
  <si>
    <t>18-May-16 10:44:48</t>
  </si>
  <si>
    <t>18-May-16 10:44:51</t>
  </si>
  <si>
    <t>580-6402</t>
  </si>
  <si>
    <t>30-May-16 11:01:18</t>
  </si>
  <si>
    <t>30-May-16 00:00:00</t>
  </si>
  <si>
    <t>30-May-16 11:01:21</t>
  </si>
  <si>
    <t>580-6506</t>
  </si>
  <si>
    <t>30-May-16 13:42:19</t>
  </si>
  <si>
    <t>30-May-16 13:42:24</t>
  </si>
  <si>
    <t>59659</t>
  </si>
  <si>
    <t>06-Jun-16 11:15:09</t>
  </si>
  <si>
    <t>02-Jun-16 00:00:00</t>
  </si>
  <si>
    <t>06-Jun-16 11:15:11</t>
  </si>
  <si>
    <t>580-6572</t>
  </si>
  <si>
    <t>07-Jun-16 11:37:07</t>
  </si>
  <si>
    <t>03-Jun-16 00:00:00</t>
  </si>
  <si>
    <t>07-Jun-16 11:37:10</t>
  </si>
  <si>
    <t>18191</t>
  </si>
  <si>
    <t>IF132</t>
  </si>
  <si>
    <t>TONER Q2612A BLACK</t>
  </si>
  <si>
    <t>IF137</t>
  </si>
  <si>
    <t>TONER Q5949A  NEGRO</t>
  </si>
  <si>
    <t>IF054</t>
  </si>
  <si>
    <t>TONER CE 255A NEGRO</t>
  </si>
  <si>
    <t>IF057</t>
  </si>
  <si>
    <t>TONER CF 280X  NEGRO</t>
  </si>
  <si>
    <t>IF131</t>
  </si>
  <si>
    <t>TONER Q7553X  NEGRO</t>
  </si>
  <si>
    <t>13-Jun-16 10:50:39</t>
  </si>
  <si>
    <t>13-Jun-16 00:00:00</t>
  </si>
  <si>
    <t>13-Jun-16 10:50:55</t>
  </si>
  <si>
    <t>21</t>
  </si>
  <si>
    <t>OF286</t>
  </si>
  <si>
    <t>BLOQUE DE ESCRITORIO</t>
  </si>
  <si>
    <t>OF337</t>
  </si>
  <si>
    <t>CARPETA CON LOGO D.G.J.P</t>
  </si>
  <si>
    <t>13-Jun-16 14:13:13</t>
  </si>
  <si>
    <t>13-Jun-16 14:13:16</t>
  </si>
  <si>
    <t>21410</t>
  </si>
  <si>
    <t>L0054</t>
  </si>
  <si>
    <t>DISPENSADOR AEROWEST</t>
  </si>
  <si>
    <t>L0036</t>
  </si>
  <si>
    <t>PAPEL DISP. JUMBO ( ROLLO) 12/1</t>
  </si>
  <si>
    <t>15-Jun-16 14:10:30</t>
  </si>
  <si>
    <t>15-Jun-16 14:10:35</t>
  </si>
  <si>
    <t>6285</t>
  </si>
  <si>
    <t>OFFICE 5 DEL CARIBE</t>
  </si>
  <si>
    <t>OF012</t>
  </si>
  <si>
    <t>CLIPS BILLETERO DE 1"  25 MM.  (CAJA 12/1)</t>
  </si>
  <si>
    <t>OF037</t>
  </si>
  <si>
    <t>FOLDER 8 1/2 X 13</t>
  </si>
  <si>
    <t>OF040</t>
  </si>
  <si>
    <t>GOMA P/ BORRAR</t>
  </si>
  <si>
    <t>OF049</t>
  </si>
  <si>
    <t>PEGAMENTO  EN GEL PEQUEÑO</t>
  </si>
  <si>
    <t>OF050</t>
  </si>
  <si>
    <t>PEGAMENTO  EN PASTA</t>
  </si>
  <si>
    <t>OF052</t>
  </si>
  <si>
    <t>PERFORADORA DE 2 HOYOS</t>
  </si>
  <si>
    <t>15-Jun-16 14:10:36</t>
  </si>
  <si>
    <t>OF201</t>
  </si>
  <si>
    <t>CLIPS GRANDE (CAJITA)</t>
  </si>
  <si>
    <t>OF239</t>
  </si>
  <si>
    <t>CD EN BLANCO CON CARATULA</t>
  </si>
  <si>
    <t>OF262</t>
  </si>
  <si>
    <t>FOLDER CON BOLSILLO</t>
  </si>
  <si>
    <t>OF196</t>
  </si>
  <si>
    <t>CAJA TROQUELADAS  ARCHIVADORAS TIPO CARTA/ OFICIO</t>
  </si>
  <si>
    <t>OF121</t>
  </si>
  <si>
    <t>SACAPUNTA ELECTRICO</t>
  </si>
  <si>
    <t>OF110</t>
  </si>
  <si>
    <t>GRAPADORA TAMAÑO NORMAL</t>
  </si>
  <si>
    <t>OF115</t>
  </si>
  <si>
    <t>TIJERA</t>
  </si>
  <si>
    <t>OF116</t>
  </si>
  <si>
    <t>CORRECTOR LIQUIDO TIPO LAPIZ</t>
  </si>
  <si>
    <t>OF077</t>
  </si>
  <si>
    <t>MARCADORE (CREYON)</t>
  </si>
  <si>
    <t>OF097</t>
  </si>
  <si>
    <t>CAJA ARCHIVADORA TIPO MALETIN</t>
  </si>
  <si>
    <t>OF055</t>
  </si>
  <si>
    <t>POST IT 3X3 (  MEDIANO )</t>
  </si>
  <si>
    <t>OF057</t>
  </si>
  <si>
    <t>HOJAS PROTECTORA TRASNPARENTE 100/1</t>
  </si>
  <si>
    <t>OF065</t>
  </si>
  <si>
    <t>ROLLO DE PAPEL P/ MAQUINA SUMADORA</t>
  </si>
  <si>
    <t>EQ005</t>
  </si>
  <si>
    <t>MAQUINA SUMADORA</t>
  </si>
  <si>
    <t>OF338</t>
  </si>
  <si>
    <t>BORRADOR DE PIZARRA BLANCA</t>
  </si>
  <si>
    <t>OF289</t>
  </si>
  <si>
    <t>BARRA DE SILICON</t>
  </si>
  <si>
    <t>OF296</t>
  </si>
  <si>
    <t>PIZARRA 24X36</t>
  </si>
  <si>
    <t>15-Jun-16 14:53:39</t>
  </si>
  <si>
    <t>15-Jun-16 00:00:00</t>
  </si>
  <si>
    <t>15-Jun-16 14:53:43</t>
  </si>
  <si>
    <t>580-6716</t>
  </si>
  <si>
    <t>16-Jun-16 14:13:51</t>
  </si>
  <si>
    <t>16-Jun-16 00:00:00</t>
  </si>
  <si>
    <t>16-Jun-16 14:14:04</t>
  </si>
  <si>
    <t>UF014</t>
  </si>
  <si>
    <t>SOMBRILLA CON LOGO</t>
  </si>
  <si>
    <t>17-Jun-16 11:37:20</t>
  </si>
  <si>
    <t>17-Jun-16 00:00:00</t>
  </si>
  <si>
    <t>17-Jun-16 11:37:22</t>
  </si>
  <si>
    <t>OF299</t>
  </si>
  <si>
    <t>SOBRE TIMBRADO FUL COLOR</t>
  </si>
  <si>
    <t>OF339</t>
  </si>
  <si>
    <t>BOLIGRAFO CON EL LOGO D.G.J.P</t>
  </si>
  <si>
    <t>OF063</t>
  </si>
  <si>
    <t>RESMA DE PAPEL  8 1/2 X 11 TIMB. EN HILO  BLANCO FULL COLOR</t>
  </si>
  <si>
    <t>OF143</t>
  </si>
  <si>
    <t>RESMA  PAPEL TIMBRADO BLANCO 8 1/2 X11 FULL COLOR</t>
  </si>
  <si>
    <t>23-Jun-16 09:05:14</t>
  </si>
  <si>
    <t>22-Jun-16 00:00:00</t>
  </si>
  <si>
    <t>23-Jun-16 09:05:17</t>
  </si>
  <si>
    <t>580-6800</t>
  </si>
  <si>
    <t>24-Jun-16 08:19:24</t>
  </si>
  <si>
    <t>23-Jun-16 00:00:00</t>
  </si>
  <si>
    <t>24-Jun-16 08:19:27</t>
  </si>
  <si>
    <t>28-Jun-16 15:15:40</t>
  </si>
  <si>
    <t>28-Jun-16 00:00:00</t>
  </si>
  <si>
    <t>28-Jun-16 15:15:47</t>
  </si>
  <si>
    <t>976674</t>
  </si>
  <si>
    <t>08-Jul-16 09:17:43</t>
  </si>
  <si>
    <t>01-Jul-16 00:00:00</t>
  </si>
  <si>
    <t>08-Jul-16 09:17:45</t>
  </si>
  <si>
    <t>580-6908</t>
  </si>
  <si>
    <t>13-Jul-16 09:29:26</t>
  </si>
  <si>
    <t>13-Jul-16 00:00:00</t>
  </si>
  <si>
    <t>13-Jul-16 09:29:31</t>
  </si>
  <si>
    <t>580-7025</t>
  </si>
  <si>
    <t>14-Jul-16 15:50:59</t>
  </si>
  <si>
    <t>14-Jul-16 15:51:02</t>
  </si>
  <si>
    <t>2343</t>
  </si>
  <si>
    <t>MA006</t>
  </si>
  <si>
    <t>MANGUERA P/INODORO</t>
  </si>
  <si>
    <t>MA065</t>
  </si>
  <si>
    <t>PARRILLA P/ PISO</t>
  </si>
  <si>
    <t>MA088</t>
  </si>
  <si>
    <t>COUPLIN HG DE 2"</t>
  </si>
  <si>
    <t>PL001</t>
  </si>
  <si>
    <t>SIFON P/ FREGADERO</t>
  </si>
  <si>
    <t>PL004</t>
  </si>
  <si>
    <t>BALANCIN</t>
  </si>
  <si>
    <t>PL034</t>
  </si>
  <si>
    <t>VALVULA DE SALIDA  P/ INODORO</t>
  </si>
  <si>
    <t>PL035</t>
  </si>
  <si>
    <t>LLAVE ANGULAR DE 1/2</t>
  </si>
  <si>
    <t>PL038</t>
  </si>
  <si>
    <t>CODO DE 1"  PRESION</t>
  </si>
  <si>
    <t>PL039</t>
  </si>
  <si>
    <t>TUBO DE 2" DE PRESION</t>
  </si>
  <si>
    <t>PL040</t>
  </si>
  <si>
    <t>TEFLON 3/4</t>
  </si>
  <si>
    <t>PL041</t>
  </si>
  <si>
    <t>COUPLIN DE 3/4  PVC</t>
  </si>
  <si>
    <t>PL042</t>
  </si>
  <si>
    <t>REDUCCION DE 3/4 A 1/2 PVC</t>
  </si>
  <si>
    <t>PL043</t>
  </si>
  <si>
    <t>CODO DE 1/2 PVC PRESION</t>
  </si>
  <si>
    <t>PL045</t>
  </si>
  <si>
    <t>LLAVE DE CHORRO DE  1/2</t>
  </si>
  <si>
    <t>PL046</t>
  </si>
  <si>
    <t>CODO DE 3/4  PVC</t>
  </si>
  <si>
    <t>PL047</t>
  </si>
  <si>
    <t>VALVULA DE ENTRADA P/ INODORO</t>
  </si>
  <si>
    <t>PL048</t>
  </si>
  <si>
    <t>REDUCCION DE 1/2 A 3/8 H</t>
  </si>
  <si>
    <t>PL050</t>
  </si>
  <si>
    <t>TUBO DE 3/4 DE PRESION</t>
  </si>
  <si>
    <t>PL052</t>
  </si>
  <si>
    <t>TUBO DE PVC, SCH-40 DE 19 PIES DE 2"</t>
  </si>
  <si>
    <t>14-Jul-16 15:51:03</t>
  </si>
  <si>
    <t>PL054</t>
  </si>
  <si>
    <t>CODO 90 PVC PRESION DE 2</t>
  </si>
  <si>
    <t>PL055</t>
  </si>
  <si>
    <t>MEZCLADORA PARA FREGADERO</t>
  </si>
  <si>
    <t>PL059</t>
  </si>
  <si>
    <t>MANGUERA PARA LAVAMANOS</t>
  </si>
  <si>
    <t>PL065</t>
  </si>
  <si>
    <t>COUPLIN DE 1/2 "</t>
  </si>
  <si>
    <t>PL072</t>
  </si>
  <si>
    <t>CUBRE FALTA DE 3/4</t>
  </si>
  <si>
    <t>PL073</t>
  </si>
  <si>
    <t>BOQUILLA P/ LAVAMANO</t>
  </si>
  <si>
    <t>PL074</t>
  </si>
  <si>
    <t>SIFON SENCILLO PVC DE 1/2</t>
  </si>
  <si>
    <t>PL075</t>
  </si>
  <si>
    <t>JUEGO DE TORNILLO P/ TANQUE DE INODORO</t>
  </si>
  <si>
    <t>PL076</t>
  </si>
  <si>
    <t>CEMENTO BLACO 4LB</t>
  </si>
  <si>
    <t>PL077</t>
  </si>
  <si>
    <t>ASIENTO P/ INODORO ALONGADA BLANCA</t>
  </si>
  <si>
    <t>PL078</t>
  </si>
  <si>
    <t>TUBO DE SILICON (NEGRO Y GRIS)</t>
  </si>
  <si>
    <t>PL079</t>
  </si>
  <si>
    <t>LLAVE P/ ORINALE (FLUXOMETRO AUTOMATICO Y TEMPORIZADO)</t>
  </si>
  <si>
    <t>PL080</t>
  </si>
  <si>
    <t>TUBO PVC PRESION SCH-40 DE 1 1/2</t>
  </si>
  <si>
    <t>PL081</t>
  </si>
  <si>
    <t>CODO DE 90 DRENAJE PVC  DE 1 1/2</t>
  </si>
  <si>
    <t>PL082</t>
  </si>
  <si>
    <t>MANGUERA P/ LLAVE ORINARIA METALICA</t>
  </si>
  <si>
    <t>PL083</t>
  </si>
  <si>
    <t>JUNTA DE ENTRONQUE P/ INODORO</t>
  </si>
  <si>
    <t>PL084</t>
  </si>
  <si>
    <t>ASIENTO O TAPA DE INIDORO REDONDA BLANCO</t>
  </si>
  <si>
    <t>PL085</t>
  </si>
  <si>
    <t>COUPLIN DE 3/4 GALVANIZADO</t>
  </si>
  <si>
    <t>PL086</t>
  </si>
  <si>
    <t>NIPLE DE 3/4X4</t>
  </si>
  <si>
    <t>PL087</t>
  </si>
  <si>
    <t>CEMENTO PVC 1/4</t>
  </si>
  <si>
    <t>PL088</t>
  </si>
  <si>
    <t>NIPLE DE 1/2X4</t>
  </si>
  <si>
    <t>PL089</t>
  </si>
  <si>
    <t>NIPLE DE 1/2X3</t>
  </si>
  <si>
    <t>PL090</t>
  </si>
  <si>
    <t>CUBRE FALTA P/ LLAVE AGULAR  DE 1/2</t>
  </si>
  <si>
    <t>PL091</t>
  </si>
  <si>
    <t>CUBRE FALTA P/ LAVAMANO DE 3 HUECOCOLOCANTE MEZCLADORA</t>
  </si>
  <si>
    <t>PL092</t>
  </si>
  <si>
    <t>NIPLE DE 3/4X2</t>
  </si>
  <si>
    <t>19-Jul-16 14:01:45</t>
  </si>
  <si>
    <t>19-Jul-16 00:00:00</t>
  </si>
  <si>
    <t>19-Jul-16 14:01:48</t>
  </si>
  <si>
    <t>580-7095</t>
  </si>
  <si>
    <t>20-Jul-16 12:57:53</t>
  </si>
  <si>
    <t>20-Jul-16 00:00:00</t>
  </si>
  <si>
    <t>20-Jul-16 12:57:57</t>
  </si>
  <si>
    <t>008</t>
  </si>
  <si>
    <t>JKL PROEVENTUM ENTERPRISES</t>
  </si>
  <si>
    <t>25-Jul-16 11:32:44</t>
  </si>
  <si>
    <t>25-Jul-16 00:00:00</t>
  </si>
  <si>
    <t>25-Jul-16 11:32:52</t>
  </si>
  <si>
    <t>118</t>
  </si>
  <si>
    <t>MA173</t>
  </si>
  <si>
    <t>PLANCHA DE FIBRE DE VIDRIO</t>
  </si>
  <si>
    <t>NAMIGO COMERCIAL</t>
  </si>
  <si>
    <t>MA174</t>
  </si>
  <si>
    <t>ROLLO DE CINTA DE ALUMINIO DE 3</t>
  </si>
  <si>
    <t>EL055</t>
  </si>
  <si>
    <t>TERMOSTATO DIGITAL</t>
  </si>
  <si>
    <t>EL099</t>
  </si>
  <si>
    <t>ALAMBRE # 10 DE 500/1 PIE</t>
  </si>
  <si>
    <t>25-Jul-16 13:34:57</t>
  </si>
  <si>
    <t>25-Jul-16 13:35:00</t>
  </si>
  <si>
    <t>254</t>
  </si>
  <si>
    <t>IF092</t>
  </si>
  <si>
    <t>TONER 106R01305 XEROX</t>
  </si>
  <si>
    <t>GRUPO OSTRUMEK</t>
  </si>
  <si>
    <t>26-Jul-16 11:31:16</t>
  </si>
  <si>
    <t>22-Jul-16 00:00:00</t>
  </si>
  <si>
    <t>26-Jul-16 11:31:19</t>
  </si>
  <si>
    <t>580-7155</t>
  </si>
  <si>
    <t>29-Jul-16 14:44:47</t>
  </si>
  <si>
    <t>29-Jul-16 00:00:00</t>
  </si>
  <si>
    <t>29-Jul-16 14:44:50</t>
  </si>
  <si>
    <t>580-7220</t>
  </si>
  <si>
    <t>04-Aug-16 15:33:02</t>
  </si>
  <si>
    <t>04-Aug-16 00:00:00</t>
  </si>
  <si>
    <t>04-Aug-16 15:33:07</t>
  </si>
  <si>
    <t>508-7291</t>
  </si>
  <si>
    <t>08-Aug-16 08:55:53</t>
  </si>
  <si>
    <t>05-Aug-16 00:00:00</t>
  </si>
  <si>
    <t>08-Aug-16 08:55:55</t>
  </si>
  <si>
    <t>07</t>
  </si>
  <si>
    <t>UF039</t>
  </si>
  <si>
    <t>MOCHILAS ESCOLAR</t>
  </si>
  <si>
    <t>MATEDSA</t>
  </si>
  <si>
    <t>11-Aug-16 10:46:31</t>
  </si>
  <si>
    <t>09-Aug-16 00:00:00</t>
  </si>
  <si>
    <t>11-Aug-16 10:46:36</t>
  </si>
  <si>
    <t>580-7360</t>
  </si>
  <si>
    <t>17-Aug-16 10:19:50</t>
  </si>
  <si>
    <t>17-Aug-16 00:00:00</t>
  </si>
  <si>
    <t>17-Aug-16 10:19:57</t>
  </si>
  <si>
    <t>580-7431</t>
  </si>
  <si>
    <t>17-Aug-16 14:36:00</t>
  </si>
  <si>
    <t>17-Aug-16 14:36:13</t>
  </si>
  <si>
    <t>122280</t>
  </si>
  <si>
    <t>IF125</t>
  </si>
  <si>
    <t>CARTUCHO C8767-WL (96)</t>
  </si>
  <si>
    <t>IF126</t>
  </si>
  <si>
    <t>CARTUCHO  C9363-WL (97)</t>
  </si>
  <si>
    <t>IF138</t>
  </si>
  <si>
    <t>TONER  305A CE410A BLACK</t>
  </si>
  <si>
    <t>IF213</t>
  </si>
  <si>
    <t>DRUM XEROX 101R00435</t>
  </si>
  <si>
    <t>IF145</t>
  </si>
  <si>
    <t>CARTUCHO C9364WL (98) NEGRO</t>
  </si>
  <si>
    <t>IF153</t>
  </si>
  <si>
    <t>TONER 305A CE411A CYAN</t>
  </si>
  <si>
    <t>IF154</t>
  </si>
  <si>
    <t>TONER 305A CE413A MAGENTA</t>
  </si>
  <si>
    <t>IF006</t>
  </si>
  <si>
    <t>CARTUCHO C9351AN (21) NEGRO</t>
  </si>
  <si>
    <t>IF007</t>
  </si>
  <si>
    <t>CARTUCHO  C9352AN (22) TRICOLOR</t>
  </si>
  <si>
    <t>IF041</t>
  </si>
  <si>
    <t>TONER 305A CE412A YELLOW</t>
  </si>
  <si>
    <t>19-Aug-16 11:02:29</t>
  </si>
  <si>
    <t>19-Aug-16 00:00:00</t>
  </si>
  <si>
    <t>19-Aug-16 11:02:40</t>
  </si>
  <si>
    <t>580-7455</t>
  </si>
  <si>
    <t>30-Aug-16 09:44:12</t>
  </si>
  <si>
    <t>25-Aug-16 00:00:00</t>
  </si>
  <si>
    <t>30-Aug-16 09:44:15</t>
  </si>
  <si>
    <t>580-7533</t>
  </si>
  <si>
    <t>01-Sep-16 11:09:20</t>
  </si>
  <si>
    <t>01-Sep-16 00:00:00</t>
  </si>
  <si>
    <t>01-Sep-16 11:09:22</t>
  </si>
  <si>
    <t>33667</t>
  </si>
  <si>
    <t>02-Sep-16 09:50:15</t>
  </si>
  <si>
    <t>02-Sep-16 00:00:00</t>
  </si>
  <si>
    <t>02-Sep-16 09:50:18</t>
  </si>
  <si>
    <t>70361</t>
  </si>
  <si>
    <t>08-Sep-16 10:56:08</t>
  </si>
  <si>
    <t>08-Sep-16 00:00:00</t>
  </si>
  <si>
    <t>08-Sep-16 10:56:10</t>
  </si>
  <si>
    <t>580-7665</t>
  </si>
  <si>
    <t>14-Sep-16 09:13:16</t>
  </si>
  <si>
    <t>12-Sep-16 00:00:00</t>
  </si>
  <si>
    <t>14-Sep-16 09:13:19</t>
  </si>
  <si>
    <t>580-7716</t>
  </si>
  <si>
    <t>19-Sep-16 12:58:19</t>
  </si>
  <si>
    <t>16-Sep-16 00:00:00</t>
  </si>
  <si>
    <t>19-Sep-16 12:58:22</t>
  </si>
  <si>
    <t>580-7771</t>
  </si>
  <si>
    <t>11-Nov-16 08:42:33</t>
  </si>
  <si>
    <t>27-Sep-16 00:00:00</t>
  </si>
  <si>
    <t>11-Nov-16 08:42:40</t>
  </si>
  <si>
    <t>580-7884</t>
  </si>
  <si>
    <t>30-Sep-16 13:34:49</t>
  </si>
  <si>
    <t>30-Sep-16 00:00:00</t>
  </si>
  <si>
    <t>30-Sep-16 13:34:52</t>
  </si>
  <si>
    <t>580-7913</t>
  </si>
  <si>
    <t>10-Oct-16 14:43:00</t>
  </si>
  <si>
    <t>07-Oct-16 00:00:00</t>
  </si>
  <si>
    <t>10-Oct-16 14:43:06</t>
  </si>
  <si>
    <t>580-7973</t>
  </si>
  <si>
    <t>24-Oct-16 10:48:32</t>
  </si>
  <si>
    <t>21-Oct-16 00:00:00</t>
  </si>
  <si>
    <t>24-Oct-16 10:48:35</t>
  </si>
  <si>
    <t>451</t>
  </si>
  <si>
    <t>SUPLIGENSA</t>
  </si>
  <si>
    <t>22-Nov-16 10:06:23</t>
  </si>
  <si>
    <t>21-Nov-16 00:00:00</t>
  </si>
  <si>
    <t>22-Nov-16 10:06:30</t>
  </si>
  <si>
    <t>667032</t>
  </si>
  <si>
    <t>29-Nov-16 14:32:59</t>
  </si>
  <si>
    <t>29-Nov-16 00:00:00</t>
  </si>
  <si>
    <t>29-Nov-16 14:33:01</t>
  </si>
  <si>
    <t>246</t>
  </si>
  <si>
    <t>DE001</t>
  </si>
  <si>
    <t>ARBOL DE NAVIDAD DE 7 PIE CON LUCES Y ORNAMENTOS EN TONOS ROJO Y DORADO</t>
  </si>
  <si>
    <t>DESCORACIONES TACTUX</t>
  </si>
  <si>
    <t>DE002</t>
  </si>
  <si>
    <t>ARBOL DE NAVIDAD DE 7 PIE CON LUCES Y ORNAMENTOS EN TONO ROJO Y PLATEADO</t>
  </si>
  <si>
    <t>DE003</t>
  </si>
  <si>
    <t>DECORACION E ILUMINACION ORNAMENTO EN ROJO Y DORADO</t>
  </si>
  <si>
    <t>DE004</t>
  </si>
  <si>
    <t>COLOCACION E ILUMINACION PARA TOLDO DE LA ENTRADA</t>
  </si>
  <si>
    <t>DE005</t>
  </si>
  <si>
    <t>COLOCACION E ILUMINACION DEL NACIMIENTO DEL NINO JESUS (8 PIEZASA)</t>
  </si>
  <si>
    <t>29-Nov-16 14:59:17</t>
  </si>
  <si>
    <t>29-Nov-16 14:59:21</t>
  </si>
  <si>
    <t>65311</t>
  </si>
  <si>
    <t>EDITORA CORRIPIO</t>
  </si>
  <si>
    <t>07-Dec-16 13:59:07</t>
  </si>
  <si>
    <t>07-Dec-16 00:00:00</t>
  </si>
  <si>
    <t>07-Dec-16 13:59:16</t>
  </si>
  <si>
    <t>23422</t>
  </si>
  <si>
    <t>08-Dec-16 09:00:45</t>
  </si>
  <si>
    <t>08-Dec-16 00:00:00</t>
  </si>
  <si>
    <t>08-Dec-16 09:00:50</t>
  </si>
  <si>
    <t>49</t>
  </si>
  <si>
    <t>THE OFFICE WAREHOSE DOMINICANA</t>
  </si>
  <si>
    <t>02-Jan-17 14:15:53</t>
  </si>
  <si>
    <t>29-Dec-16 00:00:00</t>
  </si>
  <si>
    <t>02-Jan-17 14:15:56</t>
  </si>
  <si>
    <t>3881</t>
  </si>
  <si>
    <t>02-Jan-17 14:11:05</t>
  </si>
  <si>
    <t>02-Jan-17 14:11:08</t>
  </si>
  <si>
    <t>3890</t>
  </si>
  <si>
    <t>10-Jan-17 09:53:44</t>
  </si>
  <si>
    <t>19-Dec-16 00:00:00</t>
  </si>
  <si>
    <t>10-Jan-17 09:53:46</t>
  </si>
  <si>
    <t>690</t>
  </si>
  <si>
    <t>OF073</t>
  </si>
  <si>
    <t>SOBRE MANILA 10 X 15</t>
  </si>
  <si>
    <t>19-Jan-17 15:33:53</t>
  </si>
  <si>
    <t>04-Sep-16 00:00:00</t>
  </si>
  <si>
    <t>19-Jan-17 15:33:58</t>
  </si>
  <si>
    <t>966-500</t>
  </si>
  <si>
    <t>23-Jan-17 13:40:13</t>
  </si>
  <si>
    <t>23-Jan-17 00:00:00</t>
  </si>
  <si>
    <t>23-Jan-17 13:40:16</t>
  </si>
  <si>
    <t>580-8973</t>
  </si>
  <si>
    <t>25-Jan-17 09:05:26</t>
  </si>
  <si>
    <t>05-Jan-17 00:00:00</t>
  </si>
  <si>
    <t>25-Jan-17 09:05:28</t>
  </si>
  <si>
    <t>580-8832</t>
  </si>
  <si>
    <t>27-Jan-17 08:40:52</t>
  </si>
  <si>
    <t>25-Jan-17 00:00:00</t>
  </si>
  <si>
    <t>27-Jan-17 08:40:56</t>
  </si>
  <si>
    <t>580-9022</t>
  </si>
  <si>
    <t>03-Feb-17 15:47:08</t>
  </si>
  <si>
    <t>03-Feb-17 00:00:00</t>
  </si>
  <si>
    <t>03-Feb-17 15:47:15</t>
  </si>
  <si>
    <t>580-9111</t>
  </si>
  <si>
    <t>10-Feb-17 08:32:41</t>
  </si>
  <si>
    <t>09-Feb-17 00:00:00</t>
  </si>
  <si>
    <t>10-Feb-17 08:45:48</t>
  </si>
  <si>
    <t>580-9173</t>
  </si>
  <si>
    <t>13-Feb-17 15:05:20</t>
  </si>
  <si>
    <t>13-Feb-17 00:00:00</t>
  </si>
  <si>
    <t>13-Feb-17 15:05:27</t>
  </si>
  <si>
    <t>4971</t>
  </si>
  <si>
    <t>MB054</t>
  </si>
  <si>
    <t>SILLA DE RUEDA</t>
  </si>
  <si>
    <t>SUPLIMED, SRL</t>
  </si>
  <si>
    <t>20-Feb-17 08:57:13</t>
  </si>
  <si>
    <t>17-Feb-17 00:00:00</t>
  </si>
  <si>
    <t>20-Feb-17 08:57:17</t>
  </si>
  <si>
    <t>580-9261</t>
  </si>
  <si>
    <t>20-Feb-17 08:52:57</t>
  </si>
  <si>
    <t>15-Feb-17 00:00:00</t>
  </si>
  <si>
    <t>20-Feb-17 08:53:02</t>
  </si>
  <si>
    <t>233</t>
  </si>
  <si>
    <t>EL240</t>
  </si>
  <si>
    <t>MOTOR VENTILADOR DE 1/2 HP CON CAPACITOR DE 10 T.</t>
  </si>
  <si>
    <t>ELECTRO EQUIPO SORIANO A&amp;S, SRL</t>
  </si>
  <si>
    <t>28-Feb-17 15:13:01</t>
  </si>
  <si>
    <t>28-Feb-17 00:00:00</t>
  </si>
  <si>
    <t>28-Feb-17 15:13:03</t>
  </si>
  <si>
    <t>580-9372</t>
  </si>
  <si>
    <t>09-Mar-17 14:56:03</t>
  </si>
  <si>
    <t>09-Mar-17 00:00:00</t>
  </si>
  <si>
    <t>09-Mar-17 14:56:05</t>
  </si>
  <si>
    <t>580-9470</t>
  </si>
  <si>
    <t>15-Mar-17 14:23:15</t>
  </si>
  <si>
    <t>15-Mar-17 00:00:00</t>
  </si>
  <si>
    <t>15-Mar-17 14:23:19</t>
  </si>
  <si>
    <t>140005009</t>
  </si>
  <si>
    <t>17-Mar-17 10:02:26</t>
  </si>
  <si>
    <t>17-Mar-17 00:00:00</t>
  </si>
  <si>
    <t>17-Mar-17 10:02:29</t>
  </si>
  <si>
    <t>580-9553</t>
  </si>
  <si>
    <t>24-Mar-17 15:53:52</t>
  </si>
  <si>
    <t>24-Mar-17 00:00:00</t>
  </si>
  <si>
    <t>24-Mar-17 15:53:55</t>
  </si>
  <si>
    <t>580-9638</t>
  </si>
  <si>
    <t>30-Mar-17 13:41:13</t>
  </si>
  <si>
    <t>30-Mar-17 00:00:00</t>
  </si>
  <si>
    <t>30-Mar-17 13:41:22</t>
  </si>
  <si>
    <t>9</t>
  </si>
  <si>
    <t>L0050</t>
  </si>
  <si>
    <t>ZAFACON  GRANDE CON RUEDA</t>
  </si>
  <si>
    <t>03-Apr-17 10:07:03</t>
  </si>
  <si>
    <t>03-Apr-17 00:00:00</t>
  </si>
  <si>
    <t>03-Apr-17 10:07:05</t>
  </si>
  <si>
    <t>580-9724</t>
  </si>
  <si>
    <t>04-Apr-17 09:43:37</t>
  </si>
  <si>
    <t>04-Apr-17 00:00:00</t>
  </si>
  <si>
    <t>04-Apr-17 09:43:39</t>
  </si>
  <si>
    <t>303</t>
  </si>
  <si>
    <t>ME114</t>
  </si>
  <si>
    <t>CABLE SUMERGIBLE</t>
  </si>
  <si>
    <t>TRUCK PARTS F&amp;M</t>
  </si>
  <si>
    <t>ME115</t>
  </si>
  <si>
    <t>CAPA DE AGUA P/ MENSAJERO</t>
  </si>
  <si>
    <t>04-Apr-17 09:43:40</t>
  </si>
  <si>
    <t>ME116</t>
  </si>
  <si>
    <t>CASCO PROTECTOR P/ MOTOCICLETA</t>
  </si>
  <si>
    <t>ME117</t>
  </si>
  <si>
    <t>GUANTES DE PROTECION P/ MENSAJERO</t>
  </si>
  <si>
    <t>04-Apr-17 15:52:23</t>
  </si>
  <si>
    <t>04-Apr-17 15:52:25</t>
  </si>
  <si>
    <t>703</t>
  </si>
  <si>
    <t>L0020</t>
  </si>
  <si>
    <t>JABON DE ESPUMA P/ MANOS</t>
  </si>
  <si>
    <t>C0027</t>
  </si>
  <si>
    <t>JABON BOLA AZUL 5/1</t>
  </si>
  <si>
    <t>17-Apr-17 09:52:17</t>
  </si>
  <si>
    <t>17-Apr-17 00:00:00</t>
  </si>
  <si>
    <t>17-Apr-17 09:52:29</t>
  </si>
  <si>
    <t>580-9827</t>
  </si>
  <si>
    <t>17-Apr-17 09:51:38</t>
  </si>
  <si>
    <t>17-Apr-17 09:51:41</t>
  </si>
  <si>
    <t>60638</t>
  </si>
  <si>
    <t>17-Apr-17 09:53:06</t>
  </si>
  <si>
    <t>17-Apr-17 09:53:11</t>
  </si>
  <si>
    <t>60635</t>
  </si>
  <si>
    <t>C0023</t>
  </si>
  <si>
    <t>CREMORA  DE 22 ONZAS</t>
  </si>
  <si>
    <t>19-Apr-17 14:06:37</t>
  </si>
  <si>
    <t>19-Apr-17 00:00:00</t>
  </si>
  <si>
    <t>19-Apr-17 14:06:40</t>
  </si>
  <si>
    <t>886</t>
  </si>
  <si>
    <t>C0156</t>
  </si>
  <si>
    <t>JARRA TRANSPARENTE</t>
  </si>
  <si>
    <t>AVG COMERCIAL, S.R.L.</t>
  </si>
  <si>
    <t>C0254</t>
  </si>
  <si>
    <t>CAFATERA  ELECTRICA 10 LT ACERO INOXIDABLE</t>
  </si>
  <si>
    <t>C0255</t>
  </si>
  <si>
    <t>TERMO PLASTICO P/ CAFE GRANDE</t>
  </si>
  <si>
    <t>C0089</t>
  </si>
  <si>
    <t>TERMO PLASTICO P/ CAFE PEQUEÑO</t>
  </si>
  <si>
    <t>CR006</t>
  </si>
  <si>
    <t>COPA PARA AGUA</t>
  </si>
  <si>
    <t>CR013</t>
  </si>
  <si>
    <t>TAZA PARA CAFE CON PLATILLO</t>
  </si>
  <si>
    <t>CR033</t>
  </si>
  <si>
    <t>FLORERO DE VIDRIO</t>
  </si>
  <si>
    <t>EQ011</t>
  </si>
  <si>
    <t>NEVERAS  EJECUTIVA</t>
  </si>
  <si>
    <t>EQ012</t>
  </si>
  <si>
    <t>RADIO AM. FM. CD</t>
  </si>
  <si>
    <t>MB008</t>
  </si>
  <si>
    <t>BEBEDERO DE AGUA</t>
  </si>
  <si>
    <t>21-Apr-17 09:58:42</t>
  </si>
  <si>
    <t>21-Apr-17 00:00:00</t>
  </si>
  <si>
    <t>21-Apr-17 09:58:46</t>
  </si>
  <si>
    <t>720</t>
  </si>
  <si>
    <t>21-Apr-17 10:00:26</t>
  </si>
  <si>
    <t>21-Apr-17 10:00:41</t>
  </si>
  <si>
    <t>580-9898</t>
  </si>
  <si>
    <t>21-Apr-17 13:10:09</t>
  </si>
  <si>
    <t>21-Apr-17 13:10:11</t>
  </si>
  <si>
    <t>119</t>
  </si>
  <si>
    <t>C0024</t>
  </si>
  <si>
    <t>LATA DE TE FRIO DE VARIOS SABORES 2.10KG</t>
  </si>
  <si>
    <t>CHRIS MULTISERVICIOS</t>
  </si>
  <si>
    <t>C0010</t>
  </si>
  <si>
    <t>AZUCAR BLANCA 5 LIBRAS</t>
  </si>
  <si>
    <t>21-Apr-17 13:10:18</t>
  </si>
  <si>
    <t>21-Apr-17 13:10:24</t>
  </si>
  <si>
    <t>887</t>
  </si>
  <si>
    <t>MB027</t>
  </si>
  <si>
    <t>SILLA  PLASTICA</t>
  </si>
  <si>
    <t>24-Apr-17 14:33:43</t>
  </si>
  <si>
    <t>24-Apr-17 00:00:00</t>
  </si>
  <si>
    <t>24-Apr-17 14:33:46</t>
  </si>
  <si>
    <t>890</t>
  </si>
  <si>
    <t>25-Apr-17 13:22:41</t>
  </si>
  <si>
    <t>25-Apr-17 00:00:00</t>
  </si>
  <si>
    <t>25-Apr-17 13:22:44</t>
  </si>
  <si>
    <t>58743</t>
  </si>
  <si>
    <t>25-Apr-17 13:42:46</t>
  </si>
  <si>
    <t>25-Apr-17 13:42:50</t>
  </si>
  <si>
    <t>216</t>
  </si>
  <si>
    <t>C0061</t>
  </si>
  <si>
    <t>GRECA P/CAFE DE 12 TAZAS</t>
  </si>
  <si>
    <t>OFFICE SEAT</t>
  </si>
  <si>
    <t>27-Apr-17 14:12:45</t>
  </si>
  <si>
    <t>27-Apr-17 00:00:00</t>
  </si>
  <si>
    <t>27-Apr-17 14:12:48</t>
  </si>
  <si>
    <t>6021396</t>
  </si>
  <si>
    <t>C0106</t>
  </si>
  <si>
    <t>MICROONDA</t>
  </si>
  <si>
    <t>C0256</t>
  </si>
  <si>
    <t>BANDEJA DE METAL REDONDA</t>
  </si>
  <si>
    <t>C0209</t>
  </si>
  <si>
    <t>BANDEJA RETANGULAR ACERO INOX. 35.1 X 24.8</t>
  </si>
  <si>
    <t>03-May-17 11:54:16</t>
  </si>
  <si>
    <t>02-May-17 00:00:00</t>
  </si>
  <si>
    <t>03-May-17 11:54:20</t>
  </si>
  <si>
    <t>17925</t>
  </si>
  <si>
    <t>BEST SUPPLY</t>
  </si>
  <si>
    <t>OF070</t>
  </si>
  <si>
    <t>SOBRE MANILA  9 X 12</t>
  </si>
  <si>
    <t>OF120</t>
  </si>
  <si>
    <t>FOLDER DE VARIOS COLORES</t>
  </si>
  <si>
    <t>OF223</t>
  </si>
  <si>
    <t>TABLILLA DE APOYO PARA ANOTAR</t>
  </si>
  <si>
    <t>04-May-17 10:37:37</t>
  </si>
  <si>
    <t>03-May-17 00:00:00</t>
  </si>
  <si>
    <t>04-May-17 10:37:40</t>
  </si>
  <si>
    <t>19854</t>
  </si>
  <si>
    <t>OF291</t>
  </si>
  <si>
    <t>ROLLO DE CINTA DE TELA TIPO ZAPATICO</t>
  </si>
  <si>
    <t>OF194</t>
  </si>
  <si>
    <t>SEPARADORE DE CARPETA  5/1</t>
  </si>
  <si>
    <t>OF357</t>
  </si>
  <si>
    <t>PIZARRA BLANCA</t>
  </si>
  <si>
    <t>OF366</t>
  </si>
  <si>
    <t>BULTO P/ MENSAJERO</t>
  </si>
  <si>
    <t>OF367</t>
  </si>
  <si>
    <t>CARPETA P/ CORRESPONDENCIA CON ZIPPER</t>
  </si>
  <si>
    <t>OF045</t>
  </si>
  <si>
    <t>LIBRO RECORD 300 PAGINAS</t>
  </si>
  <si>
    <t>OF031</t>
  </si>
  <si>
    <t>CLIPS BILLETERO 5/8  41MM (#20) (CAJA 12/1)</t>
  </si>
  <si>
    <t>OF032</t>
  </si>
  <si>
    <t>CORRECTOR LIQUIDO TIPO ESCOBILLA</t>
  </si>
  <si>
    <t>OF023</t>
  </si>
  <si>
    <t>CD EN BLANCO</t>
  </si>
  <si>
    <t>OF024</t>
  </si>
  <si>
    <t>CERA P/ CONTAR</t>
  </si>
  <si>
    <t>OF010</t>
  </si>
  <si>
    <t>PENDAFLEX 8 1/2  X 13 DE 25/1</t>
  </si>
  <si>
    <t>MB043</t>
  </si>
  <si>
    <t>GUILLOTINA</t>
  </si>
  <si>
    <t>OF228</t>
  </si>
  <si>
    <t>TICKETS DE TURNO</t>
  </si>
  <si>
    <t>OF209</t>
  </si>
  <si>
    <t>PILA RECARGABLES AAA</t>
  </si>
  <si>
    <t>OF268</t>
  </si>
  <si>
    <t>CREYONES PARA PIZARRA MAGICA</t>
  </si>
  <si>
    <t>OF270</t>
  </si>
  <si>
    <t>BANDEJA  PORTA PAPELES METAL 2 NIVELES</t>
  </si>
  <si>
    <t>OF072</t>
  </si>
  <si>
    <t>SOBRE MANILA 10 X 13</t>
  </si>
  <si>
    <t>04-May-17 13:17:36</t>
  </si>
  <si>
    <t>04-May-17 00:00:00</t>
  </si>
  <si>
    <t>04-May-17 13:17:43</t>
  </si>
  <si>
    <t>580-10025</t>
  </si>
  <si>
    <t>04-May-17 13:18:29</t>
  </si>
  <si>
    <t>04-May-17 13:18:31</t>
  </si>
  <si>
    <t>3993</t>
  </si>
  <si>
    <t>09-May-17 15:55:37</t>
  </si>
  <si>
    <t>09-May-17 00:00:00</t>
  </si>
  <si>
    <t>09-May-17 15:55:39</t>
  </si>
  <si>
    <t>19901</t>
  </si>
  <si>
    <t>11-May-17 10:20:46</t>
  </si>
  <si>
    <t>11-May-17 00:00:00</t>
  </si>
  <si>
    <t>11-May-17 10:20:49</t>
  </si>
  <si>
    <t>580-10100</t>
  </si>
  <si>
    <t>17-May-17 14:56:05</t>
  </si>
  <si>
    <t>17-May-17 00:00:00</t>
  </si>
  <si>
    <t>17-May-17 14:56:11</t>
  </si>
  <si>
    <t>131659</t>
  </si>
  <si>
    <t>18-May-17 10:18:24</t>
  </si>
  <si>
    <t>18-May-17 00:00:00</t>
  </si>
  <si>
    <t>18-May-17 10:18:30</t>
  </si>
  <si>
    <t>580-10176</t>
  </si>
  <si>
    <t>26-May-17 14:09:20</t>
  </si>
  <si>
    <t>26-May-17 00:00:00</t>
  </si>
  <si>
    <t>26-May-17 14:09:22</t>
  </si>
  <si>
    <t>199165</t>
  </si>
  <si>
    <t>MA237</t>
  </si>
  <si>
    <t>PLAFON COMERCIAL 24X24 (SHEET BOARD)</t>
  </si>
  <si>
    <t>FERRETERIA CONSTRUCTORA CONTASA TABAR</t>
  </si>
  <si>
    <t>MA147</t>
  </si>
  <si>
    <t>PLANCHAS DE PLAFON 24X24</t>
  </si>
  <si>
    <t>29-May-17 09:54:46</t>
  </si>
  <si>
    <t>29-May-17 00:00:00</t>
  </si>
  <si>
    <t>29-May-17 09:54:50</t>
  </si>
  <si>
    <t>580-10269</t>
  </si>
  <si>
    <t>05-Jun-17 15:33:55</t>
  </si>
  <si>
    <t>05-Jun-17 00:00:00</t>
  </si>
  <si>
    <t>05-Jun-17 15:33:57</t>
  </si>
  <si>
    <t>580-10345</t>
  </si>
  <si>
    <t>12-Jun-17 08:46:45</t>
  </si>
  <si>
    <t>12-Jun-17 00:00:00</t>
  </si>
  <si>
    <t>12-Jun-17 08:46:47</t>
  </si>
  <si>
    <t>88122</t>
  </si>
  <si>
    <t/>
  </si>
  <si>
    <t>13-Jun-17 15:08:08</t>
  </si>
  <si>
    <t>13-Jun-17 00:00:00</t>
  </si>
  <si>
    <t>13-Jun-17 15:08:15</t>
  </si>
  <si>
    <t>580-10476</t>
  </si>
  <si>
    <t>26-Jun-17 08:53:56</t>
  </si>
  <si>
    <t>26-Jun-17 00:00:00</t>
  </si>
  <si>
    <t>26-Jun-17 08:54:01</t>
  </si>
  <si>
    <t>49592</t>
  </si>
  <si>
    <t>IF049</t>
  </si>
  <si>
    <t>TONER  CC531A CYAN</t>
  </si>
  <si>
    <t>SMART CARTRIDGE</t>
  </si>
  <si>
    <t>IF050</t>
  </si>
  <si>
    <t>TONER CC532A YELLOW</t>
  </si>
  <si>
    <t>26-Jun-17 08:54:02</t>
  </si>
  <si>
    <t>IF051</t>
  </si>
  <si>
    <t>TONER CC533A  MAGENTA</t>
  </si>
  <si>
    <t>IF133</t>
  </si>
  <si>
    <t>TONER CF 280A</t>
  </si>
  <si>
    <t>IF134</t>
  </si>
  <si>
    <t>TONER CE505A  NEGRO</t>
  </si>
  <si>
    <t>IF135</t>
  </si>
  <si>
    <t>TONER CC530A NEGRO</t>
  </si>
  <si>
    <t>07-Jul-17 08:07:18</t>
  </si>
  <si>
    <t>06-Jul-17 00:00:00</t>
  </si>
  <si>
    <t>07-Jul-17 08:07:32</t>
  </si>
  <si>
    <t>36</t>
  </si>
  <si>
    <t>OF156</t>
  </si>
  <si>
    <t>RESMA DE PAPEL 81/2 X11 TIMB. HILO CREMA PAN DE ORO</t>
  </si>
  <si>
    <t>OF113</t>
  </si>
  <si>
    <t>SELLO RECTANGULAR</t>
  </si>
  <si>
    <t>OF364</t>
  </si>
  <si>
    <t>SELLO REDONDO</t>
  </si>
  <si>
    <t>OF377</t>
  </si>
  <si>
    <t>SELO CUADRADO (PUNTO DE PAGO)</t>
  </si>
  <si>
    <t>10-Jul-17 11:38:54</t>
  </si>
  <si>
    <t>07-Jul-17 00:00:00</t>
  </si>
  <si>
    <t>10-Jul-17 11:39:12</t>
  </si>
  <si>
    <t>580-10631</t>
  </si>
  <si>
    <t>11-Jul-17 15:01:35</t>
  </si>
  <si>
    <t>11-Jul-17 00:00:00</t>
  </si>
  <si>
    <t>11-Jul-17 15:01:38</t>
  </si>
  <si>
    <t>580-10744</t>
  </si>
  <si>
    <t>18-Jul-17 08:50:14</t>
  </si>
  <si>
    <t>18-Jul-17 00:00:00</t>
  </si>
  <si>
    <t>18-Jul-17 08:50:17</t>
  </si>
  <si>
    <t>698</t>
  </si>
  <si>
    <t>OF379</t>
  </si>
  <si>
    <t>CARNET DE CONTROL DE ALMA DE FUEGO (PARE)</t>
  </si>
  <si>
    <t>SIGNO DIGITAL</t>
  </si>
  <si>
    <t>21-Jul-17 09:40:47</t>
  </si>
  <si>
    <t>21-Jul-17 00:00:00</t>
  </si>
  <si>
    <t>21-Jul-17 09:40:52</t>
  </si>
  <si>
    <t>580-10830</t>
  </si>
  <si>
    <t>26-Jul-17 12:52:18</t>
  </si>
  <si>
    <t>26-Jul-17 00:00:00</t>
  </si>
  <si>
    <t>26-Jul-17 13:36:50</t>
  </si>
  <si>
    <t>580-10900</t>
  </si>
  <si>
    <t>28-Jul-17 08:01:36</t>
  </si>
  <si>
    <t>28-Jul-17 00:00:00</t>
  </si>
  <si>
    <t>28-Jul-17 08:01:41</t>
  </si>
  <si>
    <t>500003837</t>
  </si>
  <si>
    <t>IF328</t>
  </si>
  <si>
    <t>COMPUTADORA APPLE IMAC27 INTEL CORE I5(SKYLAKE) 3.2 GHZ</t>
  </si>
  <si>
    <t>COMPU-OFFICE DOMINICANA</t>
  </si>
  <si>
    <t>31-Jul-17 08:45:45</t>
  </si>
  <si>
    <t>31-Jul-17 00:00:00</t>
  </si>
  <si>
    <t>31-Jul-17 08:45:49</t>
  </si>
  <si>
    <t>C0266</t>
  </si>
  <si>
    <t>SERVILLETA BLANCA (D.G.J.P)</t>
  </si>
  <si>
    <t>C0267</t>
  </si>
  <si>
    <t>PORTA COPA BLANCO (D.G.J.P)</t>
  </si>
  <si>
    <t>C0268</t>
  </si>
  <si>
    <t>CUBRE COPA BLANCO (D.G.J.P)</t>
  </si>
  <si>
    <t>04-Aug-17 10:29:54</t>
  </si>
  <si>
    <t>02-Aug-17 00:00:00</t>
  </si>
  <si>
    <t>04-Aug-17 10:36:47</t>
  </si>
  <si>
    <t>08-Aug-17 09:04:09</t>
  </si>
  <si>
    <t>25-Jul-17 00:00:00</t>
  </si>
  <si>
    <t>08-Aug-17 09:04:11</t>
  </si>
  <si>
    <t>1257</t>
  </si>
  <si>
    <t>IF354</t>
  </si>
  <si>
    <t>COMPUTADORA (CPU)SFF PRO DESK 400 G3 4TA GENERACION CORE I3-6100 8GB</t>
  </si>
  <si>
    <t>IF301</t>
  </si>
  <si>
    <t>MONITOR  HP V201 DE 19.5</t>
  </si>
  <si>
    <t>08-Aug-17 13:13:37</t>
  </si>
  <si>
    <t>08-Aug-17 00:00:00</t>
  </si>
  <si>
    <t>08-Aug-17 13:34:11</t>
  </si>
  <si>
    <t>OF064</t>
  </si>
  <si>
    <t>RESMA DE PAPEL 8 1/2 X 11 TIMBRADO EN HILO CREMA FULL COLOR</t>
  </si>
  <si>
    <t>09-Aug-17 08:33:45</t>
  </si>
  <si>
    <t>09-Aug-17 00:00:00</t>
  </si>
  <si>
    <t>09-Aug-17 09:21:00</t>
  </si>
  <si>
    <t>580-11046</t>
  </si>
  <si>
    <t>15-Aug-17 09:41:26</t>
  </si>
  <si>
    <t>15-Aug-17 00:00:00</t>
  </si>
  <si>
    <t>15-Aug-17 09:41:30</t>
  </si>
  <si>
    <t>6589</t>
  </si>
  <si>
    <t>IF363</t>
  </si>
  <si>
    <t>IMPRESORA MULTIFUNCIONAL PRO 400 MFP 477</t>
  </si>
  <si>
    <t>15-Aug-17 12:50:06</t>
  </si>
  <si>
    <t>15-Aug-17 13:13:00</t>
  </si>
  <si>
    <t>580-11120</t>
  </si>
  <si>
    <t>28-Aug-17 08:51:48</t>
  </si>
  <si>
    <t>28-Aug-17 00:00:00</t>
  </si>
  <si>
    <t>28-Aug-17 08:51:50</t>
  </si>
  <si>
    <t>580-11233</t>
  </si>
  <si>
    <t>05-Sep-17 12:55:03</t>
  </si>
  <si>
    <t>05-Sep-17 00:00:00</t>
  </si>
  <si>
    <t>05-Sep-17 13:40:34</t>
  </si>
  <si>
    <t>580-11343</t>
  </si>
  <si>
    <t>12-Sep-17 08:42:35</t>
  </si>
  <si>
    <t>12-Sep-17 00:00:00</t>
  </si>
  <si>
    <t>12-Sep-17 08:42:40</t>
  </si>
  <si>
    <t>45</t>
  </si>
  <si>
    <t>12-Sep-17 14:08:16</t>
  </si>
  <si>
    <t>12-Sep-17 14:40:21</t>
  </si>
  <si>
    <t>799</t>
  </si>
  <si>
    <t>12-Sep-17 15:09:00</t>
  </si>
  <si>
    <t>12-Sep-17 15:10:57</t>
  </si>
  <si>
    <t>5587</t>
  </si>
  <si>
    <t>MB024</t>
  </si>
  <si>
    <t>SILLON EJECUTIVO</t>
  </si>
  <si>
    <t>BII DOMINICANA, S.A.</t>
  </si>
  <si>
    <t>14-Sep-17 11:40:58</t>
  </si>
  <si>
    <t>14-Sep-17 00:00:00</t>
  </si>
  <si>
    <t>14-Sep-17 11:56:17</t>
  </si>
  <si>
    <t>6021425</t>
  </si>
  <si>
    <t>OF106</t>
  </si>
  <si>
    <t>PRECINTO DE SEGURIDAD AZULES</t>
  </si>
  <si>
    <t>19-Sep-17 09:43:09</t>
  </si>
  <si>
    <t>19-Sep-17 00:00:00</t>
  </si>
  <si>
    <t>19-Sep-17 09:51:13</t>
  </si>
  <si>
    <t>580-11470</t>
  </si>
  <si>
    <t>02-Oct-17 10:30:37</t>
  </si>
  <si>
    <t>02-Oct-17 00:00:00</t>
  </si>
  <si>
    <t>02-Oct-17 10:32:51</t>
  </si>
  <si>
    <t>580/11576</t>
  </si>
  <si>
    <t>11-Oct-17 08:32:34</t>
  </si>
  <si>
    <t>11-Oct-17 00:00:00</t>
  </si>
  <si>
    <t>11-Oct-17 08:54:14</t>
  </si>
  <si>
    <t>580-11679</t>
  </si>
  <si>
    <t>19-Oct-17 13:15:15</t>
  </si>
  <si>
    <t>19-Oct-17 00:00:00</t>
  </si>
  <si>
    <t>19-Oct-17 13:21:43</t>
  </si>
  <si>
    <t>580-11752</t>
  </si>
  <si>
    <t>24-Oct-17 14:52:52</t>
  </si>
  <si>
    <t>24-Oct-17 00:00:00</t>
  </si>
  <si>
    <t>24-Oct-17 14:56:29</t>
  </si>
  <si>
    <t>580-11830</t>
  </si>
  <si>
    <t>27-Oct-17 11:21:19</t>
  </si>
  <si>
    <t>27-Oct-17 00:00:00</t>
  </si>
  <si>
    <t>27-Oct-17 11:31:30</t>
  </si>
  <si>
    <t>79</t>
  </si>
  <si>
    <t>PRO09</t>
  </si>
  <si>
    <t>BOTON CAMPAÑA CONTRA EL CANCER DE MAMA</t>
  </si>
  <si>
    <t>ANGELO GRAFICS</t>
  </si>
  <si>
    <t>01-Nov-17 14:40:37</t>
  </si>
  <si>
    <t>01-Nov-17 00:00:00</t>
  </si>
  <si>
    <t>01-Nov-17 15:09:07</t>
  </si>
  <si>
    <t>1186</t>
  </si>
  <si>
    <t>03-Nov-17 11:58:53</t>
  </si>
  <si>
    <t>03-Nov-17 00:00:00</t>
  </si>
  <si>
    <t>03-Nov-17 14:40:49</t>
  </si>
  <si>
    <t>580-11936</t>
  </si>
  <si>
    <t>09-Nov-17 14:35:49</t>
  </si>
  <si>
    <t>09-Nov-17 00:00:00</t>
  </si>
  <si>
    <t>09-Nov-17 14:37:31</t>
  </si>
  <si>
    <t>25</t>
  </si>
  <si>
    <t>MB009</t>
  </si>
  <si>
    <t>CREDENZA DE DOS PUERTAS</t>
  </si>
  <si>
    <t>SUPLIDORA MOL</t>
  </si>
  <si>
    <t>MB014</t>
  </si>
  <si>
    <t>ARCHIVO DE 3 GAVETAS</t>
  </si>
  <si>
    <t>15-Nov-17 11:42:59</t>
  </si>
  <si>
    <t>15-Nov-17 00:00:00</t>
  </si>
  <si>
    <t>15-Nov-17 11:47:16</t>
  </si>
  <si>
    <t>174</t>
  </si>
  <si>
    <t>MB103</t>
  </si>
  <si>
    <t>CAUNTER DE DOS (2) PUESTO, 2 METRO</t>
  </si>
  <si>
    <t>EMPRESA OCL</t>
  </si>
  <si>
    <t>MB010</t>
  </si>
  <si>
    <t>SILLA SECRETARIAL</t>
  </si>
  <si>
    <t>17-Nov-17 09:37:07</t>
  </si>
  <si>
    <t>17-Nov-17 00:00:00</t>
  </si>
  <si>
    <t>17-Nov-17 10:38:35</t>
  </si>
  <si>
    <t>580-12076</t>
  </si>
  <si>
    <t>20-Nov-17 09:29:37</t>
  </si>
  <si>
    <t>20-Nov-17 00:00:00</t>
  </si>
  <si>
    <t>20-Nov-17 11:05:08</t>
  </si>
  <si>
    <t>54750</t>
  </si>
  <si>
    <t>21-Nov-17 11:56:00</t>
  </si>
  <si>
    <t>21-Nov-17 00:00:00</t>
  </si>
  <si>
    <t>21-Nov-17 13:07:34</t>
  </si>
  <si>
    <t>693</t>
  </si>
  <si>
    <t>OF066</t>
  </si>
  <si>
    <t>PAPEL TERMICO 3 1/8 ( ROLLO)</t>
  </si>
  <si>
    <t>SUPLIDORA GOMEZ PEREZ (SUGOPECA)</t>
  </si>
  <si>
    <t>23-Nov-17 15:10:45</t>
  </si>
  <si>
    <t>23-Nov-17 00:00:00</t>
  </si>
  <si>
    <t>23-Nov-17 15:26:25</t>
  </si>
  <si>
    <t>580-12148</t>
  </si>
  <si>
    <t>28-Nov-17 10:37:48</t>
  </si>
  <si>
    <t>28-Nov-17 00:00:00</t>
  </si>
  <si>
    <t>28-Nov-17 10:42:53</t>
  </si>
  <si>
    <t>580-12198</t>
  </si>
  <si>
    <t>AFM SUPLIDORES,SRL</t>
  </si>
  <si>
    <t>05-Dec-17 11:00:22</t>
  </si>
  <si>
    <t>04-Dec-17 00:00:00</t>
  </si>
  <si>
    <t>05-Dec-17 11:43:25</t>
  </si>
  <si>
    <t>580-12257</t>
  </si>
  <si>
    <t>11-Dec-17 11:59:42</t>
  </si>
  <si>
    <t>11-Dec-17 00:00:00</t>
  </si>
  <si>
    <t>11-Dec-17 13:07:02</t>
  </si>
  <si>
    <t>4157</t>
  </si>
  <si>
    <t>IF407</t>
  </si>
  <si>
    <t>TABLETAS  ELECTRONICAS</t>
  </si>
  <si>
    <t>11-Dec-17 15:48:45</t>
  </si>
  <si>
    <t>11-Dec-17 15:57:59</t>
  </si>
  <si>
    <t>580-12336</t>
  </si>
  <si>
    <t>14-Dec-17 10:28:30</t>
  </si>
  <si>
    <t>14-Dec-17 13:42:57</t>
  </si>
  <si>
    <t>8988</t>
  </si>
  <si>
    <t>IF410</t>
  </si>
  <si>
    <t>SG300-28PP-K9 28PORT GIGABIT POE + MANAGED SWITCH</t>
  </si>
  <si>
    <t>CLICKTECK</t>
  </si>
  <si>
    <t>14-Dec-17 14:48:34</t>
  </si>
  <si>
    <t>14-Dec-17 00:00:00</t>
  </si>
  <si>
    <t>14-Dec-17 14:58:30</t>
  </si>
  <si>
    <t>5409</t>
  </si>
  <si>
    <t>GRUPO RAMOS, SA</t>
  </si>
  <si>
    <t>15-Dec-17 15:29:28</t>
  </si>
  <si>
    <t>15-Dec-17 00:00:00</t>
  </si>
  <si>
    <t>18-Dec-17 09:03:51</t>
  </si>
  <si>
    <t>4615</t>
  </si>
  <si>
    <t>03-Jan-18 14:27:00</t>
  </si>
  <si>
    <t>13-Dec-17 00:00:00</t>
  </si>
  <si>
    <t>03-Jan-18 15:21:10</t>
  </si>
  <si>
    <t>IF420</t>
  </si>
  <si>
    <t>MINI JACK CAT 6</t>
  </si>
  <si>
    <t>IF337</t>
  </si>
  <si>
    <t>FACEPLATE P/ R145 CAT 6, 2 ENTRADA</t>
  </si>
  <si>
    <t>IF338</t>
  </si>
  <si>
    <t>JACK RJ45 CAT 6</t>
  </si>
  <si>
    <t>IF373</t>
  </si>
  <si>
    <t>CAJA DE CABLE UTP PANDUIT CAT. 6 AZUL</t>
  </si>
  <si>
    <t>IF425</t>
  </si>
  <si>
    <t>CAJA DE CABLE UTP PANDUIT CAT6 GRIS</t>
  </si>
  <si>
    <t>03-Jan-18 13:23:32</t>
  </si>
  <si>
    <t>03-Jan-18 15:21:45</t>
  </si>
  <si>
    <t>24036</t>
  </si>
  <si>
    <t>IF422</t>
  </si>
  <si>
    <t>COMPUTADORA PRODESK 400 G4 SFF 3.4 GHZ, I5 7500, 8GB, 1TB,</t>
  </si>
  <si>
    <t>OMEGA TECH,SA</t>
  </si>
  <si>
    <t>IF423</t>
  </si>
  <si>
    <t>MONITOR V223 21.5 LED</t>
  </si>
  <si>
    <t>04-Jan-18 11:37:49</t>
  </si>
  <si>
    <t>20-Dec-17 00:00:00</t>
  </si>
  <si>
    <t>04-Jan-18 14:02:52</t>
  </si>
  <si>
    <t>580-12429</t>
  </si>
  <si>
    <t>05-Jan-18 10:39:38</t>
  </si>
  <si>
    <t>05-Jan-18 00:00:00</t>
  </si>
  <si>
    <t>05-Jan-18 11:43:24</t>
  </si>
  <si>
    <t>580-12534</t>
  </si>
  <si>
    <t>16-Jan-18 15:22:42</t>
  </si>
  <si>
    <t>16-Jan-18 00:00:00</t>
  </si>
  <si>
    <t>16-Jan-18 15:31:39</t>
  </si>
  <si>
    <t>580-12644</t>
  </si>
  <si>
    <t>23-Jan-18 11:36:17</t>
  </si>
  <si>
    <t>23-Jan-18 00:00:00</t>
  </si>
  <si>
    <t>23-Jan-18 11:38:44</t>
  </si>
  <si>
    <t>580-12721</t>
  </si>
  <si>
    <t>31-Jan-18 13:17:23</t>
  </si>
  <si>
    <t>31-Jan-18 00:00:00</t>
  </si>
  <si>
    <t>31-Jan-18 13:20:11</t>
  </si>
  <si>
    <t>580-12788</t>
  </si>
  <si>
    <t>07-Feb-18 08:59:39</t>
  </si>
  <si>
    <t>07-Feb-18 00:00:00</t>
  </si>
  <si>
    <t>07-Feb-18 09:56:11</t>
  </si>
  <si>
    <t>580-12863</t>
  </si>
  <si>
    <t>14-Feb-18 14:14:46</t>
  </si>
  <si>
    <t>14-Feb-18 00:00:00</t>
  </si>
  <si>
    <t>14-Feb-18 14:36:19</t>
  </si>
  <si>
    <t>580-12942</t>
  </si>
  <si>
    <t>22-Feb-18 14:30:37</t>
  </si>
  <si>
    <t>02-Feb-18 00:00:00</t>
  </si>
  <si>
    <t>22-Feb-18 14:35:38</t>
  </si>
  <si>
    <t>580-13020</t>
  </si>
  <si>
    <t>01-Mar-18 11:34:33</t>
  </si>
  <si>
    <t>01-Mar-18 00:00:00</t>
  </si>
  <si>
    <t>580-13076</t>
  </si>
  <si>
    <t>DIGITADO</t>
  </si>
  <si>
    <t>08-Mar-18 14:41:58</t>
  </si>
  <si>
    <t>08-Mar-18 00:00:00</t>
  </si>
  <si>
    <t>08-Mar-18 14:44:20</t>
  </si>
  <si>
    <t>580-13157</t>
  </si>
  <si>
    <t>14-Mar-18 13:54:47</t>
  </si>
  <si>
    <t>14-Mar-18 00:00:00</t>
  </si>
  <si>
    <t>14-Mar-18 14:16:06</t>
  </si>
  <si>
    <t>580-13213</t>
  </si>
  <si>
    <t>20-Mar-18 15:24:08</t>
  </si>
  <si>
    <t>20-Mar-18 00:00:00</t>
  </si>
  <si>
    <t>20-Mar-18 15:27:48</t>
  </si>
  <si>
    <t>580-13277</t>
  </si>
  <si>
    <t>27-Mar-18 13:35:02</t>
  </si>
  <si>
    <t>22-Mar-18 00:00:00</t>
  </si>
  <si>
    <t>27-Mar-18 13:50:01</t>
  </si>
  <si>
    <t>580-13351</t>
  </si>
  <si>
    <t>06-Apr-18 12:34:41</t>
  </si>
  <si>
    <t>06-Apr-18 00:00:00</t>
  </si>
  <si>
    <t>06-Apr-18 14:46:30</t>
  </si>
  <si>
    <t>580-13418</t>
  </si>
  <si>
    <t>13-Apr-18 15:02:56</t>
  </si>
  <si>
    <t>13-Apr-18 00:00:00</t>
  </si>
  <si>
    <t>13-Apr-18 15:34:00</t>
  </si>
  <si>
    <t>580-13497</t>
  </si>
  <si>
    <t>19-Apr-18 09:16:47</t>
  </si>
  <si>
    <t>19-Apr-18 00:00:00</t>
  </si>
  <si>
    <t>19-Apr-18 14:13:19</t>
  </si>
  <si>
    <t>314</t>
  </si>
  <si>
    <t>19-Apr-18 09:24:06</t>
  </si>
  <si>
    <t>19-Apr-18 14:13:07</t>
  </si>
  <si>
    <t>2314</t>
  </si>
  <si>
    <t>L0060</t>
  </si>
  <si>
    <t>DISPENSADOR JABON LIQUIDO</t>
  </si>
  <si>
    <t>PROLIMDES COMERCIAL</t>
  </si>
  <si>
    <t>L0041</t>
  </si>
  <si>
    <t>DETERGENTE DE 30 LIBRAS</t>
  </si>
  <si>
    <t>L0125</t>
  </si>
  <si>
    <t>SEÑALE DE ADVERTENCIA TIPO CONO</t>
  </si>
  <si>
    <t>20-Apr-18 08:39:31</t>
  </si>
  <si>
    <t>20-Apr-18 00:00:00</t>
  </si>
  <si>
    <t>20-Apr-18 10:07:43</t>
  </si>
  <si>
    <t>580-13570</t>
  </si>
  <si>
    <t>23-Apr-18 08:40:01</t>
  </si>
  <si>
    <t>23-Apr-18 09:05:25</t>
  </si>
  <si>
    <t>11</t>
  </si>
  <si>
    <t>L0016</t>
  </si>
  <si>
    <t>FUNDA P/BASURA 13 GALONES  DE  100/1</t>
  </si>
  <si>
    <t>L0046</t>
  </si>
  <si>
    <t>PALITA RECOGEDORA DE BASURA</t>
  </si>
  <si>
    <t>23-Apr-18 08:48:20</t>
  </si>
  <si>
    <t>23-Apr-18 09:05:38</t>
  </si>
  <si>
    <t>3223</t>
  </si>
  <si>
    <t>L0049</t>
  </si>
  <si>
    <t>CUBETA PLASTICA</t>
  </si>
  <si>
    <t>GTG INDUSTRIAL, S.R.L.</t>
  </si>
  <si>
    <t>L0126</t>
  </si>
  <si>
    <t>AMBIENTADOR EN SPRAY P/ DISPENSABOR VARIAS FRAGANCIA (MAYORDOMIA)</t>
  </si>
  <si>
    <t>L0135</t>
  </si>
  <si>
    <t>PAPEL DE BAÑO SCOTT</t>
  </si>
  <si>
    <t>L0009</t>
  </si>
  <si>
    <t>DISPENSADOR DE PAPEL JUMBO (HIGIENICO)</t>
  </si>
  <si>
    <t>L0014</t>
  </si>
  <si>
    <t>ESCOBILLA P/INODORO</t>
  </si>
  <si>
    <t>L0023</t>
  </si>
  <si>
    <t>LIMPIA CERAMICA</t>
  </si>
  <si>
    <t>L0024</t>
  </si>
  <si>
    <t>LIMPIA CRISTAL</t>
  </si>
  <si>
    <t>L0001</t>
  </si>
  <si>
    <t>JABON DE CUABA EN PASTA 5/1</t>
  </si>
  <si>
    <t>23-Apr-18 10:49:56</t>
  </si>
  <si>
    <t>23-Apr-18 00:00:00</t>
  </si>
  <si>
    <t>23-Apr-18 11:13:30</t>
  </si>
  <si>
    <t>14</t>
  </si>
  <si>
    <t>SUPLITODO CLEMZY</t>
  </si>
  <si>
    <t>24-Apr-18 09:21:44</t>
  </si>
  <si>
    <t>24-Apr-18 00:00:00</t>
  </si>
  <si>
    <t>24-Apr-18 09:49:25</t>
  </si>
  <si>
    <t>4908</t>
  </si>
  <si>
    <t>OF371</t>
  </si>
  <si>
    <t>BONO MADRES Y PADRES DE 100</t>
  </si>
  <si>
    <t>27-Apr-18 10:15:25</t>
  </si>
  <si>
    <t>25-Apr-18 00:00:00</t>
  </si>
  <si>
    <t>27-Apr-18 10:18:04</t>
  </si>
  <si>
    <t>2334</t>
  </si>
  <si>
    <t>01-May-18 15:07:36</t>
  </si>
  <si>
    <t>01-May-18 00:00:00</t>
  </si>
  <si>
    <t>01-May-18 15:18:02</t>
  </si>
  <si>
    <t>346</t>
  </si>
  <si>
    <t>EQ034</t>
  </si>
  <si>
    <t>CARRO P/ALMACEN  CAP. 400LIBS.</t>
  </si>
  <si>
    <t>01-May-18 15:06:56</t>
  </si>
  <si>
    <t>01-May-18 15:17:51</t>
  </si>
  <si>
    <t>1138</t>
  </si>
  <si>
    <t>L0061</t>
  </si>
  <si>
    <t>PINO ESPUMA WEST</t>
  </si>
  <si>
    <t>02-May-18 14:37:21</t>
  </si>
  <si>
    <t>02-May-18 00:00:00</t>
  </si>
  <si>
    <t>02-May-18 15:10:11</t>
  </si>
  <si>
    <t>580-13649</t>
  </si>
  <si>
    <t>03-May-18 08:38:29</t>
  </si>
  <si>
    <t>03-May-18 08:40:03</t>
  </si>
  <si>
    <t>580-13682</t>
  </si>
  <si>
    <t>03-May-18 15:31:45</t>
  </si>
  <si>
    <t>03-May-18 00:00:00</t>
  </si>
  <si>
    <t>03-May-18 15:40:39</t>
  </si>
  <si>
    <t>3280</t>
  </si>
  <si>
    <t>07-May-18 14:04:47</t>
  </si>
  <si>
    <t>07-May-18 00:00:00</t>
  </si>
  <si>
    <t>07-May-18 14:07:13</t>
  </si>
  <si>
    <t>6021476</t>
  </si>
  <si>
    <t>MB016</t>
  </si>
  <si>
    <t>PORTA SACO</t>
  </si>
  <si>
    <t>EQ085</t>
  </si>
  <si>
    <t>MAQUINA SUMADORA 1801V</t>
  </si>
  <si>
    <t>08-May-18 13:50:42</t>
  </si>
  <si>
    <t>08-May-18 00:00:00</t>
  </si>
  <si>
    <t>08-May-18 14:35:41</t>
  </si>
  <si>
    <t>580-13730</t>
  </si>
  <si>
    <t>08-May-18 15:34:22</t>
  </si>
  <si>
    <t>08-May-18 15:41:09</t>
  </si>
  <si>
    <t>3226</t>
  </si>
  <si>
    <t>L0008</t>
  </si>
  <si>
    <t>DISPENSADOR DE PAPEL CENTRICO</t>
  </si>
  <si>
    <t>L0076</t>
  </si>
  <si>
    <t>DISPENSADOR PARA JABON ESPUMA</t>
  </si>
  <si>
    <t>11-May-18 15:45:08</t>
  </si>
  <si>
    <t>11-May-18 00:00:00</t>
  </si>
  <si>
    <t>14-May-18 10:10:33</t>
  </si>
  <si>
    <t>580-13789</t>
  </si>
  <si>
    <t>14-May-18 15:19:13</t>
  </si>
  <si>
    <t>14-May-18 00:00:00</t>
  </si>
  <si>
    <t>14-May-18 15:23:20</t>
  </si>
  <si>
    <t>01</t>
  </si>
  <si>
    <t>C0004</t>
  </si>
  <si>
    <t>TE CALIENTE EN SOBRE</t>
  </si>
  <si>
    <t>VYMA NEGOCIOS DIVERSOS</t>
  </si>
  <si>
    <t>15-May-18 14:24:44</t>
  </si>
  <si>
    <t>15-May-18 00:00:00</t>
  </si>
  <si>
    <t>16-May-18 08:20:04</t>
  </si>
  <si>
    <t>2526</t>
  </si>
  <si>
    <t>16-May-18 08:47:41</t>
  </si>
  <si>
    <t>16-May-18 08:57:33</t>
  </si>
  <si>
    <t>3312</t>
  </si>
  <si>
    <t>16-May-18 08:57:34</t>
  </si>
  <si>
    <t>C0049</t>
  </si>
  <si>
    <t>SEMILLA DE CAJUIL EN POTE  32 ONZA</t>
  </si>
  <si>
    <t>17-May-18 14:40:30</t>
  </si>
  <si>
    <t>17-May-18 00:00:00</t>
  </si>
  <si>
    <t>17-May-18 14:44:56</t>
  </si>
  <si>
    <t>13</t>
  </si>
  <si>
    <t>C0087</t>
  </si>
  <si>
    <t>AZUCAR CREMA DE 5 LIB.</t>
  </si>
  <si>
    <t>MAROCTAC COMERCIAL, SRL</t>
  </si>
  <si>
    <t>C0281</t>
  </si>
  <si>
    <t>MANI CON PASAS</t>
  </si>
  <si>
    <t>18-May-18 09:21:22</t>
  </si>
  <si>
    <t>18-May-18 00:00:00</t>
  </si>
  <si>
    <t>18-May-18 09:51:10</t>
  </si>
  <si>
    <t>3318</t>
  </si>
  <si>
    <t>C0001</t>
  </si>
  <si>
    <t>AZUCAR DE DIETA 100/1</t>
  </si>
  <si>
    <t>21-May-18 08:22:14</t>
  </si>
  <si>
    <t>21-May-18 00:00:00</t>
  </si>
  <si>
    <t>21-May-18 08:26:55</t>
  </si>
  <si>
    <t>38800</t>
  </si>
  <si>
    <t>21-May-18 14:30:46</t>
  </si>
  <si>
    <t>21-May-18 14:34:23</t>
  </si>
  <si>
    <t>81484</t>
  </si>
  <si>
    <t>22-May-18 09:16:36</t>
  </si>
  <si>
    <t>22-May-18 00:00:00</t>
  </si>
  <si>
    <t>22-May-18 09:34:08</t>
  </si>
  <si>
    <t>27534</t>
  </si>
  <si>
    <t>UF036</t>
  </si>
  <si>
    <t>POLOSHIRT P/DIA DE INTEGRACION</t>
  </si>
  <si>
    <t>GL PROMOCIONES</t>
  </si>
  <si>
    <t>25-May-18 11:10:57</t>
  </si>
  <si>
    <t>25-May-18 00:00:00</t>
  </si>
  <si>
    <t>25-May-18 13:10:06</t>
  </si>
  <si>
    <t>363</t>
  </si>
  <si>
    <t>C0282</t>
  </si>
  <si>
    <t>JUGO VARIADO 10 ONZ</t>
  </si>
  <si>
    <t>C0283</t>
  </si>
  <si>
    <t>ALMENDRA</t>
  </si>
  <si>
    <t>25-May-18 11:03:41</t>
  </si>
  <si>
    <t>25-May-18 11:23:28</t>
  </si>
  <si>
    <t>2534</t>
  </si>
  <si>
    <t>C0031</t>
  </si>
  <si>
    <t>REFRESCO DE 20 ONZ.</t>
  </si>
  <si>
    <t>25-May-18 13:56:35</t>
  </si>
  <si>
    <t>25-May-18 14:30:06</t>
  </si>
  <si>
    <t>580-13913</t>
  </si>
  <si>
    <t>30-May-18 09:35:16</t>
  </si>
  <si>
    <t>30-May-18 00:00:00</t>
  </si>
  <si>
    <t>30-May-18 09:36:17</t>
  </si>
  <si>
    <t>580-13946</t>
  </si>
  <si>
    <t>05-Jun-18 14:46:12</t>
  </si>
  <si>
    <t>05-Jun-18 00:00:00</t>
  </si>
  <si>
    <t>05-Jun-18 14:51:55</t>
  </si>
  <si>
    <t>580-14001</t>
  </si>
  <si>
    <t>06-Jun-18 14:52:04</t>
  </si>
  <si>
    <t>06-Jun-18 00:00:00</t>
  </si>
  <si>
    <t>06-Jun-18 15:15:28</t>
  </si>
  <si>
    <t>6021483</t>
  </si>
  <si>
    <t>C0086</t>
  </si>
  <si>
    <t>FRUTOS SECOS MIXTOS 32 ONZA</t>
  </si>
  <si>
    <t>12-Jun-18 09:27:11</t>
  </si>
  <si>
    <t>12-Jun-18 00:00:00</t>
  </si>
  <si>
    <t>12-Jun-18 09:36:49</t>
  </si>
  <si>
    <t>580-14068</t>
  </si>
  <si>
    <t>13-Jun-18 14:05:49</t>
  </si>
  <si>
    <t>13-Jun-18 00:00:00</t>
  </si>
  <si>
    <t>13-Jun-18 14:35:20</t>
  </si>
  <si>
    <t>976672</t>
  </si>
  <si>
    <t>19-Jun-18 11:00:08</t>
  </si>
  <si>
    <t>15-Jun-18 00:00:00</t>
  </si>
  <si>
    <t>19-Jun-18 13:20:17</t>
  </si>
  <si>
    <t>580-14154</t>
  </si>
  <si>
    <t>25-Jun-18 09:56:49</t>
  </si>
  <si>
    <t>25-Jun-18 00:00:00</t>
  </si>
  <si>
    <t>25-Jun-18 10:23:57</t>
  </si>
  <si>
    <t>580-14203</t>
  </si>
  <si>
    <t>29-Jun-18 14:25:38</t>
  </si>
  <si>
    <t>29-Jun-18 00:00:00</t>
  </si>
  <si>
    <t>02-Jul-18 14:41:09</t>
  </si>
  <si>
    <t>580-14270</t>
  </si>
  <si>
    <t>05-Jul-18 10:22:43</t>
  </si>
  <si>
    <t>05-Jul-18 00:00:00</t>
  </si>
  <si>
    <t>05-Jul-18 10:22:50</t>
  </si>
  <si>
    <t>580-14327</t>
  </si>
  <si>
    <t>16-Jul-18 11:51:01</t>
  </si>
  <si>
    <t>16-Jul-18 00:00:00</t>
  </si>
  <si>
    <t>16-Jul-18 14:16:59</t>
  </si>
  <si>
    <t>580-14413</t>
  </si>
  <si>
    <t>25-Jul-18 11:49:58</t>
  </si>
  <si>
    <t>25-Jul-18 00:00:00</t>
  </si>
  <si>
    <t>25-Jul-18 11:57:57</t>
  </si>
  <si>
    <t>993559</t>
  </si>
  <si>
    <t>25-Jul-18 14:28:29</t>
  </si>
  <si>
    <t>25-Jul-18 15:12:01</t>
  </si>
  <si>
    <t>19052</t>
  </si>
  <si>
    <t>OF211</t>
  </si>
  <si>
    <t>BONO DE PADRE DE1000</t>
  </si>
  <si>
    <t>26-Jul-18 14:26:26</t>
  </si>
  <si>
    <t>26-Jul-18 00:00:00</t>
  </si>
  <si>
    <t>26-Jul-18 15:08:01</t>
  </si>
  <si>
    <t>39</t>
  </si>
  <si>
    <t>OF125</t>
  </si>
  <si>
    <t>PILA  AAA</t>
  </si>
  <si>
    <t>ICARUS GROUP</t>
  </si>
  <si>
    <t>OF003</t>
  </si>
  <si>
    <t>ALMOHADILLA P/ SELLO</t>
  </si>
  <si>
    <t>OF400</t>
  </si>
  <si>
    <t>PILA AA</t>
  </si>
  <si>
    <t>02-Aug-18 09:29:04</t>
  </si>
  <si>
    <t>02-Aug-18 00:00:00</t>
  </si>
  <si>
    <t>03-Aug-18 08:31:30</t>
  </si>
  <si>
    <t>580-14580</t>
  </si>
  <si>
    <t>02-Aug-18 14:40:41</t>
  </si>
  <si>
    <t>03-Aug-18 08:31:39</t>
  </si>
  <si>
    <t>609</t>
  </si>
  <si>
    <t>MAXI BODEGA</t>
  </si>
  <si>
    <t>OF053</t>
  </si>
  <si>
    <t>PORTA CLIPS</t>
  </si>
  <si>
    <t>OF054</t>
  </si>
  <si>
    <t>POST IT 3X 5 ( GRANDE )</t>
  </si>
  <si>
    <t>OF011</t>
  </si>
  <si>
    <t>CLIPS BILLETERO 51 ML. 12/1 ( GRANDE)</t>
  </si>
  <si>
    <t>OF025</t>
  </si>
  <si>
    <t>CINTA ADHESIVA TRANSPARENTE 2" PARA SELLAR CAJAS</t>
  </si>
  <si>
    <t>OF030</t>
  </si>
  <si>
    <t>CLIPS BILLETERO PEQUEÑO 1/2 (15MM) (CAJA  12/1)</t>
  </si>
  <si>
    <t>OF017</t>
  </si>
  <si>
    <t>GRAPAS INDRUSTRIAL 23/13 MM.</t>
  </si>
  <si>
    <t>OF004</t>
  </si>
  <si>
    <t>BANDEJA PORTA PAPELES METAL DE 3 NIVELES</t>
  </si>
  <si>
    <t>OF006</t>
  </si>
  <si>
    <t>FOLDER PARTITION 8 1/2 X11 4 DIVISIONES</t>
  </si>
  <si>
    <t>OF098</t>
  </si>
  <si>
    <t>ESPIRAL DE 2 PULGADAS</t>
  </si>
  <si>
    <t>OF099</t>
  </si>
  <si>
    <t>ESPIRAL DE 3/4 PULGADAS</t>
  </si>
  <si>
    <t>OF100</t>
  </si>
  <si>
    <t>ESPIRAL DE 1/2</t>
  </si>
  <si>
    <t>OF062</t>
  </si>
  <si>
    <t>RESMA DE PAPEL 8 1/2 X 14</t>
  </si>
  <si>
    <t>03-Aug-18 08:31:40</t>
  </si>
  <si>
    <t>OF134</t>
  </si>
  <si>
    <t>CLIP BILLETERO DE 1 1/4" 32MM  (CAJA 12/1)</t>
  </si>
  <si>
    <t>OF192</t>
  </si>
  <si>
    <t>SEPARADORE ALFABETICO PARA  CARPETA</t>
  </si>
  <si>
    <t>OF199</t>
  </si>
  <si>
    <t>PORTA TARJETA  EN  METAL (TARJETERO)</t>
  </si>
  <si>
    <t>OF293</t>
  </si>
  <si>
    <t>CLIPS BILLETERO 19MM (CAJA 12/1)</t>
  </si>
  <si>
    <t>OF312</t>
  </si>
  <si>
    <t>PORTA POST IT POP UP</t>
  </si>
  <si>
    <t>OF326</t>
  </si>
  <si>
    <t>DVD SIN CARATULA</t>
  </si>
  <si>
    <t>03-Aug-18 09:47:20</t>
  </si>
  <si>
    <t>03-Aug-18 00:00:00</t>
  </si>
  <si>
    <t>03-Aug-18 10:58:18</t>
  </si>
  <si>
    <t>EQ102</t>
  </si>
  <si>
    <t>VALIJA 9X12</t>
  </si>
  <si>
    <t>03-Aug-18 10:29:04</t>
  </si>
  <si>
    <t>03-Aug-18 10:58:28</t>
  </si>
  <si>
    <t>42</t>
  </si>
  <si>
    <t>GUIROFRA</t>
  </si>
  <si>
    <t>OF101</t>
  </si>
  <si>
    <t>ESPIRAL DE 1/8</t>
  </si>
  <si>
    <t>04-Aug-18 08:48:36</t>
  </si>
  <si>
    <t>04-Aug-18 00:00:00</t>
  </si>
  <si>
    <t>04-Aug-18 09:07:42</t>
  </si>
  <si>
    <t>05</t>
  </si>
  <si>
    <t>08-Aug-18 09:07:19</t>
  </si>
  <si>
    <t>08-Aug-18 00:00:00</t>
  </si>
  <si>
    <t>08-Aug-18 09:13:28</t>
  </si>
  <si>
    <t>580-14636</t>
  </si>
  <si>
    <t>09-Aug-18 08:47:59</t>
  </si>
  <si>
    <t>09-Aug-18 00:00:00</t>
  </si>
  <si>
    <t>09-Aug-18 08:52:41</t>
  </si>
  <si>
    <t>06</t>
  </si>
  <si>
    <t>UF071</t>
  </si>
  <si>
    <t>BATAS BLANCAS CON LOGO</t>
  </si>
  <si>
    <t>10-Aug-18 15:44:41</t>
  </si>
  <si>
    <t>10-Aug-18 00:00:00</t>
  </si>
  <si>
    <t>10-Aug-18 15:46:28</t>
  </si>
  <si>
    <t>617</t>
  </si>
  <si>
    <t>14-Aug-18 13:16:15</t>
  </si>
  <si>
    <t>14-Aug-18 00:00:00</t>
  </si>
  <si>
    <t>14-Aug-18 13:23:12</t>
  </si>
  <si>
    <t>580-14691</t>
  </si>
  <si>
    <t>14-Aug-18 13:42:35</t>
  </si>
  <si>
    <t>14-Aug-18 13:49:40</t>
  </si>
  <si>
    <t>20-Aug-18 09:46:55</t>
  </si>
  <si>
    <t>20-Aug-18 00:00:00</t>
  </si>
  <si>
    <t>20-Aug-18 10:19:26</t>
  </si>
  <si>
    <t>3793</t>
  </si>
  <si>
    <t>OF279</t>
  </si>
  <si>
    <t>SOBRE MANILA  5X6</t>
  </si>
  <si>
    <t>OF282</t>
  </si>
  <si>
    <t>SEPARADORES NUMERICO  NO. 8 P/CARPETAS</t>
  </si>
  <si>
    <t>OF033</t>
  </si>
  <si>
    <t>DVD EN BLANCO CON CARATULA</t>
  </si>
  <si>
    <t>OF359</t>
  </si>
  <si>
    <t>POST IT 2X2</t>
  </si>
  <si>
    <t>23-Aug-18 09:36:16</t>
  </si>
  <si>
    <t>23-Aug-18 00:00:00</t>
  </si>
  <si>
    <t>23-Aug-18 09:39:39</t>
  </si>
  <si>
    <t>580-14789</t>
  </si>
  <si>
    <t>28-Aug-18 13:21:55</t>
  </si>
  <si>
    <t>28-Aug-18 00:00:00</t>
  </si>
  <si>
    <t>29-Aug-18 08:28:57</t>
  </si>
  <si>
    <t>54878</t>
  </si>
  <si>
    <t>03-Sep-18 09:34:35</t>
  </si>
  <si>
    <t>03-Sep-18 00:00:00</t>
  </si>
  <si>
    <t>03-Sep-18 09:49:19</t>
  </si>
  <si>
    <t>4823</t>
  </si>
  <si>
    <t>07-Sep-18 10:44:10</t>
  </si>
  <si>
    <t>07-Sep-18 00:00:00</t>
  </si>
  <si>
    <t>07-Sep-18 11:50:35</t>
  </si>
  <si>
    <t>580-14916</t>
  </si>
  <si>
    <t>10-Sep-18 11:30:57</t>
  </si>
  <si>
    <t>10-Sep-18 00:00:00</t>
  </si>
  <si>
    <t>10-Sep-18 11:38:43</t>
  </si>
  <si>
    <t>1400000283</t>
  </si>
  <si>
    <t>03-Oct-18 11:47:19</t>
  </si>
  <si>
    <t>03-Oct-18 00:00:00</t>
  </si>
  <si>
    <t>03-Oct-18 11:50:27</t>
  </si>
  <si>
    <t>580-15018</t>
  </si>
  <si>
    <t>08-Oct-18 11:08:23</t>
  </si>
  <si>
    <t>08-Oct-18 00:00:00</t>
  </si>
  <si>
    <t>08-Oct-18 11:14:41</t>
  </si>
  <si>
    <t>398</t>
  </si>
  <si>
    <t>11-Oct-18 10:15:26</t>
  </si>
  <si>
    <t>09-Oct-18 00:00:00</t>
  </si>
  <si>
    <t>11-Oct-18 10:20:21</t>
  </si>
  <si>
    <t>6021499</t>
  </si>
  <si>
    <t>UF073</t>
  </si>
  <si>
    <t>BATAS HOSPITALARIAS DESECHABLES 50/1 MAGA 3/4</t>
  </si>
  <si>
    <t>10-Oct-18 13:54:32</t>
  </si>
  <si>
    <t>10-Oct-18 00:00:00</t>
  </si>
  <si>
    <t>10-Oct-18 15:29:19</t>
  </si>
  <si>
    <t>992155</t>
  </si>
  <si>
    <t>16-Oct-18 10:41:15</t>
  </si>
  <si>
    <t>16-Oct-18 00:00:00</t>
  </si>
  <si>
    <t>16-Oct-18 12:46:07</t>
  </si>
  <si>
    <t>580-15293</t>
  </si>
  <si>
    <t>17-Oct-18 15:30:35</t>
  </si>
  <si>
    <t>17-Oct-18 00:00:00</t>
  </si>
  <si>
    <t>17-Oct-18 15:34:37</t>
  </si>
  <si>
    <t>8058</t>
  </si>
  <si>
    <t>OF059</t>
  </si>
  <si>
    <t>RESMA DE PAPEL 11X 17</t>
  </si>
  <si>
    <t>VELUM SOLUTIONS, SRL</t>
  </si>
  <si>
    <t>22-Oct-18 12:18:50</t>
  </si>
  <si>
    <t>22-Oct-18 00:00:00</t>
  </si>
  <si>
    <t>22-Oct-18 13:30:34</t>
  </si>
  <si>
    <t>580-15333</t>
  </si>
  <si>
    <t>23-Oct-18 11:28:31</t>
  </si>
  <si>
    <t>23-Oct-18 00:00:00</t>
  </si>
  <si>
    <t>23-Oct-18 11:33:47</t>
  </si>
  <si>
    <t>103</t>
  </si>
  <si>
    <t>OF407</t>
  </si>
  <si>
    <t>RESMA  PAPEL EN HILO BLANCO 8.5 X 11</t>
  </si>
  <si>
    <t>DISTRIBUIDORA  DISOPE,SRL</t>
  </si>
  <si>
    <t>OF408</t>
  </si>
  <si>
    <t>RESMA PAPEL BOND 14 X 17</t>
  </si>
  <si>
    <t>23-Oct-18 13:38:13</t>
  </si>
  <si>
    <t>23-Oct-18 13:55:25</t>
  </si>
  <si>
    <t>471</t>
  </si>
  <si>
    <t>OF409</t>
  </si>
  <si>
    <t>RESMA DE PAPEL TIMB. 81/2 X11 FULL COLOR CON EL LOGO DGJP</t>
  </si>
  <si>
    <t>IMPRESOS TRES TINTA, S.R.L</t>
  </si>
  <si>
    <t>29-Oct-18 13:32:41</t>
  </si>
  <si>
    <t>29-Oct-18 00:00:00</t>
  </si>
  <si>
    <t>29-Oct-18 13:59:31</t>
  </si>
  <si>
    <t>580-15402</t>
  </si>
  <si>
    <t>30-Oct-18 15:25:48</t>
  </si>
  <si>
    <t>30-Oct-18 00:00:00</t>
  </si>
  <si>
    <t>30-Oct-18 15:52:00</t>
  </si>
  <si>
    <t>580-15450</t>
  </si>
  <si>
    <t>06-Nov-18 13:28:57</t>
  </si>
  <si>
    <t>06-Nov-18 00:00:00</t>
  </si>
  <si>
    <t>06-Nov-18 13:41:11</t>
  </si>
  <si>
    <t>18-096</t>
  </si>
  <si>
    <t>OF410</t>
  </si>
  <si>
    <t>SOBRE TIMBRADO CON LOGO 8 1/2 X 11</t>
  </si>
  <si>
    <t>08-Nov-18 14:58:29</t>
  </si>
  <si>
    <t>08-Nov-18 00:00:00</t>
  </si>
  <si>
    <t>08-Nov-18 15:59:21</t>
  </si>
  <si>
    <t>580-15517</t>
  </si>
  <si>
    <t>13-Nov-18 11:19:42</t>
  </si>
  <si>
    <t>13-Nov-18 00:00:00</t>
  </si>
  <si>
    <t>13-Nov-18 11:34:54</t>
  </si>
  <si>
    <t>580-15575</t>
  </si>
  <si>
    <t>14-Nov-18 09:54:49</t>
  </si>
  <si>
    <t>14-Nov-18 00:00:00</t>
  </si>
  <si>
    <t>14-Nov-18 10:45:30</t>
  </si>
  <si>
    <t>31</t>
  </si>
  <si>
    <t>14-Nov-18 10:37:12</t>
  </si>
  <si>
    <t>14-Nov-18 10:45:45</t>
  </si>
  <si>
    <t>18-097</t>
  </si>
  <si>
    <t>OF414</t>
  </si>
  <si>
    <t>SOBRE TIMBRADO FULL COLOR (DGJP)</t>
  </si>
  <si>
    <t>OF415</t>
  </si>
  <si>
    <t>SOBRE BLANCO TIMBRADO 5X8  (DGJP)</t>
  </si>
  <si>
    <t>16-Nov-18 13:28:05</t>
  </si>
  <si>
    <t>16-Nov-18 00:00:00</t>
  </si>
  <si>
    <t>16-Nov-18 14:38:52</t>
  </si>
  <si>
    <t>18-0105</t>
  </si>
  <si>
    <t>OF416</t>
  </si>
  <si>
    <t>ALMOHADILLA P/ MOUSE CON LOGO(DGJP)</t>
  </si>
  <si>
    <t>21-Nov-18 09:07:31</t>
  </si>
  <si>
    <t>21-Nov-18 00:00:00</t>
  </si>
  <si>
    <t>21-Nov-18 10:39:46</t>
  </si>
  <si>
    <t>580-15643</t>
  </si>
  <si>
    <t>21-Nov-18 14:10:24</t>
  </si>
  <si>
    <t>22-Nov-18 09:51:08</t>
  </si>
  <si>
    <t>18-106</t>
  </si>
  <si>
    <t>OF419</t>
  </si>
  <si>
    <t>SOBRE BLANCO TIMBRADO 81/2X13  (DGJP)</t>
  </si>
  <si>
    <t>27-Nov-18 09:56:28</t>
  </si>
  <si>
    <t>27-Nov-18 00:00:00</t>
  </si>
  <si>
    <t>27-Nov-18 12:19:14</t>
  </si>
  <si>
    <t>580-15705</t>
  </si>
  <si>
    <t>27-Nov-18 11:19:42</t>
  </si>
  <si>
    <t>27-Nov-18 12:19:28</t>
  </si>
  <si>
    <t>OF423</t>
  </si>
  <si>
    <t>PAPEL SATINADO BRILLO 26 * 40 CAL 100</t>
  </si>
  <si>
    <t>AM MULTIGRAFICA, S.R.L</t>
  </si>
  <si>
    <t>27-Nov-18 13:43:53</t>
  </si>
  <si>
    <t>27-Nov-18 14:43:22</t>
  </si>
  <si>
    <t>18-0108</t>
  </si>
  <si>
    <t>05-Dec-18 11:30:45</t>
  </si>
  <si>
    <t>05-Dec-18 00:00:00</t>
  </si>
  <si>
    <t>05-Dec-18 13:11:40</t>
  </si>
  <si>
    <t>18-062</t>
  </si>
  <si>
    <t>OF107</t>
  </si>
  <si>
    <t>BOLSO  12 X 12 FULL COLOR CON LOGO MH</t>
  </si>
  <si>
    <t>05-Dec-18 11:29:40</t>
  </si>
  <si>
    <t>05-Dec-18 13:13:41</t>
  </si>
  <si>
    <t>18-061</t>
  </si>
  <si>
    <t>OF108</t>
  </si>
  <si>
    <t>BOLSO 16.5 X 13.5 FULL COLOR CON LOGO MH</t>
  </si>
  <si>
    <t>06-Dec-18 09:31:25</t>
  </si>
  <si>
    <t>06-Dec-18 00:00:00</t>
  </si>
  <si>
    <t>06-Dec-18 13:33:39</t>
  </si>
  <si>
    <t>108</t>
  </si>
  <si>
    <t>EL320</t>
  </si>
  <si>
    <t>AIRE ACONDICIONADO DE 24000 BTU</t>
  </si>
  <si>
    <t>TRACE INTERNATIONAL, S.R.L</t>
  </si>
  <si>
    <t>06-Dec-18 13:43:30</t>
  </si>
  <si>
    <t>06-Dec-18 13:51:45</t>
  </si>
  <si>
    <t>19187</t>
  </si>
  <si>
    <t>10-Dec-18 15:31:12</t>
  </si>
  <si>
    <t>10-Dec-18 00:00:00</t>
  </si>
  <si>
    <t>11-Dec-18 14:20:08</t>
  </si>
  <si>
    <t>580-15824</t>
  </si>
  <si>
    <t>12-Dec-18 15:01:50</t>
  </si>
  <si>
    <t>12-Dec-18 00:00:00</t>
  </si>
  <si>
    <t>13-Dec-18 08:38:56</t>
  </si>
  <si>
    <t>18-063</t>
  </si>
  <si>
    <t>OF391</t>
  </si>
  <si>
    <t>CARPETA EN PIEL CON LOGO</t>
  </si>
  <si>
    <t>12-Dec-18 15:10:07</t>
  </si>
  <si>
    <t>13-Dec-18 08:39:16</t>
  </si>
  <si>
    <t>C3-0040052</t>
  </si>
  <si>
    <t>OF424</t>
  </si>
  <si>
    <t>SELLO CUADRADO</t>
  </si>
  <si>
    <t>LOGOMARCA</t>
  </si>
  <si>
    <t>20-Dec-18 08:43:59</t>
  </si>
  <si>
    <t>20-Dec-18 00:00:00</t>
  </si>
  <si>
    <t>21-Dec-18 08:41:40</t>
  </si>
  <si>
    <t>25337</t>
  </si>
  <si>
    <t>20-Dec-18 12:06:16</t>
  </si>
  <si>
    <t>20-Dec-18 12:07:25</t>
  </si>
  <si>
    <t>3159</t>
  </si>
  <si>
    <t>UF040</t>
  </si>
  <si>
    <t>BANDERA CON LOGO DGJP 4X6 EN RAZO BORDADOS</t>
  </si>
  <si>
    <t>NEW IMAGE SOLUTIONS AND MARKETING</t>
  </si>
  <si>
    <t>UF043</t>
  </si>
  <si>
    <t>BANDERA NACIONALES EXTERIOR EN NYLON TAMAÑO 4X6</t>
  </si>
  <si>
    <t>20-Dec-18 15:21:56</t>
  </si>
  <si>
    <t>21-Dec-18 08:59:04</t>
  </si>
  <si>
    <t>18-0129</t>
  </si>
  <si>
    <t>26-Dec-18 12:23:11</t>
  </si>
  <si>
    <t>26-Dec-18 00:00:00</t>
  </si>
  <si>
    <t>27-Dec-18 11:39:40</t>
  </si>
  <si>
    <t>580-15923</t>
  </si>
  <si>
    <t>28-Dec-18 13:42:14</t>
  </si>
  <si>
    <t>28-Dec-18 00:00:00</t>
  </si>
  <si>
    <t>28-Dec-18 15:24:59</t>
  </si>
  <si>
    <t>17418</t>
  </si>
  <si>
    <t>11-May-15 14:37:52</t>
  </si>
  <si>
    <t>08-May-15 00:00:00</t>
  </si>
  <si>
    <t>11-May-15 14:42:20</t>
  </si>
  <si>
    <t>898</t>
  </si>
  <si>
    <t>MB029</t>
  </si>
  <si>
    <t>MESA PLEGABLE</t>
  </si>
  <si>
    <t>12-May-15 08:37:26</t>
  </si>
  <si>
    <t>29-Apr-15 00:00:00</t>
  </si>
  <si>
    <t>12-May-15 09:30:10</t>
  </si>
  <si>
    <t>5265</t>
  </si>
  <si>
    <t>OF009</t>
  </si>
  <si>
    <t>PENDAFLEX 8 1/2  X 11 DE 25/1</t>
  </si>
  <si>
    <t>OF018</t>
  </si>
  <si>
    <t>LABEL 200/1</t>
  </si>
  <si>
    <t>OF034</t>
  </si>
  <si>
    <t>DISPENSADOR DE CINTA DE 2"</t>
  </si>
  <si>
    <t>OF179</t>
  </si>
  <si>
    <t>TINTA P/ SELLO ROLON</t>
  </si>
  <si>
    <t>OF202</t>
  </si>
  <si>
    <t>VARILLA PENDAFLEX (ARMAZON P/ ARCHIVO)</t>
  </si>
  <si>
    <t>OF292</t>
  </si>
  <si>
    <t>PORTA TARJETA TIPO LIBRO</t>
  </si>
  <si>
    <t>OF294</t>
  </si>
  <si>
    <t>CINTA ADHESIVA TRASPARENTE DE 2"</t>
  </si>
  <si>
    <t>OF295</t>
  </si>
  <si>
    <t>PILA CUADRADA (BATERIA)</t>
  </si>
  <si>
    <t>12-May-15 10:31:21</t>
  </si>
  <si>
    <t>05-May-15 00:00:00</t>
  </si>
  <si>
    <t>12-May-15 10:36:27</t>
  </si>
  <si>
    <t>5657</t>
  </si>
  <si>
    <t>12-May-15 10:49:19</t>
  </si>
  <si>
    <t>12-May-15 10:58:34</t>
  </si>
  <si>
    <t>345</t>
  </si>
  <si>
    <t>MA005</t>
  </si>
  <si>
    <t>LONA AZUL 8X10</t>
  </si>
  <si>
    <t>TAPO INVERSIONES SRL</t>
  </si>
  <si>
    <t>RF020</t>
  </si>
  <si>
    <t>COMPRESOR DE 4 TONELADA SCOOL (R-22)</t>
  </si>
  <si>
    <t>12-May-15 13:00:20</t>
  </si>
  <si>
    <t>23-Apr-15 00:00:00</t>
  </si>
  <si>
    <t>12-May-15 13:59:35</t>
  </si>
  <si>
    <t>2408</t>
  </si>
  <si>
    <t>IF128</t>
  </si>
  <si>
    <t>MOUSE  USB</t>
  </si>
  <si>
    <t>IF129</t>
  </si>
  <si>
    <t>TECLADOS  USB</t>
  </si>
  <si>
    <t>IF206</t>
  </si>
  <si>
    <t>MEMORIA USB 16GB</t>
  </si>
  <si>
    <t>IF268</t>
  </si>
  <si>
    <t>CAMARAS  CON MICROFONO INTEGRADO WEB</t>
  </si>
  <si>
    <t>IF269</t>
  </si>
  <si>
    <t>UPS 650VA</t>
  </si>
  <si>
    <t>12-May-15 14:38:16</t>
  </si>
  <si>
    <t>12-May-15 00:00:00</t>
  </si>
  <si>
    <t>12-May-15 14:56:04</t>
  </si>
  <si>
    <t>5379</t>
  </si>
  <si>
    <t>12-May-15 14:58:53</t>
  </si>
  <si>
    <t>12-May-15 15:02:46</t>
  </si>
  <si>
    <t>10</t>
  </si>
  <si>
    <t>OF297</t>
  </si>
  <si>
    <t>SELLO SECO</t>
  </si>
  <si>
    <t>SUIDOSA, S.R.L.</t>
  </si>
  <si>
    <t>12-May-15 15:47:00</t>
  </si>
  <si>
    <t>13-May-15 08:23:10</t>
  </si>
  <si>
    <t>5411</t>
  </si>
  <si>
    <t>15-May-15 10:26:22</t>
  </si>
  <si>
    <t>15-May-15 14:40:35</t>
  </si>
  <si>
    <t>2544</t>
  </si>
  <si>
    <t>15-May-15 14:55:08</t>
  </si>
  <si>
    <t>18-May-15 09:25:53</t>
  </si>
  <si>
    <t>1189</t>
  </si>
  <si>
    <t>C0108</t>
  </si>
  <si>
    <t>JARRAS IMPRESAS</t>
  </si>
  <si>
    <t>18-May-15 14:14:00</t>
  </si>
  <si>
    <t>18-May-15 00:00:00</t>
  </si>
  <si>
    <t>18-May-15 14:21:32</t>
  </si>
  <si>
    <t>UF019</t>
  </si>
  <si>
    <t>POLO CON TRES TIPO SERIGRAFIA</t>
  </si>
  <si>
    <t>18-May-15 14:53:05</t>
  </si>
  <si>
    <t>18-May-15 14:55:48</t>
  </si>
  <si>
    <t>18</t>
  </si>
  <si>
    <t>OF217</t>
  </si>
  <si>
    <t>SELLO REDONDO INSTITUCIONAL DE  DGPLT</t>
  </si>
  <si>
    <t>20-May-15 14:25:50</t>
  </si>
  <si>
    <t>20-May-15 00:00:00</t>
  </si>
  <si>
    <t>20-May-15 15:09:47</t>
  </si>
  <si>
    <t>01-Jun-15 09:33:42</t>
  </si>
  <si>
    <t>29-May-15 00:00:00</t>
  </si>
  <si>
    <t>01-Jun-15 09:42:58</t>
  </si>
  <si>
    <t>16939</t>
  </si>
  <si>
    <t>05-Jun-15 08:51:40</t>
  </si>
  <si>
    <t>05-Jun-15 00:00:00</t>
  </si>
  <si>
    <t>05-Jun-15 10:42:35</t>
  </si>
  <si>
    <t>22-Jun-15 12:37:10</t>
  </si>
  <si>
    <t>22-Jun-15 00:00:00</t>
  </si>
  <si>
    <t>23-Jun-15 09:59:32</t>
  </si>
  <si>
    <t>24</t>
  </si>
  <si>
    <t>UF025</t>
  </si>
  <si>
    <t>CAMISA MANGA CORTA</t>
  </si>
  <si>
    <t>08-Jul-15 09:35:55</t>
  </si>
  <si>
    <t>30-Jun-15 00:00:00</t>
  </si>
  <si>
    <t>08-Jul-15 09:50:11</t>
  </si>
  <si>
    <t>78634</t>
  </si>
  <si>
    <t>14-Jul-15 09:00:01</t>
  </si>
  <si>
    <t>14-Jul-15 00:00:00</t>
  </si>
  <si>
    <t>14-Jul-15 10:44:33</t>
  </si>
  <si>
    <t>1101</t>
  </si>
  <si>
    <t>OF304</t>
  </si>
  <si>
    <t>BOTONES IMPRESOS CON LOGO DE DGJP</t>
  </si>
  <si>
    <t>17-Jul-15 14:48:29</t>
  </si>
  <si>
    <t>17-Jul-15 00:00:00</t>
  </si>
  <si>
    <t>17-Jul-15 14:53:48</t>
  </si>
  <si>
    <t>56</t>
  </si>
  <si>
    <t>OF214</t>
  </si>
  <si>
    <t>SOBRE HILO CREMA PAN DE ORO</t>
  </si>
  <si>
    <t>27-Jul-15 09:02:01</t>
  </si>
  <si>
    <t>24-Jul-15 00:00:00</t>
  </si>
  <si>
    <t>27-Jul-15 09:02:14</t>
  </si>
  <si>
    <t>2285</t>
  </si>
  <si>
    <t>05-Aug-15 12:03:38</t>
  </si>
  <si>
    <t>05-Aug-15 00:00:00</t>
  </si>
  <si>
    <t>05-Aug-15 12:12:00</t>
  </si>
  <si>
    <t>264</t>
  </si>
  <si>
    <t>INHELTEK SRL</t>
  </si>
  <si>
    <t>10-Aug-15 13:39:05</t>
  </si>
  <si>
    <t>10-Aug-15 00:00:00</t>
  </si>
  <si>
    <t>10-Aug-15 14:20:01</t>
  </si>
  <si>
    <t>580-3818</t>
  </si>
  <si>
    <t>11-Aug-15 09:03:32</t>
  </si>
  <si>
    <t>11-Aug-15 00:00:00</t>
  </si>
  <si>
    <t>11-Aug-15 15:35:20</t>
  </si>
  <si>
    <t>580-3847</t>
  </si>
  <si>
    <t>11-Aug-15 13:54:51</t>
  </si>
  <si>
    <t>21-Jul-15 00:00:00</t>
  </si>
  <si>
    <t>11-Aug-15 15:36:02</t>
  </si>
  <si>
    <t>189759/60</t>
  </si>
  <si>
    <t>EL119</t>
  </si>
  <si>
    <t>TUBO FLORECENTE 40 WATTS</t>
  </si>
  <si>
    <t>MA148</t>
  </si>
  <si>
    <t>RIELES SEPARADORES DE PLAFON DE 4 PIES</t>
  </si>
  <si>
    <t>MA149</t>
  </si>
  <si>
    <t>PINTURA ESMALTE LIMONCILLO (CUBETA)</t>
  </si>
  <si>
    <t>PL014</t>
  </si>
  <si>
    <t>INODORO COMPLETO</t>
  </si>
  <si>
    <t>11-Aug-15 15:36:03</t>
  </si>
  <si>
    <t>PL017</t>
  </si>
  <si>
    <t>LAVAMANO COMPLETO</t>
  </si>
  <si>
    <t>12-Aug-15 09:05:34</t>
  </si>
  <si>
    <t>12-Aug-15 00:00:00</t>
  </si>
  <si>
    <t>12-Aug-15 15:52:11</t>
  </si>
  <si>
    <t>276</t>
  </si>
  <si>
    <t>18-Aug-15 15:53:54</t>
  </si>
  <si>
    <t>13-Aug-15 00:00:00</t>
  </si>
  <si>
    <t>19-Aug-15 08:37:39</t>
  </si>
  <si>
    <t>580-3914</t>
  </si>
  <si>
    <t>21-Aug-15 15:22:05</t>
  </si>
  <si>
    <t>20-Aug-15 00:00:00</t>
  </si>
  <si>
    <t>21-Aug-15 15:35:03</t>
  </si>
  <si>
    <t>500</t>
  </si>
  <si>
    <t>SUPLIDORA ARCO IRIS, SRL</t>
  </si>
  <si>
    <t>24-Aug-15 10:24:25</t>
  </si>
  <si>
    <t>24-Aug-15 00:00:00</t>
  </si>
  <si>
    <t>25-Aug-15 09:36:42</t>
  </si>
  <si>
    <t>580-3979</t>
  </si>
  <si>
    <t>26-Aug-15 14:55:12</t>
  </si>
  <si>
    <t>26-Aug-15 00:00:00</t>
  </si>
  <si>
    <t>26-Aug-15 15:09:57</t>
  </si>
  <si>
    <t>2290</t>
  </si>
  <si>
    <t>02-Sep-15 11:06:58</t>
  </si>
  <si>
    <t>02-Sep-15 00:00:00</t>
  </si>
  <si>
    <t>02-Sep-15 11:15:45</t>
  </si>
  <si>
    <t>973932</t>
  </si>
  <si>
    <t>07-Sep-15 10:32:39</t>
  </si>
  <si>
    <t>07-Sep-15 00:00:00</t>
  </si>
  <si>
    <t>07-Sep-15 10:57:11</t>
  </si>
  <si>
    <t>580-4129</t>
  </si>
  <si>
    <t>08-Sep-15 15:43:05</t>
  </si>
  <si>
    <t>08-Sep-15 15:45:27</t>
  </si>
  <si>
    <t>6374</t>
  </si>
  <si>
    <t>C0017</t>
  </si>
  <si>
    <t>TE CALIENTE 10/1</t>
  </si>
  <si>
    <t>09-Sep-15 12:19:40</t>
  </si>
  <si>
    <t>09-Sep-15 00:00:00</t>
  </si>
  <si>
    <t>09-Sep-15 13:13:56</t>
  </si>
  <si>
    <t>607252</t>
  </si>
  <si>
    <t>09-Sep-15 12:24:07</t>
  </si>
  <si>
    <t>09-Sep-15 13:14:11</t>
  </si>
  <si>
    <t>580-4192</t>
  </si>
  <si>
    <t>15-Sep-15 10:29:23</t>
  </si>
  <si>
    <t>11-Sep-15 00:00:00</t>
  </si>
  <si>
    <t>15-Sep-15 11:50:55</t>
  </si>
  <si>
    <t>206</t>
  </si>
  <si>
    <t>INVERSIONES TEJEDA VALERA INTEVAL, SRL</t>
  </si>
  <si>
    <t>16-Sep-15 15:48:37</t>
  </si>
  <si>
    <t>14-Sep-15 00:00:00</t>
  </si>
  <si>
    <t>17-Sep-15 08:39:09</t>
  </si>
  <si>
    <t>721</t>
  </si>
  <si>
    <t>18-Sep-15 11:03:58</t>
  </si>
  <si>
    <t>16-Sep-15 00:00:00</t>
  </si>
  <si>
    <t>18-Sep-15 14:25:55</t>
  </si>
  <si>
    <t>6594</t>
  </si>
  <si>
    <t>22-Sep-15 15:33:43</t>
  </si>
  <si>
    <t>22-Sep-15 00:00:00</t>
  </si>
  <si>
    <t>22-Sep-15 15:33:48</t>
  </si>
  <si>
    <t>580-4355</t>
  </si>
  <si>
    <t>23-Sep-15 14:30:04</t>
  </si>
  <si>
    <t>23-Sep-15 00:00:00</t>
  </si>
  <si>
    <t>23-Sep-15 14:30:09</t>
  </si>
  <si>
    <t>201500326</t>
  </si>
  <si>
    <t>30-Sep-15 08:19:37</t>
  </si>
  <si>
    <t>30-Sep-15 00:00:00</t>
  </si>
  <si>
    <t>30-Sep-15 08:19:45</t>
  </si>
  <si>
    <t>74608</t>
  </si>
  <si>
    <t>30-Sep-15 10:42:26</t>
  </si>
  <si>
    <t>30-Sep-15 10:42:32</t>
  </si>
  <si>
    <t>44</t>
  </si>
  <si>
    <t>OF075</t>
  </si>
  <si>
    <t>TALONARIO P/ CAJA CHICA</t>
  </si>
  <si>
    <t>GD GROUP</t>
  </si>
  <si>
    <t>OF274</t>
  </si>
  <si>
    <t>FORMULARIO DE ESCRITORIO 100/1</t>
  </si>
  <si>
    <t>UF035</t>
  </si>
  <si>
    <t>BANDERA TAMAÑO 4X6 CON FLECO Y LAZOS</t>
  </si>
  <si>
    <t>30-Sep-15 15:15:59</t>
  </si>
  <si>
    <t>30-Sep-15 15:16:13</t>
  </si>
  <si>
    <t>L0022</t>
  </si>
  <si>
    <t>LANILLA</t>
  </si>
  <si>
    <t>ASHVALSOPH INVESTMENSTS</t>
  </si>
  <si>
    <t>01-Oct-15 11:45:35</t>
  </si>
  <si>
    <t>01-Oct-15 00:00:00</t>
  </si>
  <si>
    <t>01-Oct-15 11:45:38</t>
  </si>
  <si>
    <t>40</t>
  </si>
  <si>
    <t>02-Oct-15 13:51:18</t>
  </si>
  <si>
    <t>02-Oct-15 00:00:00</t>
  </si>
  <si>
    <t>02-Oct-15 13:51:24</t>
  </si>
  <si>
    <t>580-4421</t>
  </si>
  <si>
    <t>05-Oct-15 11:36:11</t>
  </si>
  <si>
    <t>05-Oct-15 00:00:00</t>
  </si>
  <si>
    <t>05-Oct-15 11:36:16</t>
  </si>
  <si>
    <t>07-Oct-15 14:25:14</t>
  </si>
  <si>
    <t>07-Oct-15 00:00:00</t>
  </si>
  <si>
    <t>07-Oct-15 14:25:19</t>
  </si>
  <si>
    <t>580-4496</t>
  </si>
  <si>
    <t>08-Oct-15 08:24:30</t>
  </si>
  <si>
    <t>08-Oct-15 00:00:00</t>
  </si>
  <si>
    <t>08-Oct-15 08:24:38</t>
  </si>
  <si>
    <t>16787</t>
  </si>
  <si>
    <t>09-Oct-15 11:40:23</t>
  </si>
  <si>
    <t>09-Oct-15 00:00:00</t>
  </si>
  <si>
    <t>09-Oct-15 11:40:31</t>
  </si>
  <si>
    <t>UF010</t>
  </si>
  <si>
    <t>BANDERA CON EL LOGO DE HACIENDA</t>
  </si>
  <si>
    <t>13-Oct-15 09:25:49</t>
  </si>
  <si>
    <t>13-Oct-15 00:00:00</t>
  </si>
  <si>
    <t>13-Oct-15 09:26:00</t>
  </si>
  <si>
    <t>20143006</t>
  </si>
  <si>
    <t>14-Oct-15 10:16:12</t>
  </si>
  <si>
    <t>14-Oct-15 00:00:00</t>
  </si>
  <si>
    <t>14-Oct-15 10:16:16</t>
  </si>
  <si>
    <t>19383</t>
  </si>
  <si>
    <t>16-Oct-15 13:33:07</t>
  </si>
  <si>
    <t>16-Oct-15 00:00:00</t>
  </si>
  <si>
    <t>16-Oct-15 13:33:12</t>
  </si>
  <si>
    <t>580-4601</t>
  </si>
  <si>
    <t>23-Oct-15 11:08:38</t>
  </si>
  <si>
    <t>22-Oct-15 00:00:00</t>
  </si>
  <si>
    <t>23-Oct-15 11:08:44</t>
  </si>
  <si>
    <t>41</t>
  </si>
  <si>
    <t>SUPMACON 4G SRL</t>
  </si>
  <si>
    <t>23-Oct-15 11:08:45</t>
  </si>
  <si>
    <t>23-Oct-15 15:16:46</t>
  </si>
  <si>
    <t>23-Oct-15 00:00:00</t>
  </si>
  <si>
    <t>23-Oct-15 15:16:50</t>
  </si>
  <si>
    <t>015</t>
  </si>
  <si>
    <t>26-Oct-15 15:29:36</t>
  </si>
  <si>
    <t>26-Oct-15 00:00:00</t>
  </si>
  <si>
    <t>26-Oct-15 15:29:40</t>
  </si>
  <si>
    <t>580-4692</t>
  </si>
  <si>
    <t>29-Oct-15 15:31:40</t>
  </si>
  <si>
    <t>29-Oct-15 00:00:00</t>
  </si>
  <si>
    <t>29-Oct-15 15:31:44</t>
  </si>
  <si>
    <t>F20359</t>
  </si>
  <si>
    <t>IF284</t>
  </si>
  <si>
    <t>ESCANER FUJITSU FI-6670</t>
  </si>
  <si>
    <t>SIMPAPEL</t>
  </si>
  <si>
    <t>29-Oct-15 15:31:53</t>
  </si>
  <si>
    <t>29-Oct-15 15:31:56</t>
  </si>
  <si>
    <t>43</t>
  </si>
  <si>
    <t>IF285</t>
  </si>
  <si>
    <t>LECTOR BIOMETRICO ESCRITORIO ZK-7500</t>
  </si>
  <si>
    <t>29-Oct-15 15:39:49</t>
  </si>
  <si>
    <t>29-Oct-15 15:39:52</t>
  </si>
  <si>
    <t>OF285</t>
  </si>
  <si>
    <t>PRECINTO DE SEGURIDAD NARANJA</t>
  </si>
  <si>
    <t>UF046</t>
  </si>
  <si>
    <t>ASTA DE 8 PIE</t>
  </si>
  <si>
    <t>30-Oct-15 09:28:46</t>
  </si>
  <si>
    <t>30-Oct-15 00:00:00</t>
  </si>
  <si>
    <t>30-Oct-15 09:28:51</t>
  </si>
  <si>
    <t>6033</t>
  </si>
  <si>
    <t>02-Nov-15 08:51:26</t>
  </si>
  <si>
    <t>02-Nov-15 00:00:00</t>
  </si>
  <si>
    <t>02-Nov-15 08:51:29</t>
  </si>
  <si>
    <t>16957</t>
  </si>
  <si>
    <t>IF286</t>
  </si>
  <si>
    <t>COMPUTADORA HP PRODESR 600 G1 SFF</t>
  </si>
  <si>
    <t>04-Nov-15 14:42:10</t>
  </si>
  <si>
    <t>04-Nov-15 00:00:00</t>
  </si>
  <si>
    <t>04-Nov-15 14:42:15</t>
  </si>
  <si>
    <t>580-4772</t>
  </si>
  <si>
    <t>12-Nov-15 15:03:39</t>
  </si>
  <si>
    <t>12-Nov-15 00:00:00</t>
  </si>
  <si>
    <t>12-Nov-15 15:03:43</t>
  </si>
  <si>
    <t>991-493</t>
  </si>
  <si>
    <t>17-Nov-15 10:47:33</t>
  </si>
  <si>
    <t>17-Nov-15 00:00:00</t>
  </si>
  <si>
    <t>17-Nov-15 10:47:40</t>
  </si>
  <si>
    <t>1119</t>
  </si>
  <si>
    <t>OF104</t>
  </si>
  <si>
    <t>TARJETAS DE PRESENTACION</t>
  </si>
  <si>
    <t>17-Nov-15 10:46:20</t>
  </si>
  <si>
    <t>17-Nov-15 10:46:24</t>
  </si>
  <si>
    <t>17060</t>
  </si>
  <si>
    <t>IF292</t>
  </si>
  <si>
    <t>COMPUTADORA HP PRODESR 600  SFF 16G</t>
  </si>
  <si>
    <t>18-Nov-15 15:02:20</t>
  </si>
  <si>
    <t>18-Nov-15 00:00:00</t>
  </si>
  <si>
    <t>18-Nov-15 15:02:24</t>
  </si>
  <si>
    <t>991-561</t>
  </si>
  <si>
    <t>20-Nov-15 15:43:10</t>
  </si>
  <si>
    <t>20-Nov-15 00:00:00</t>
  </si>
  <si>
    <t>20-Nov-15 15:43:13</t>
  </si>
  <si>
    <t>6995</t>
  </si>
  <si>
    <t>03-Dec-15 09:07:06</t>
  </si>
  <si>
    <t>03-Dec-15 00:00:00</t>
  </si>
  <si>
    <t>03-Dec-15 09:07:11</t>
  </si>
  <si>
    <t>580-4906</t>
  </si>
  <si>
    <t>17-Dec-15 09:13:42</t>
  </si>
  <si>
    <t>17-Dec-15 00:00:00</t>
  </si>
  <si>
    <t>17-Dec-15 09:13:45</t>
  </si>
  <si>
    <t>978077</t>
  </si>
  <si>
    <t>22-Dec-15 13:28:08</t>
  </si>
  <si>
    <t>22-Dec-15 00:00:00</t>
  </si>
  <si>
    <t>22-Dec-15 13:28:11</t>
  </si>
  <si>
    <t>580-4956</t>
  </si>
  <si>
    <t>02-Jan-19 15:45:40</t>
  </si>
  <si>
    <t>02-Jan-19 00:00:00</t>
  </si>
  <si>
    <t>07-Jan-19 12:14:36</t>
  </si>
  <si>
    <t>580-16000</t>
  </si>
  <si>
    <t>09-Jan-19 09:49:46</t>
  </si>
  <si>
    <t>07-Jan-19 00:00:00</t>
  </si>
  <si>
    <t>09-Jan-19 11:28:38</t>
  </si>
  <si>
    <t>80</t>
  </si>
  <si>
    <t>DE034</t>
  </si>
  <si>
    <t>BOMBA P/ INFLAR GLOBOS</t>
  </si>
  <si>
    <t>TECNOELITE SRL</t>
  </si>
  <si>
    <t>09-Jan-19 09:52:46</t>
  </si>
  <si>
    <t>09-Jan-19 11:27:37</t>
  </si>
  <si>
    <t>12290</t>
  </si>
  <si>
    <t>C0122</t>
  </si>
  <si>
    <t>TERMO CROMADO PARA CAFE</t>
  </si>
  <si>
    <t>09-Jan-19 09:56:42</t>
  </si>
  <si>
    <t>09-Jan-19 11:27:48</t>
  </si>
  <si>
    <t>85</t>
  </si>
  <si>
    <t>C0067</t>
  </si>
  <si>
    <t>LICUADORA</t>
  </si>
  <si>
    <t>EMPRESAS INTEGRADAS, S.A.S</t>
  </si>
  <si>
    <t>C0257</t>
  </si>
  <si>
    <t>TOSTADORA</t>
  </si>
  <si>
    <t>EQ001</t>
  </si>
  <si>
    <t>CAFETERA ELECTRICA 12 TAZAS</t>
  </si>
  <si>
    <t>10-Jan-19 15:38:20</t>
  </si>
  <si>
    <t>10-Jan-19 00:00:00</t>
  </si>
  <si>
    <t>11-Jan-19 11:52:41</t>
  </si>
  <si>
    <t>580-16071</t>
  </si>
  <si>
    <t>17-Jan-19 13:27:16</t>
  </si>
  <si>
    <t>17-Jan-19 00:00:00</t>
  </si>
  <si>
    <t>17-Jan-19 15:43:34</t>
  </si>
  <si>
    <t>58016112</t>
  </si>
  <si>
    <t>24-Jan-19 09:09:44</t>
  </si>
  <si>
    <t>24-Jan-19 00:00:00</t>
  </si>
  <si>
    <t>24-Jan-19 09:39:36</t>
  </si>
  <si>
    <t>58016172</t>
  </si>
  <si>
    <t>30-Jan-19 14:14:57</t>
  </si>
  <si>
    <t>30-Jan-19 00:00:00</t>
  </si>
  <si>
    <t>30-Jan-19 14:44:21</t>
  </si>
  <si>
    <t>58016219</t>
  </si>
  <si>
    <t>06-Mar-19 13:10:12</t>
  </si>
  <si>
    <t>06-Feb-19 00:00:00</t>
  </si>
  <si>
    <t>06-Mar-19 13:27:23</t>
  </si>
  <si>
    <t>0993644</t>
  </si>
  <si>
    <t>07-Feb-19 08:16:53</t>
  </si>
  <si>
    <t>07-Feb-19 00:00:00</t>
  </si>
  <si>
    <t>11-Feb-19 08:33:28</t>
  </si>
  <si>
    <t>4080</t>
  </si>
  <si>
    <t>08-Feb-19 08:30:03</t>
  </si>
  <si>
    <t>08-Feb-19 09:36:24</t>
  </si>
  <si>
    <t>INACTIVO</t>
  </si>
  <si>
    <t>07-Feb-19 08:32:21</t>
  </si>
  <si>
    <t>08-Feb-19 09:37:07</t>
  </si>
  <si>
    <t>2869</t>
  </si>
  <si>
    <t>L0068</t>
  </si>
  <si>
    <t>SUAPER CON PALO DE MEDIO METRO</t>
  </si>
  <si>
    <t>08-Feb-19 09:32:24</t>
  </si>
  <si>
    <t>08-Feb-19 09:34:21</t>
  </si>
  <si>
    <t>23783</t>
  </si>
  <si>
    <t>08-Feb-19 09:34:22</t>
  </si>
  <si>
    <t>OF427</t>
  </si>
  <si>
    <t>MARCADORES PARA PIZARRA</t>
  </si>
  <si>
    <t>07-Feb-19 09:22:52</t>
  </si>
  <si>
    <t>08-Feb-19 09:34:48</t>
  </si>
  <si>
    <t>263</t>
  </si>
  <si>
    <t>GASPER SERVICIOS MULTIPLES (GSM)</t>
  </si>
  <si>
    <t>07-Feb-19 09:49:55</t>
  </si>
  <si>
    <t>08-Feb-19 09:36:08</t>
  </si>
  <si>
    <t>615</t>
  </si>
  <si>
    <t>SUMINISTRO GUIPAK</t>
  </si>
  <si>
    <t>08-Feb-19 09:36:09</t>
  </si>
  <si>
    <t>L0030</t>
  </si>
  <si>
    <t>ZAFACON MEDIANO PLASTICO</t>
  </si>
  <si>
    <t>L0134</t>
  </si>
  <si>
    <t>FUNDA P/ BASURA DE 55 GALONES DE 50/1</t>
  </si>
  <si>
    <t>L0153</t>
  </si>
  <si>
    <t>JABON LIQUIDO P/ FREGAR</t>
  </si>
  <si>
    <t>08-Feb-19 08:40:05</t>
  </si>
  <si>
    <t>08-Feb-19 09:35:41</t>
  </si>
  <si>
    <t>154332</t>
  </si>
  <si>
    <t>08-Feb-19 14:34:42</t>
  </si>
  <si>
    <t>08-Feb-19 00:00:00</t>
  </si>
  <si>
    <t>08-Feb-19 14:38:38</t>
  </si>
  <si>
    <t>125</t>
  </si>
  <si>
    <t>C0312</t>
  </si>
  <si>
    <t>FRUTAS SECAS</t>
  </si>
  <si>
    <t>C0313</t>
  </si>
  <si>
    <t>SEMILLAS DE CAJUIL</t>
  </si>
  <si>
    <t>C0314</t>
  </si>
  <si>
    <t>PISTACHO</t>
  </si>
  <si>
    <t>12-Feb-19 15:14:28</t>
  </si>
  <si>
    <t>12-Feb-19 00:00:00</t>
  </si>
  <si>
    <t>12-Feb-19 15:53:51</t>
  </si>
  <si>
    <t>4093</t>
  </si>
  <si>
    <t>C0315</t>
  </si>
  <si>
    <t>VASO DESECHABLE CARTON #6</t>
  </si>
  <si>
    <t>12-Feb-19 15:15:36</t>
  </si>
  <si>
    <t>12-Feb-19 15:54:30</t>
  </si>
  <si>
    <t>FR-615</t>
  </si>
  <si>
    <t>14-Feb-19 08:36:37</t>
  </si>
  <si>
    <t>13-Feb-19 00:00:00</t>
  </si>
  <si>
    <t>15-Feb-19 09:05:58</t>
  </si>
  <si>
    <t>580-16313</t>
  </si>
  <si>
    <t>15-Feb-19 09:25:43</t>
  </si>
  <si>
    <t>15-Feb-19 00:00:00</t>
  </si>
  <si>
    <t>15-Feb-19 10:43:33</t>
  </si>
  <si>
    <t>101846620</t>
  </si>
  <si>
    <t>20-Feb-19 09:34:52</t>
  </si>
  <si>
    <t>20-Feb-19 00:00:00</t>
  </si>
  <si>
    <t>20-Feb-19 10:56:23</t>
  </si>
  <si>
    <t>580-16375</t>
  </si>
  <si>
    <t>26-Feb-19 13:01:23</t>
  </si>
  <si>
    <t>26-Feb-19 00:00:00</t>
  </si>
  <si>
    <t>26-Feb-19 14:12:35</t>
  </si>
  <si>
    <t>580-16435</t>
  </si>
  <si>
    <t>26-Feb-19 13:45:07</t>
  </si>
  <si>
    <t>26-Feb-19 14:14:09</t>
  </si>
  <si>
    <t>2886</t>
  </si>
  <si>
    <t>06-Mar-19 12:36:55</t>
  </si>
  <si>
    <t>06-Mar-19 00:00:00</t>
  </si>
  <si>
    <t>07-Mar-19 08:54:50</t>
  </si>
  <si>
    <t>580-16515</t>
  </si>
  <si>
    <t>12-Mar-19 08:52:55</t>
  </si>
  <si>
    <t>12-Mar-19 00:00:00</t>
  </si>
  <si>
    <t>30-Apr-19 11:27:48</t>
  </si>
  <si>
    <t>580-16573</t>
  </si>
  <si>
    <t>15-Mar-19 13:38:40</t>
  </si>
  <si>
    <t>15-Mar-19 00:00:00</t>
  </si>
  <si>
    <t>15-Mar-19 14:35:31</t>
  </si>
  <si>
    <t>580-16615</t>
  </si>
  <si>
    <t>21-Mar-19 11:02:19</t>
  </si>
  <si>
    <t>21-Mar-19 00:00:00</t>
  </si>
  <si>
    <t>21-Mar-19 11:50:41</t>
  </si>
  <si>
    <t>580-16671</t>
  </si>
  <si>
    <t>29-Mar-19 10:18:37</t>
  </si>
  <si>
    <t>29-Mar-19 00:00:00</t>
  </si>
  <si>
    <t>29-Mar-19 10:38:32</t>
  </si>
  <si>
    <t>101897147</t>
  </si>
  <si>
    <t>29-Mar-19 10:23:32</t>
  </si>
  <si>
    <t>29-Mar-19 10:42:26</t>
  </si>
  <si>
    <t>580-16722</t>
  </si>
  <si>
    <t>03-Apr-19 15:28:45</t>
  </si>
  <si>
    <t>580-16774</t>
  </si>
  <si>
    <t>10-Apr-19 10:19:31</t>
  </si>
  <si>
    <t>580-16831</t>
  </si>
  <si>
    <t>23-Apr-19 15:56:45</t>
  </si>
  <si>
    <t>25549</t>
  </si>
  <si>
    <t>17-Apr-19 12:45:59</t>
  </si>
  <si>
    <t>580-16899</t>
  </si>
  <si>
    <t xml:space="preserve">                                                                  </t>
  </si>
  <si>
    <t xml:space="preserve">Existencia </t>
  </si>
  <si>
    <t>Monto Total</t>
  </si>
  <si>
    <t>Monto por Unidad</t>
  </si>
  <si>
    <t xml:space="preserve">Renglon </t>
  </si>
  <si>
    <t>Fecha Registro</t>
  </si>
  <si>
    <t xml:space="preserve">Registro Documento </t>
  </si>
  <si>
    <t xml:space="preserve">Fecha Aprobación </t>
  </si>
  <si>
    <t>Tipo Documento</t>
  </si>
  <si>
    <t>Codigo</t>
  </si>
  <si>
    <t>Articulo</t>
  </si>
  <si>
    <t>Cantidad aprobada</t>
  </si>
  <si>
    <t>Almacén</t>
  </si>
  <si>
    <t>Suplidor</t>
  </si>
  <si>
    <t>CAJA</t>
  </si>
  <si>
    <t>PAQUETE</t>
  </si>
  <si>
    <t>CAJAS</t>
  </si>
  <si>
    <t xml:space="preserve">UNIDAD </t>
  </si>
  <si>
    <t>RESMA</t>
  </si>
  <si>
    <t>GALON</t>
  </si>
  <si>
    <t xml:space="preserve">GALON </t>
  </si>
  <si>
    <t>YARDA</t>
  </si>
  <si>
    <t>FARDO</t>
  </si>
  <si>
    <t>ROLLO</t>
  </si>
  <si>
    <t xml:space="preserve">PAQUETE </t>
  </si>
  <si>
    <t xml:space="preserve">ROLLO </t>
  </si>
  <si>
    <t>LATA</t>
  </si>
  <si>
    <t xml:space="preserve">PAQUETE  </t>
  </si>
  <si>
    <t>BOTELLA</t>
  </si>
  <si>
    <t>TENEDORES PLASTICO CRISTALINO FUERTE</t>
  </si>
  <si>
    <t>FECHA ENTRADA</t>
  </si>
  <si>
    <t>FECHA DOCUMENTO/ADQ.</t>
  </si>
  <si>
    <t>CODIGO</t>
  </si>
  <si>
    <t>ARTICULO</t>
  </si>
  <si>
    <t>CANTIDAD</t>
  </si>
  <si>
    <t>MONTO POR UNIDAD</t>
  </si>
  <si>
    <t>MONTO TOTAL</t>
  </si>
  <si>
    <t>EXISTENCIA</t>
  </si>
  <si>
    <t>COCINA</t>
  </si>
  <si>
    <t>EQUIPOS</t>
  </si>
  <si>
    <t>INFORMATICA</t>
  </si>
  <si>
    <t>LIMPIEZA</t>
  </si>
  <si>
    <t>MOBILIARIO</t>
  </si>
  <si>
    <t>OFICINA</t>
  </si>
  <si>
    <t>UNIFORMES</t>
  </si>
  <si>
    <t>LICDA.OLGA ATALA AMOR LORA</t>
  </si>
  <si>
    <t>LICDA. FRANCIS JAVIER</t>
  </si>
  <si>
    <t xml:space="preserve">COORDINADORA DE ALMACEN </t>
  </si>
  <si>
    <t>Y SUMINISTROS</t>
  </si>
  <si>
    <t xml:space="preserve">ENCARGADA DEPARTAMENTO </t>
  </si>
  <si>
    <t>ADMINISTRATIVO</t>
  </si>
  <si>
    <t>Dirección General de Jubilaciones y Pensiones a Cargo del Estado</t>
  </si>
  <si>
    <t>CANTIDAD ENTRADA</t>
  </si>
  <si>
    <t>COORDINACION DE ALMACEN Y SUMINISTROS</t>
  </si>
  <si>
    <t>CO282</t>
  </si>
  <si>
    <t>JUGOS VARIADOS 10 ONZ</t>
  </si>
  <si>
    <t>TOTAL INVENTARIO ACTUAL</t>
  </si>
  <si>
    <t>DEPARTAMENTO ADMINISTRATIVO</t>
  </si>
  <si>
    <t>Fuera de sistema</t>
  </si>
  <si>
    <t>4 alicates no aparecen en sistema</t>
  </si>
  <si>
    <t>21 cajas de ganchos sin entrada resgistrada</t>
  </si>
  <si>
    <t>287 Cajas sin entrada registrada</t>
  </si>
  <si>
    <t>7 resmas fuera del registro</t>
  </si>
  <si>
    <t>11 resmas sin entrada</t>
  </si>
  <si>
    <t>55 unidades fuera de sistema</t>
  </si>
  <si>
    <t>45 cajas fuera sistema</t>
  </si>
  <si>
    <t>78  cajas fuera de sistema</t>
  </si>
  <si>
    <t>53 cajas fuera de sistema</t>
  </si>
  <si>
    <t xml:space="preserve">20 cajas fuera de sistema </t>
  </si>
  <si>
    <t xml:space="preserve">30 cajas fuera de sistema </t>
  </si>
  <si>
    <t>1 fuera de sistema</t>
  </si>
  <si>
    <t>2 fuera de sistema</t>
  </si>
  <si>
    <t xml:space="preserve">1 fuera de sistema </t>
  </si>
  <si>
    <t xml:space="preserve">11 fuera de sistema </t>
  </si>
  <si>
    <t xml:space="preserve">2 fuera de sistema </t>
  </si>
  <si>
    <t xml:space="preserve">16 resmas fuera de sistema </t>
  </si>
  <si>
    <t xml:space="preserve">13 ambientadores fuea de sistema </t>
  </si>
  <si>
    <t xml:space="preserve">4 perforadoras fuera de sistema </t>
  </si>
  <si>
    <t>56 portaclips fuera de inventario</t>
  </si>
  <si>
    <t>17 porta tarjetas fuera de sistema</t>
  </si>
  <si>
    <t xml:space="preserve">10 unidades fuera de sistema </t>
  </si>
  <si>
    <t xml:space="preserve">Quedaron fuera del inventario </t>
  </si>
  <si>
    <t>Lectores de huella</t>
  </si>
  <si>
    <t>UPS</t>
  </si>
  <si>
    <t>PRODUCTOS FUERA DE INVENTARIO SIN ENTRADA EN ALMACEN DE DGJP</t>
  </si>
  <si>
    <t>Gorros desechables</t>
  </si>
  <si>
    <t>Espirales  diversas</t>
  </si>
  <si>
    <t xml:space="preserve">Separador Mensual </t>
  </si>
  <si>
    <t>Paquetes</t>
  </si>
  <si>
    <t>Unidades</t>
  </si>
  <si>
    <t>Pocas unidades y algunas faltan piezas</t>
  </si>
  <si>
    <t>Los sobres presentan incongriencias en las cantidades</t>
  </si>
  <si>
    <t>por lo que procederemos a relizar un inventario con mayor ajuste</t>
  </si>
  <si>
    <t xml:space="preserve">el cual se realizará durante el proceso de mudanza. </t>
  </si>
  <si>
    <t>Camisas Verdes</t>
  </si>
  <si>
    <t>los tamaños son diferentes, no concuerdan con la descripcion de la unica entrada encontrada</t>
  </si>
  <si>
    <t>TONER  305A CE410XC BLACK</t>
  </si>
  <si>
    <t>IF302</t>
  </si>
  <si>
    <t>IF303</t>
  </si>
  <si>
    <t>IF304</t>
  </si>
  <si>
    <t>TONER CF 411XC CYAN</t>
  </si>
  <si>
    <t>TONER CF 412XC YELLOW</t>
  </si>
  <si>
    <t>TONER CF 410XC  NEGRO</t>
  </si>
  <si>
    <t>TONER CF 413XC MAGENTA</t>
  </si>
  <si>
    <t>INVENTARIO ALMACEN OCTUBRE-DICIEMBRE 2019</t>
  </si>
  <si>
    <t>L0077</t>
  </si>
  <si>
    <t>DISPENSADOR DE AMBIENTE EN SPRAY</t>
  </si>
  <si>
    <t>FUNDA P/ BASURA DE 30 GALONES DE 50/1</t>
  </si>
  <si>
    <t>FUNDA P/ BASURA DE 13 GALONES DE 50/1</t>
  </si>
  <si>
    <t>GUANTES AMARILLO MANOS SUAVES</t>
  </si>
  <si>
    <t>PAR</t>
  </si>
  <si>
    <t>DETERGENTE EN POLVO 30 LIBRAS</t>
  </si>
  <si>
    <t>SACO</t>
  </si>
  <si>
    <t>ESCOBILLA</t>
  </si>
  <si>
    <t xml:space="preserve"> </t>
  </si>
  <si>
    <t>BANDERAS NACIONALES PARA ASTAS FIJAS</t>
  </si>
  <si>
    <t>HOJAS PROTECTORA TRANSPARENTE 100/1</t>
  </si>
  <si>
    <t>MOTOCICLETAS</t>
  </si>
  <si>
    <t>EM001</t>
  </si>
  <si>
    <t>EQ089</t>
  </si>
  <si>
    <t>MAQUINA TRITURADORA</t>
  </si>
  <si>
    <t>EQUIPOS DE MOTOR</t>
  </si>
  <si>
    <t>MONTO ENTRADA</t>
  </si>
  <si>
    <t>CUENTA</t>
  </si>
  <si>
    <t>INVENTARIO ALMACEN ABRIL-JUNIO 2020</t>
  </si>
  <si>
    <t>CO-0003</t>
  </si>
  <si>
    <t>CODIGO       CO</t>
  </si>
  <si>
    <t>CO-0006</t>
  </si>
  <si>
    <t>CO-0001</t>
  </si>
  <si>
    <t>CO-0009</t>
  </si>
  <si>
    <t>CO-0024</t>
  </si>
  <si>
    <t>CO-0028</t>
  </si>
  <si>
    <t>CO-0010</t>
  </si>
  <si>
    <t>CO-0026</t>
  </si>
  <si>
    <t>L-0005</t>
  </si>
  <si>
    <t>CO-0011</t>
  </si>
  <si>
    <t>CO-0005</t>
  </si>
  <si>
    <t>CO-0029</t>
  </si>
  <si>
    <t>CO-0007</t>
  </si>
  <si>
    <t>CO-0033</t>
  </si>
  <si>
    <t>EQ-0001</t>
  </si>
  <si>
    <t>EQ-0002</t>
  </si>
  <si>
    <t>EQ-0003</t>
  </si>
  <si>
    <t>IF-0001</t>
  </si>
  <si>
    <t>IF-0002</t>
  </si>
  <si>
    <t>IF-0006</t>
  </si>
  <si>
    <t>IF-0008</t>
  </si>
  <si>
    <t>IF-0009</t>
  </si>
  <si>
    <t>IF-0010</t>
  </si>
  <si>
    <t>IF-0011</t>
  </si>
  <si>
    <t>IF-0012</t>
  </si>
  <si>
    <t>IF-0013</t>
  </si>
  <si>
    <t>IF-0014</t>
  </si>
  <si>
    <t>IF-0015</t>
  </si>
  <si>
    <t>IF-0007</t>
  </si>
  <si>
    <t>IF-0016</t>
  </si>
  <si>
    <t>IF-0005</t>
  </si>
  <si>
    <t>IF-0004</t>
  </si>
  <si>
    <t>IF-0020</t>
  </si>
  <si>
    <t>IF-0003</t>
  </si>
  <si>
    <t>IF-0027</t>
  </si>
  <si>
    <t>IF-0021</t>
  </si>
  <si>
    <t>IF-0024</t>
  </si>
  <si>
    <t>IF-0023</t>
  </si>
  <si>
    <t>IF-0022</t>
  </si>
  <si>
    <t>IF-0025</t>
  </si>
  <si>
    <t>IF-0026</t>
  </si>
  <si>
    <t>L-0032</t>
  </si>
  <si>
    <t>L-0012</t>
  </si>
  <si>
    <t>L-0021</t>
  </si>
  <si>
    <t>L-0019</t>
  </si>
  <si>
    <t>L-0037</t>
  </si>
  <si>
    <t>L-0038</t>
  </si>
  <si>
    <t>L-0039</t>
  </si>
  <si>
    <t>L-0040</t>
  </si>
  <si>
    <t>L-0051</t>
  </si>
  <si>
    <t>L-0049</t>
  </si>
  <si>
    <t>L-0009</t>
  </si>
  <si>
    <t>L-0054</t>
  </si>
  <si>
    <t>L-0050</t>
  </si>
  <si>
    <t>L-0046</t>
  </si>
  <si>
    <t>L-0027</t>
  </si>
  <si>
    <t>UN-0001</t>
  </si>
  <si>
    <t>UN-0002</t>
  </si>
  <si>
    <t>UN-0003</t>
  </si>
  <si>
    <t>UN-0004</t>
  </si>
  <si>
    <t>OF-0001</t>
  </si>
  <si>
    <t>OF-0064</t>
  </si>
  <si>
    <t>OF-0068</t>
  </si>
  <si>
    <t>OF-0044</t>
  </si>
  <si>
    <t>OF-0041</t>
  </si>
  <si>
    <t>OF-0046</t>
  </si>
  <si>
    <t>OF-0071</t>
  </si>
  <si>
    <t>OF-0032</t>
  </si>
  <si>
    <t>OF-0002</t>
  </si>
  <si>
    <t>OF-0003</t>
  </si>
  <si>
    <t>OF-0004</t>
  </si>
  <si>
    <t>OF-0005</t>
  </si>
  <si>
    <t>OF-0006</t>
  </si>
  <si>
    <t>OF-0007</t>
  </si>
  <si>
    <t>OF-0008</t>
  </si>
  <si>
    <t>OF-0009</t>
  </si>
  <si>
    <t>OF-0010</t>
  </si>
  <si>
    <t>OF-0011</t>
  </si>
  <si>
    <t>OF-0012</t>
  </si>
  <si>
    <t>OF-0013</t>
  </si>
  <si>
    <t>OF-0014</t>
  </si>
  <si>
    <t>OF-0015</t>
  </si>
  <si>
    <t>OF-0016</t>
  </si>
  <si>
    <t>OF-0017</t>
  </si>
  <si>
    <t>OF-0018</t>
  </si>
  <si>
    <t>OF-0019</t>
  </si>
  <si>
    <t>OF-0020</t>
  </si>
  <si>
    <t>OF-0021</t>
  </si>
  <si>
    <t>OF-0022</t>
  </si>
  <si>
    <t>OF-0023</t>
  </si>
  <si>
    <t>OF-0024</t>
  </si>
  <si>
    <t>OF-0025</t>
  </si>
  <si>
    <t>OF-0026</t>
  </si>
  <si>
    <t>OF-0027</t>
  </si>
  <si>
    <t>OF-0028</t>
  </si>
  <si>
    <t>OF-0029</t>
  </si>
  <si>
    <t>OF-0030</t>
  </si>
  <si>
    <t>OF-0033</t>
  </si>
  <si>
    <t>OF-0034</t>
  </si>
  <si>
    <t>OF-0035</t>
  </si>
  <si>
    <t>OF-0036</t>
  </si>
  <si>
    <t>OF-0037</t>
  </si>
  <si>
    <t>OF-0038</t>
  </si>
  <si>
    <t>OF-0039</t>
  </si>
  <si>
    <t>OF-0040</t>
  </si>
  <si>
    <t>OF-0042</t>
  </si>
  <si>
    <t>OF-0043</t>
  </si>
  <si>
    <t>OF-0045</t>
  </si>
  <si>
    <t>OF-0047</t>
  </si>
  <si>
    <t>OF-0048</t>
  </si>
  <si>
    <t>OF-0049</t>
  </si>
  <si>
    <t>OF-0050</t>
  </si>
  <si>
    <t>OF-0051</t>
  </si>
  <si>
    <t>OF-0052</t>
  </si>
  <si>
    <t>OF-0053</t>
  </si>
  <si>
    <t>OF-0054</t>
  </si>
  <si>
    <t>OF-0055</t>
  </si>
  <si>
    <t>OF-0056</t>
  </si>
  <si>
    <t>OF-0057</t>
  </si>
  <si>
    <t>OF-0058</t>
  </si>
  <si>
    <t>OF-0059</t>
  </si>
  <si>
    <t>OF-0060</t>
  </si>
  <si>
    <t>OF-0061</t>
  </si>
  <si>
    <t>OF-0062</t>
  </si>
  <si>
    <t>OF-0063</t>
  </si>
  <si>
    <t>OF-0065</t>
  </si>
  <si>
    <t>OF-0066</t>
  </si>
  <si>
    <t>OF-0067</t>
  </si>
  <si>
    <t>OF-0069</t>
  </si>
  <si>
    <t>OF-0070</t>
  </si>
  <si>
    <t>OF-0072</t>
  </si>
  <si>
    <t>OF-0073</t>
  </si>
  <si>
    <t>RESMA DE PAPEL 8 1/2 x 11</t>
  </si>
  <si>
    <t>DESCRIPCION DEL BIEN</t>
  </si>
  <si>
    <t>FECHA DE REGISTRO</t>
  </si>
  <si>
    <t>FECHA DE ADQUISICION</t>
  </si>
  <si>
    <t>INVENTARIO ALMACEN HASTA 30 JUNIO 2020</t>
  </si>
  <si>
    <t>TONER CF226A/X</t>
  </si>
  <si>
    <t>ALCOHOL ISOPROPILICO</t>
  </si>
  <si>
    <t>DESINFECTANTE EN GEL</t>
  </si>
  <si>
    <t>OF-0074</t>
  </si>
  <si>
    <t>PROTECTORES DE CARA</t>
  </si>
  <si>
    <t>L-0090</t>
  </si>
  <si>
    <t>VASO DESECHABLE CARTON #6 (PAQ. 50/1)</t>
  </si>
  <si>
    <t>S/N</t>
  </si>
  <si>
    <t>ESPIRALES DIFERENTES NUMERALES</t>
  </si>
  <si>
    <t>UNIDAD</t>
  </si>
  <si>
    <t>BOTELLAS DE AGUA</t>
  </si>
  <si>
    <t>OF-0031</t>
  </si>
  <si>
    <t>IF-0017</t>
  </si>
  <si>
    <t>IF-0018</t>
  </si>
  <si>
    <t>IF-0019</t>
  </si>
  <si>
    <t>TONR HP CF 510X</t>
  </si>
  <si>
    <t>TONER HP CF511X</t>
  </si>
  <si>
    <t>TONER HP CF503</t>
  </si>
  <si>
    <t>TONER HP W2023</t>
  </si>
  <si>
    <t>TONER HP CF501</t>
  </si>
  <si>
    <t>TONER HP CF502</t>
  </si>
  <si>
    <t>TONER HP CF500</t>
  </si>
  <si>
    <t>CARTUCHO 96</t>
  </si>
  <si>
    <t>CARTUCHO 97</t>
  </si>
  <si>
    <t>TONER W2020A</t>
  </si>
  <si>
    <t>OF-0075</t>
  </si>
  <si>
    <t>OF-0076</t>
  </si>
  <si>
    <t>L-0091</t>
  </si>
  <si>
    <t xml:space="preserve">LANILLAS </t>
  </si>
  <si>
    <t>YARDAS</t>
  </si>
  <si>
    <t xml:space="preserve">ESCOBAS PLASTICAS </t>
  </si>
  <si>
    <t>L-0093</t>
  </si>
  <si>
    <t xml:space="preserve">ESCOBILLAS LIMPIA CRISTALES </t>
  </si>
  <si>
    <t>L-0095</t>
  </si>
  <si>
    <t>IF-0028</t>
  </si>
  <si>
    <t>EQ-0004</t>
  </si>
  <si>
    <t>SMART TV 55 PULGADAS</t>
  </si>
  <si>
    <t>IF-0029</t>
  </si>
  <si>
    <t>IF-0030</t>
  </si>
  <si>
    <t>TONER HP W 2021</t>
  </si>
  <si>
    <t>TONER HP W 2022</t>
  </si>
  <si>
    <t>IF-0031</t>
  </si>
  <si>
    <t>TONER  CE 285</t>
  </si>
  <si>
    <t>IF-0032</t>
  </si>
  <si>
    <t>IF-0033</t>
  </si>
  <si>
    <t>IF-0034</t>
  </si>
  <si>
    <t>IF-0035</t>
  </si>
  <si>
    <t>IF-0036</t>
  </si>
  <si>
    <t>LAPTOP</t>
  </si>
  <si>
    <t>PAPEL FORMAS CONTINUA</t>
  </si>
  <si>
    <t>PAPEL BOND 8 1/2 X 13</t>
  </si>
  <si>
    <t xml:space="preserve">FOLDER PARTITION 8 1/2 X 11  4 DIVISIONES </t>
  </si>
  <si>
    <t>PAPEL TIMBRADO BCO. HILO F. COLORS</t>
  </si>
  <si>
    <t>IF-0037</t>
  </si>
  <si>
    <t>IF-0038</t>
  </si>
  <si>
    <t>TR-0001</t>
  </si>
  <si>
    <t>FILTRO DE ACEITE P/ VEHICULO</t>
  </si>
  <si>
    <t>FILTRO DE COMBUSTIBLE</t>
  </si>
  <si>
    <t>TR-0005</t>
  </si>
  <si>
    <t>COOLAND</t>
  </si>
  <si>
    <t>SHAMPOO P/ VEHICULO</t>
  </si>
  <si>
    <t>AMBIENTADOR P/ VEHICULO</t>
  </si>
  <si>
    <t>TR-0010</t>
  </si>
  <si>
    <t>CREMA DE INETRIOR DE VEHICULO</t>
  </si>
  <si>
    <t>TR-0011</t>
  </si>
  <si>
    <t>DESGRASANTE</t>
  </si>
  <si>
    <t xml:space="preserve">               </t>
  </si>
  <si>
    <t>PAPEL TIMBRADO BLANCO, F. COLORS</t>
  </si>
  <si>
    <t>1138-79-2375</t>
  </si>
  <si>
    <t>ESCRITORIOS DE MADERA</t>
  </si>
  <si>
    <t>XEROX PHASER3635 SN: BB14922134</t>
  </si>
  <si>
    <t>FARDOS 12/1</t>
  </si>
  <si>
    <t>FUNDAS P/ BASURA  30 GLS. 50/1</t>
  </si>
  <si>
    <t>IF-0039</t>
  </si>
  <si>
    <t>IF-0040</t>
  </si>
  <si>
    <t>TINTA EPSON NEGRO CB 436A</t>
  </si>
  <si>
    <t>IF-0041</t>
  </si>
  <si>
    <t>IF-0042</t>
  </si>
  <si>
    <t>OF-0079</t>
  </si>
  <si>
    <t>CAJAS TROQUELADAS P/ ARCHIVAR</t>
  </si>
  <si>
    <t>IF-0043</t>
  </si>
  <si>
    <t>IF-0044</t>
  </si>
  <si>
    <t>EPSON 504 CYAN</t>
  </si>
  <si>
    <t>COMPRESOR DE AIRE 50 GIN</t>
  </si>
  <si>
    <t>TR- 0012</t>
  </si>
  <si>
    <t>GALONES</t>
  </si>
  <si>
    <t>OF-0077</t>
  </si>
  <si>
    <t>PAPEL BOND 20  8 1/2 X 14</t>
  </si>
  <si>
    <t>RESMAS</t>
  </si>
  <si>
    <t>OF-0078</t>
  </si>
  <si>
    <t>RESMA DE PAPEL 8 1/2 x 17</t>
  </si>
  <si>
    <t>TR-0013</t>
  </si>
  <si>
    <t>UNIDADES</t>
  </si>
  <si>
    <t>TR-0014</t>
  </si>
  <si>
    <t>TR-0015</t>
  </si>
  <si>
    <t>CAJITAS/12U</t>
  </si>
  <si>
    <t>PARES</t>
  </si>
  <si>
    <t>FAROLES TRASERO DERECHO IZUSO D- MAX 2014</t>
  </si>
  <si>
    <t>CAJA DE HERRAMIENTAS</t>
  </si>
  <si>
    <t>LLAVE PARA FLOJAR FILTROS DE ACEITE</t>
  </si>
  <si>
    <t>IF-0045</t>
  </si>
  <si>
    <t xml:space="preserve">DELL MOUSE  MS 116 </t>
  </si>
  <si>
    <t>IF-0046</t>
  </si>
  <si>
    <t>TECLADO PARA COMPUTADORA</t>
  </si>
  <si>
    <t>IF-0047</t>
  </si>
  <si>
    <t>TE CALIENTE VARIOS SABORES</t>
  </si>
  <si>
    <t>UN-0006</t>
  </si>
  <si>
    <t>CAJAS  100/1</t>
  </si>
  <si>
    <t>UN-0007</t>
  </si>
  <si>
    <t>CAJAS 100/1</t>
  </si>
  <si>
    <t>BOTELLONES DE AGUA PURIFICADA</t>
  </si>
  <si>
    <t>MOUSE PAD</t>
  </si>
  <si>
    <t>EQ-0005</t>
  </si>
  <si>
    <t>ESTUFAS ELECT. 3 HORNILLAS</t>
  </si>
  <si>
    <t>EQ-0006</t>
  </si>
  <si>
    <t>DESINFECTANTE ( MISTOLIN)</t>
  </si>
  <si>
    <t>L-0098</t>
  </si>
  <si>
    <t>TOALLITAS INDIVIDUALES</t>
  </si>
  <si>
    <t>APLICADORES 16 OZ.</t>
  </si>
  <si>
    <t>L-0100</t>
  </si>
  <si>
    <t>APLICADORES   8 OZ.</t>
  </si>
  <si>
    <t>ROLLOS</t>
  </si>
  <si>
    <t>SOBRES TIPO CARTA 500/1</t>
  </si>
  <si>
    <t>UN-0008</t>
  </si>
  <si>
    <t>UN-0009</t>
  </si>
  <si>
    <t>MURAL DE CORCHO</t>
  </si>
  <si>
    <t>OF-0080</t>
  </si>
  <si>
    <t>CINTA ADHESIVA 3/4</t>
  </si>
  <si>
    <t>UN-0010</t>
  </si>
  <si>
    <t>UN-0011</t>
  </si>
  <si>
    <t>PENDAFLEX ACORDEON</t>
  </si>
  <si>
    <t>CINTA ADHESIVA DE 2 PULGADAS</t>
  </si>
  <si>
    <t>OF-0082</t>
  </si>
  <si>
    <t>OF-0081</t>
  </si>
  <si>
    <t>OF-0023A</t>
  </si>
  <si>
    <t>PERFORADORA TRES HOYOS</t>
  </si>
  <si>
    <t>TR-0021</t>
  </si>
  <si>
    <t>TR-0020</t>
  </si>
  <si>
    <t>TR-0016</t>
  </si>
  <si>
    <t>TR-0019</t>
  </si>
  <si>
    <t>TR-0017</t>
  </si>
  <si>
    <t>TR-0018</t>
  </si>
  <si>
    <t>AIRE ACONDICIONADO DE 18000 BTU</t>
  </si>
  <si>
    <t>EQ-0010</t>
  </si>
  <si>
    <t>CAFETERA ELECTRICA INDUSTRIAL</t>
  </si>
  <si>
    <t>EQ-0017</t>
  </si>
  <si>
    <t>INVERSOR PHASE 2 2.5KW120VAC</t>
  </si>
  <si>
    <t>EQ-0018</t>
  </si>
  <si>
    <t>MICROONDA SAMSUNG</t>
  </si>
  <si>
    <t>EQ-0019</t>
  </si>
  <si>
    <t>BATERIA TROJAN ROJA T-105</t>
  </si>
  <si>
    <t>IF-0059</t>
  </si>
  <si>
    <t>CF230 LASERJET M203D</t>
  </si>
  <si>
    <t>IF-0060</t>
  </si>
  <si>
    <t>TONER CF-512A</t>
  </si>
  <si>
    <t>TONER HPCF513A</t>
  </si>
  <si>
    <t>IF-0048</t>
  </si>
  <si>
    <t>IF-0049</t>
  </si>
  <si>
    <t>BOTELLA TINTA EPSON 544 MAGENTA</t>
  </si>
  <si>
    <t>IF-0050</t>
  </si>
  <si>
    <t>BOTELLA TINTA EPSON 544  NEGRO</t>
  </si>
  <si>
    <t>IF-0051</t>
  </si>
  <si>
    <t>IF-0052</t>
  </si>
  <si>
    <t>BOTELLA TINTA EPSON  544 YELLOW</t>
  </si>
  <si>
    <t>IF-0053</t>
  </si>
  <si>
    <t>BOTELLA TINTA EPSON  664 NEGRO</t>
  </si>
  <si>
    <t>IF-0054</t>
  </si>
  <si>
    <t xml:space="preserve">BOTELLA TINTA EPSON  664 CYAN    </t>
  </si>
  <si>
    <t>IF-0055</t>
  </si>
  <si>
    <t>BOTELLA TINTA EPSON  664 YELLOW</t>
  </si>
  <si>
    <t>IF-0056</t>
  </si>
  <si>
    <t>IF-0057</t>
  </si>
  <si>
    <t>BOTELLA  TINTA EPSON 664 ROJO</t>
  </si>
  <si>
    <t>IF-0058</t>
  </si>
  <si>
    <t>MICROFONO CUELLO CISNE</t>
  </si>
  <si>
    <t>414 W2023A HP M479</t>
  </si>
  <si>
    <t>UN-0012</t>
  </si>
  <si>
    <t>UN-0013</t>
  </si>
  <si>
    <t>UN-0014</t>
  </si>
  <si>
    <t>SACAPUNTA METAL</t>
  </si>
  <si>
    <t>OF-0088</t>
  </si>
  <si>
    <t>OF-0060A</t>
  </si>
  <si>
    <t>TINTA P/SELLO EN GOTERO ROJO</t>
  </si>
  <si>
    <t>OF-0075A</t>
  </si>
  <si>
    <t>OF-0087</t>
  </si>
  <si>
    <t>CINTA EPSON 8750</t>
  </si>
  <si>
    <t>OF-0085</t>
  </si>
  <si>
    <t>PAPEL TERMICO P/TURNO 3 1/8 (DISP.)</t>
  </si>
  <si>
    <t>PIZARRA MAGICA 60X90CM</t>
  </si>
  <si>
    <t>PAQ.25/1</t>
  </si>
  <si>
    <t>BOLIGRAFOS AZUL</t>
  </si>
  <si>
    <t>CAJA 12/1</t>
  </si>
  <si>
    <t xml:space="preserve"> CAJA 12/1</t>
  </si>
  <si>
    <t>CAJ. 12/1</t>
  </si>
  <si>
    <t>CLIPS BILLETERO 25MM 12/1</t>
  </si>
  <si>
    <t>CLIPS BILLETERO 15MM 12/1</t>
  </si>
  <si>
    <t xml:space="preserve">CLIPS BILLETERO 32MM </t>
  </si>
  <si>
    <t>CLIPS BILLETERO 1/2 PULG.</t>
  </si>
  <si>
    <t>RESALTADOR NARANJA</t>
  </si>
  <si>
    <t>FERRETERIA</t>
  </si>
  <si>
    <t>CARPETA TRES HOYOS 1 PULGADA</t>
  </si>
  <si>
    <t>CARPETA TRES HOYOS 1 1/2 PULG</t>
  </si>
  <si>
    <t>CARPETA TRES HOYOS  5 PULGADAS</t>
  </si>
  <si>
    <t>PEGAMENTO EN BARRA UHU</t>
  </si>
  <si>
    <t>DISPENSARIO</t>
  </si>
  <si>
    <t>CAJA/100</t>
  </si>
  <si>
    <t>DICLOFENAC 50MG</t>
  </si>
  <si>
    <t>ANTIGRIPAL ALGHO</t>
  </si>
  <si>
    <t xml:space="preserve">ACIDO MEFENAMICO </t>
  </si>
  <si>
    <t>VITAMINA NEUROTROPA</t>
  </si>
  <si>
    <t>SULFURO DE BISMUTO</t>
  </si>
  <si>
    <t>FRASCO</t>
  </si>
  <si>
    <t>CAJA /60</t>
  </si>
  <si>
    <t>FOLDER  MANILA 8 1/2 X 14 (LEGAL)</t>
  </si>
  <si>
    <t>CAJA 1/100</t>
  </si>
  <si>
    <t>EQ-0020</t>
  </si>
  <si>
    <t>CAJA FUERTE ELECTRONICA</t>
  </si>
  <si>
    <t>UN-0011A</t>
  </si>
  <si>
    <t>SOBRE/25</t>
  </si>
  <si>
    <t>UN-0011B</t>
  </si>
  <si>
    <t>ACETAMINOFEN</t>
  </si>
  <si>
    <t>C/100</t>
  </si>
  <si>
    <t>UN-0015</t>
  </si>
  <si>
    <t xml:space="preserve">AZITROMICINA 500MG </t>
  </si>
  <si>
    <t>C/60 TAB</t>
  </si>
  <si>
    <t>UN-0016</t>
  </si>
  <si>
    <t>C/100 TAB</t>
  </si>
  <si>
    <t>UN-0017</t>
  </si>
  <si>
    <t>UN-0018</t>
  </si>
  <si>
    <t>FENDRAMIN 2 ML</t>
  </si>
  <si>
    <t>C/24 AMP</t>
  </si>
  <si>
    <t>UN-0019</t>
  </si>
  <si>
    <t>LORATADINA 10 MG</t>
  </si>
  <si>
    <t>UN-0020</t>
  </si>
  <si>
    <t>CEFALIXINA 500 MG</t>
  </si>
  <si>
    <t>UN-0021</t>
  </si>
  <si>
    <t>BROMHEXINA JARABE, JARABE</t>
  </si>
  <si>
    <t>UN-0022</t>
  </si>
  <si>
    <t>PROPINOX CL. LISINA</t>
  </si>
  <si>
    <t xml:space="preserve">OMEPRAZOL 20 MG </t>
  </si>
  <si>
    <t>COMPLEJO B 100 M</t>
  </si>
  <si>
    <t>C/100 sobrec.</t>
  </si>
  <si>
    <t>CAPTOPRIL</t>
  </si>
  <si>
    <t>SULFADIAZINA CREMA</t>
  </si>
  <si>
    <t>TUBO</t>
  </si>
  <si>
    <t>AMBROXOL 30 MG</t>
  </si>
  <si>
    <t>CLORURO DE SODIO AL 0.9%</t>
  </si>
  <si>
    <t xml:space="preserve">TIRILLAS TRUE TEST </t>
  </si>
  <si>
    <t xml:space="preserve">LANCETAS </t>
  </si>
  <si>
    <t>UN-0023</t>
  </si>
  <si>
    <t>JERINGUILLA 5 CC</t>
  </si>
  <si>
    <t>CA/100</t>
  </si>
  <si>
    <t>FELPA (NEGRO) 12/1</t>
  </si>
  <si>
    <t>OF-0036A</t>
  </si>
  <si>
    <t>FELPA (AZUL) 12/1</t>
  </si>
  <si>
    <t>BATERIAS P/MEGAFONO 1.5V</t>
  </si>
  <si>
    <t>PAQ. 4/1</t>
  </si>
  <si>
    <t>PAPER CLIPS (TABLA)</t>
  </si>
  <si>
    <t>OF-0053A</t>
  </si>
  <si>
    <t>DVD EN BLANCO</t>
  </si>
  <si>
    <t>EQ-0021</t>
  </si>
  <si>
    <t>SILLA PLASTICA S/BRAZO</t>
  </si>
  <si>
    <t>ZAFACON GRANDE P/RECICLAJE</t>
  </si>
  <si>
    <t>SWICH DOBLE TIRO 30 AMP</t>
  </si>
  <si>
    <t>BREAKE DOBLE TIRO 30 AMP</t>
  </si>
  <si>
    <t>PIE</t>
  </si>
  <si>
    <t>EQ-0024</t>
  </si>
  <si>
    <t>CONDUFLEX 3/4</t>
  </si>
  <si>
    <t>BREAKER DE 20 A 1P GE</t>
  </si>
  <si>
    <t>CAJA BREAKER 2-4 TIPO GE</t>
  </si>
  <si>
    <t xml:space="preserve">TAPE ELECTRICO </t>
  </si>
  <si>
    <t>EQ-0028</t>
  </si>
  <si>
    <t>LAMPARA LED 60X60 LUZ BCA.</t>
  </si>
  <si>
    <t>EQ-0030</t>
  </si>
  <si>
    <t>EQ-0031</t>
  </si>
  <si>
    <t>CUCHARAS P/CAFÉ INOXIDABLE</t>
  </si>
  <si>
    <t>EQ-0032</t>
  </si>
  <si>
    <t>EQ-0033</t>
  </si>
  <si>
    <t>COPA P/AGUA (LARGA)</t>
  </si>
  <si>
    <t>EQ-0034</t>
  </si>
  <si>
    <t>EQ-0035</t>
  </si>
  <si>
    <t>COPA CORTA P/AGUA</t>
  </si>
  <si>
    <t>EQ-0036</t>
  </si>
  <si>
    <t>BANDEJA MED. RECTANG. EN MADERA</t>
  </si>
  <si>
    <t>EQ-0037</t>
  </si>
  <si>
    <t>TERMO P/CAFÉ CON BOMBA 3 LT</t>
  </si>
  <si>
    <t>TENEDORES ACERO INOX.</t>
  </si>
  <si>
    <t>CUCHARA EN ACERO INOX.</t>
  </si>
  <si>
    <t>CUCHARONES P/ARROZ INOX.</t>
  </si>
  <si>
    <t>EQ-0041</t>
  </si>
  <si>
    <t>EQ-0042</t>
  </si>
  <si>
    <t>PLATOS MELAMINA RED., PEQUEÑO</t>
  </si>
  <si>
    <t>EQ-0043</t>
  </si>
  <si>
    <t>SOPERA EN MELAMINA BCO.</t>
  </si>
  <si>
    <t>EQ-0044</t>
  </si>
  <si>
    <t>JARRA TERMICA 2 LT.</t>
  </si>
  <si>
    <t>TIKET P/COMBUSTIBLE RD$ 500.00</t>
  </si>
  <si>
    <t>TIKET P/COMBUSTIBLE RD$ 1000.00</t>
  </si>
  <si>
    <t xml:space="preserve">ESPONJA P/LAVAR </t>
  </si>
  <si>
    <t>EQ-0045</t>
  </si>
  <si>
    <t>BOMBILLO DE 105 W VOLTEC</t>
  </si>
  <si>
    <t>CAJA 100/1</t>
  </si>
  <si>
    <t>ZAFACON DE OFICINA C/TAPA</t>
  </si>
  <si>
    <t>ATOMIZADORES 8 OZ.</t>
  </si>
  <si>
    <t>ARMOROL (ABRILLANTADOR GOMAS)</t>
  </si>
  <si>
    <t>PROPINOX CL . LISINA COMPUESTO</t>
  </si>
  <si>
    <t>UN-0012A</t>
  </si>
  <si>
    <t>UN-0022A</t>
  </si>
  <si>
    <t>UN-0008A</t>
  </si>
  <si>
    <t>UN-0023A</t>
  </si>
  <si>
    <t>UN-0023AA</t>
  </si>
  <si>
    <t>MARIPOSITA NO. 21</t>
  </si>
  <si>
    <t>UN-0023B</t>
  </si>
  <si>
    <t>MARIPOSITA NO.23</t>
  </si>
  <si>
    <t>JUEGO DE ESCOBILLAS LIMP. 18P 2/1</t>
  </si>
  <si>
    <t>JUEGO DE ESCOBILLAS LIMP. 22 P 2/1</t>
  </si>
  <si>
    <t>FILTRO DE ACEITE C10241 D-MAX LS 2.5</t>
  </si>
  <si>
    <t>FILTRO DE AIRE P/VEHICULO</t>
  </si>
  <si>
    <t>JUEGO DE BANDAS DELANTERA</t>
  </si>
  <si>
    <t>TR-0012A</t>
  </si>
  <si>
    <t>FILTRO DE AIRE  TOYOTA HILUX DIESEL</t>
  </si>
  <si>
    <t>FILTRO DE ACEITE P/ TOYOTA HILUX</t>
  </si>
  <si>
    <t>TR-0022</t>
  </si>
  <si>
    <t>JUEGO DE BANDAS TRAC. TOYOTA</t>
  </si>
  <si>
    <t>TR-0023</t>
  </si>
  <si>
    <t>TR-0027</t>
  </si>
  <si>
    <t>FILTRO DE COMBUSTIBLE TOYOTA</t>
  </si>
  <si>
    <t>TR-0024</t>
  </si>
  <si>
    <t>FILTRO DE ACEITE TOYOTA</t>
  </si>
  <si>
    <t>TR-0025</t>
  </si>
  <si>
    <t>TR-0026</t>
  </si>
  <si>
    <t>UNIIDAD</t>
  </si>
  <si>
    <t>TR-0028</t>
  </si>
  <si>
    <t>TR-0029</t>
  </si>
  <si>
    <t>JUEGO DE BANDAS DELANTERA TOYOTA</t>
  </si>
  <si>
    <t>TR-0030</t>
  </si>
  <si>
    <t>FAROLES TRAS IZUSU D- MAX 2014</t>
  </si>
  <si>
    <t xml:space="preserve">JABON EN BOLA </t>
  </si>
  <si>
    <t>PAQ.5/1</t>
  </si>
  <si>
    <t>EQ-0046</t>
  </si>
  <si>
    <t>EQ-0047</t>
  </si>
  <si>
    <t>EQ-0048</t>
  </si>
  <si>
    <t>EQ-0049</t>
  </si>
  <si>
    <t>EQ-0050</t>
  </si>
  <si>
    <t>MANTEL  DE MESA 60 SATINADO BCO.</t>
  </si>
  <si>
    <t>MANTEL DE MESA 60 SATINADO AZUL</t>
  </si>
  <si>
    <t>MANTEL DE MESA 60 SATINADO CREMA</t>
  </si>
  <si>
    <t>EQ-0051</t>
  </si>
  <si>
    <t>SERVILLETA DE TELA COLOR BLANCO</t>
  </si>
  <si>
    <t>EQ-0052</t>
  </si>
  <si>
    <t>REMOVEDOR DE CAFÉ (MADERA)</t>
  </si>
  <si>
    <t>CAJA 1000/1</t>
  </si>
  <si>
    <t>EQ-0053</t>
  </si>
  <si>
    <t>NEVERITA P/HIELO 42-56 QUARTOS</t>
  </si>
  <si>
    <t>EQ-0054</t>
  </si>
  <si>
    <t>EQ-0055</t>
  </si>
  <si>
    <t>EQ-0056</t>
  </si>
  <si>
    <t>CUCHILLO EN ACERO INOXIDABLE</t>
  </si>
  <si>
    <t>EQ-0057</t>
  </si>
  <si>
    <t>CUCHILLO SIERRA P/PAN</t>
  </si>
  <si>
    <t>EQ-0058</t>
  </si>
  <si>
    <t>CUCHARONES P/HABICHUELA</t>
  </si>
  <si>
    <t>EQ-0059</t>
  </si>
  <si>
    <t>PINZA P/ENSALADA</t>
  </si>
  <si>
    <t>EQ-0060</t>
  </si>
  <si>
    <t>BANDEJA PLASTICA RECTANGULAR</t>
  </si>
  <si>
    <t>SOBRES TIPO CARTA TIMBRADO</t>
  </si>
  <si>
    <t>VASOS DESECHABLE NO.4</t>
  </si>
  <si>
    <t>FUNDAS P/BASURA PEQ. 10 GAL.</t>
  </si>
  <si>
    <t>ESCOBILLONES</t>
  </si>
  <si>
    <t>CAJAS TIPO MALETIN</t>
  </si>
  <si>
    <t>JABON LIQUIDO P/MANOS</t>
  </si>
  <si>
    <t>HARAGAN C/GOMA/SACA AGUA GOMA</t>
  </si>
  <si>
    <t>REGLAS PLASTICAS 12 PULG.</t>
  </si>
  <si>
    <t>CARPETA TRES HOYOS 4 PULG.</t>
  </si>
  <si>
    <t>CARPETA DE TRES HOYOS 3 PULG</t>
  </si>
  <si>
    <t>CARPETA DE TRES HOYOS 2 PULG</t>
  </si>
  <si>
    <t xml:space="preserve"> BATERIA 9-V CUADRADA</t>
  </si>
  <si>
    <t>PAPEL HIGIENICO 12/1</t>
  </si>
  <si>
    <t>UDES.</t>
  </si>
  <si>
    <t>L-0101</t>
  </si>
  <si>
    <t>L-098A</t>
  </si>
  <si>
    <t>LIMPIA CRISTAL C/GOMA</t>
  </si>
  <si>
    <t>EQ-021A</t>
  </si>
  <si>
    <t>ESTUFA ELECTRICA OSTER 2 HORNILLAS</t>
  </si>
  <si>
    <t>IF-066A</t>
  </si>
  <si>
    <t>CINTA EPSON  SO15329 FX 890</t>
  </si>
  <si>
    <t>IF-066B</t>
  </si>
  <si>
    <t>CINTA EPSON  P/LX 350</t>
  </si>
  <si>
    <t>CAJA 50/1</t>
  </si>
  <si>
    <t>31//10/2022</t>
  </si>
  <si>
    <t>LIBRETA RAYADA 5 X 8 TAPA DURA</t>
  </si>
  <si>
    <t>UN-0024</t>
  </si>
  <si>
    <t>VITTEEN C EFERVESCENTE 1000 MG</t>
  </si>
  <si>
    <t>CAJA 60/1</t>
  </si>
  <si>
    <t>UN-0025</t>
  </si>
  <si>
    <t>SUMIGRAN PLUS 100/1</t>
  </si>
  <si>
    <t>CAJA 21/125</t>
  </si>
  <si>
    <t>UN-0026</t>
  </si>
  <si>
    <t>UN-0027</t>
  </si>
  <si>
    <t xml:space="preserve">IBUPROFEN 600 MG </t>
  </si>
  <si>
    <t>UN-0028</t>
  </si>
  <si>
    <t xml:space="preserve">DOLFENEX FORTE </t>
  </si>
  <si>
    <t>SOBRE 50/1</t>
  </si>
  <si>
    <t>UN-0029</t>
  </si>
  <si>
    <t xml:space="preserve">DOLO NEUROALFA </t>
  </si>
  <si>
    <t>TAB. 100/1</t>
  </si>
  <si>
    <t>UN-0030</t>
  </si>
  <si>
    <t>UN-0031</t>
  </si>
  <si>
    <t xml:space="preserve">BRONCOCHEM ANTIGRIPAL TE </t>
  </si>
  <si>
    <t>SOBRES 25/1</t>
  </si>
  <si>
    <t>UN-0032</t>
  </si>
  <si>
    <t>PEPTO BISMOL SUSP.</t>
  </si>
  <si>
    <t>FCO. 16 OZ.</t>
  </si>
  <si>
    <t>TUBO 20GR.</t>
  </si>
  <si>
    <t>UN-0033</t>
  </si>
  <si>
    <t>UN-0034</t>
  </si>
  <si>
    <t>DERMOSONA CREMA</t>
  </si>
  <si>
    <t>UN-0035</t>
  </si>
  <si>
    <t>HIDROCORTISONA VIAL 100MG</t>
  </si>
  <si>
    <t>FCO.</t>
  </si>
  <si>
    <t>UN-0036</t>
  </si>
  <si>
    <t xml:space="preserve">FUROSEMIDA MK TAB. 40 MG </t>
  </si>
  <si>
    <t>50/1</t>
  </si>
  <si>
    <t>UN-0037</t>
  </si>
  <si>
    <t>NYLON NEGRO 4-0 SC 20 45 CM</t>
  </si>
  <si>
    <t>UN-0038</t>
  </si>
  <si>
    <t xml:space="preserve">NYLON AGUJA CURVA CORTANTE </t>
  </si>
  <si>
    <t>UN-0039</t>
  </si>
  <si>
    <t>TRHOMBOCID FORTE 0.5</t>
  </si>
  <si>
    <t>TUB. 60 GR.</t>
  </si>
  <si>
    <t>UN-0040</t>
  </si>
  <si>
    <t>UN-0041</t>
  </si>
  <si>
    <t>UN-0042</t>
  </si>
  <si>
    <t xml:space="preserve">SHARP CONTAINER </t>
  </si>
  <si>
    <t>1- GL</t>
  </si>
  <si>
    <t>UN-0043</t>
  </si>
  <si>
    <t>MASCARILLA P/NEBULIZAR</t>
  </si>
  <si>
    <t>UN-0044</t>
  </si>
  <si>
    <t>ATROVENT SOL NEBULIZAR 20 ML</t>
  </si>
  <si>
    <t>UN-0045</t>
  </si>
  <si>
    <t>BAJANTE PARA SUERO</t>
  </si>
  <si>
    <t>DRAMIDOM DIMENHIDRANATO 50 MG</t>
  </si>
  <si>
    <t>CABLE UTP CAT 5c USO EXTERIOR 1000A</t>
  </si>
  <si>
    <t xml:space="preserve">TAPE GRANDE </t>
  </si>
  <si>
    <t>CAJA 500/1</t>
  </si>
  <si>
    <t>CAJA DE 12/1</t>
  </si>
  <si>
    <t>POT-IT SING HERE</t>
  </si>
  <si>
    <t>PAQ. 48/1</t>
  </si>
  <si>
    <t>PAQ. 100/1</t>
  </si>
  <si>
    <t>2/12/20222</t>
  </si>
  <si>
    <t>MARCADORES  (CREYON AZUL Y NEGRO)</t>
  </si>
  <si>
    <t>CABLE UTP CATEGORIA  5/USO</t>
  </si>
  <si>
    <t>SWICHT POE 8HC + 2HC</t>
  </si>
  <si>
    <t>CONECTOR  RJ45 100/1</t>
  </si>
  <si>
    <t>DISCO DE ESTADO SOLIDO (SSD)</t>
  </si>
  <si>
    <t>COMPUTADORAS COMPLETA</t>
  </si>
  <si>
    <t>HEADSETT LOGITECH H390 MIC.</t>
  </si>
  <si>
    <t>LAPTOP 15.6  G15 GAMING</t>
  </si>
  <si>
    <t>C0190</t>
  </si>
  <si>
    <t>C0251</t>
  </si>
  <si>
    <t>C0322</t>
  </si>
  <si>
    <t>C0319</t>
  </si>
  <si>
    <t>EQ006</t>
  </si>
  <si>
    <t>EQ068</t>
  </si>
  <si>
    <t>EL-424</t>
  </si>
  <si>
    <t>IF-533</t>
  </si>
  <si>
    <t>IF-283</t>
  </si>
  <si>
    <t>EL-022</t>
  </si>
  <si>
    <t>EL-319</t>
  </si>
  <si>
    <t>EL-267</t>
  </si>
  <si>
    <t>EL-275</t>
  </si>
  <si>
    <t>EL-247</t>
  </si>
  <si>
    <t>EL-392</t>
  </si>
  <si>
    <t>EL-273</t>
  </si>
  <si>
    <t>EL-172</t>
  </si>
  <si>
    <t>EL-079</t>
  </si>
  <si>
    <t>CO256</t>
  </si>
  <si>
    <t>L0083</t>
  </si>
  <si>
    <t>L0002</t>
  </si>
  <si>
    <t>L0120</t>
  </si>
  <si>
    <t>L0172</t>
  </si>
  <si>
    <t>L0174</t>
  </si>
  <si>
    <t>L0150</t>
  </si>
  <si>
    <t>L0112</t>
  </si>
  <si>
    <t>L0015</t>
  </si>
  <si>
    <t>L0166</t>
  </si>
  <si>
    <t>L0121</t>
  </si>
  <si>
    <t>L0210</t>
  </si>
  <si>
    <t>L0072</t>
  </si>
  <si>
    <t>MA210</t>
  </si>
  <si>
    <t>MA133</t>
  </si>
  <si>
    <t>MA643</t>
  </si>
  <si>
    <t>MA207</t>
  </si>
  <si>
    <t>L0101</t>
  </si>
  <si>
    <t>MA478</t>
  </si>
  <si>
    <t>L0124</t>
  </si>
  <si>
    <t>L0190</t>
  </si>
  <si>
    <t>L0088</t>
  </si>
  <si>
    <t>ESCOBILLA P/OFICINA (plumero)</t>
  </si>
  <si>
    <t>L0058</t>
  </si>
  <si>
    <t>MA138</t>
  </si>
  <si>
    <t>ME122</t>
  </si>
  <si>
    <t>L0183</t>
  </si>
  <si>
    <t>METFOMINA</t>
  </si>
  <si>
    <t>ARTRAM 800 MG</t>
  </si>
  <si>
    <t>ALTROVENT 250 MG</t>
  </si>
  <si>
    <t>ANTIGRIPAL (ALGHO)</t>
  </si>
  <si>
    <t>ESFIGMANOMETRO</t>
  </si>
  <si>
    <t>GLUCOMETRO</t>
  </si>
  <si>
    <t>DEXAMETASONA AMPOLLA</t>
  </si>
  <si>
    <t>ANTIACIDO</t>
  </si>
  <si>
    <t>SUCRAMAL 1 G</t>
  </si>
  <si>
    <t>SAL SALINA 500 ML</t>
  </si>
  <si>
    <t>AGUJAS DE PALOMILLAS</t>
  </si>
  <si>
    <t xml:space="preserve">PEPTO BISMOL FRASCO   </t>
  </si>
  <si>
    <t>UD</t>
  </si>
  <si>
    <t>BOLIGRAFOS ROJOS</t>
  </si>
  <si>
    <t>PALAS RECOGEDORA</t>
  </si>
  <si>
    <t xml:space="preserve">BOLSO 16.5 X 13.5 FULL COLOR </t>
  </si>
  <si>
    <t xml:space="preserve">BOLSO  12 X 12 FULL COLOR </t>
  </si>
  <si>
    <t>TRANSPORTACIÓN</t>
  </si>
  <si>
    <t>INFORMÁTICA</t>
  </si>
  <si>
    <t>FECHA DE ADQUISICIÓN</t>
  </si>
  <si>
    <t>REFRESCOS VARIOS SABORES 12 UDS.</t>
  </si>
  <si>
    <t>ALAMBRE EN GOMA 8/3</t>
  </si>
  <si>
    <t>JARRAS MED. CRISTAL C/TAPA 1.5 LT.</t>
  </si>
  <si>
    <t>ENVASE P/HABICUELA, MELAMINA RED.</t>
  </si>
  <si>
    <t>BAMBALINAS COMPLETAS COLOR BCO.</t>
  </si>
  <si>
    <t>BAMBALINAS COMPLETAS COLOR AZUL</t>
  </si>
  <si>
    <t>BAMBALINAS COMPLETAS COLOR CREMA</t>
  </si>
  <si>
    <t>JUEGO DE BANDAS TRACERAS</t>
  </si>
  <si>
    <t>JUEGO DE FAROLES TRACEROS</t>
  </si>
  <si>
    <t>JUEGO DE BANDAS DELANTERAS</t>
  </si>
  <si>
    <t>RECIPIENTE PLASTICO PARA RECOLECCIóN ACEITE</t>
  </si>
  <si>
    <t>JUEGO DE BANDAS TRACERAS TOYOTA</t>
  </si>
  <si>
    <t>CAMILLA PARA TRABAJOS MECÁNICOS</t>
  </si>
  <si>
    <t>BOTELLA TINTA EPSON 544 CYAN</t>
  </si>
  <si>
    <t>DISPENSADOR PAPEL HIG. JUMBO</t>
  </si>
  <si>
    <t>LIMPIA CERÁMICA</t>
  </si>
  <si>
    <t>PAPEL P/COCINA  ROLLO</t>
  </si>
  <si>
    <t>DESTAPADOR DE INODORO</t>
  </si>
  <si>
    <t>RESALTADOR VERDE LUMÍNICO</t>
  </si>
  <si>
    <t>ROLLO DE PAPEL P/ MÁQUINA SUMADORA</t>
  </si>
  <si>
    <t>PAPEL TÉRMICO 3 1/8 ( ROLLO)</t>
  </si>
  <si>
    <t>CORRECTOR LIQUIDO TIPO LÁPIZ</t>
  </si>
  <si>
    <t>SACAPUNTA ELÉCTRICO</t>
  </si>
  <si>
    <t>CLIPS BILLETERO 2 PULG. 51 MM</t>
  </si>
  <si>
    <t>PORTA LAPIZ METÁLICO</t>
  </si>
  <si>
    <t>GLOBO DIFERENTES COLORES (PAQUETE)</t>
  </si>
  <si>
    <t>BOLIGRAFO CON EL LOGO DGJP</t>
  </si>
  <si>
    <t>SEPARADORES DE CARPETA  5/1</t>
  </si>
  <si>
    <t xml:space="preserve">BANDEJA DE ESCRITORIO TRES NIVELES </t>
  </si>
  <si>
    <t>ANTIGRIPAL (ACETAMINOFEN)</t>
  </si>
  <si>
    <t>CETIRIZINA 10 MG</t>
  </si>
  <si>
    <t>JERINGUILLA 10 CC</t>
  </si>
  <si>
    <t>GUANTE QUIRURGICO</t>
  </si>
  <si>
    <t xml:space="preserve">CODIGO       </t>
  </si>
  <si>
    <t>PAQ. 1 LIB.</t>
  </si>
  <si>
    <t>RESMA DE PAPEL 11 X 17</t>
  </si>
  <si>
    <t>RESMA DE PAPEL 8 1/2 X11 TIMB. HILO CREMA PAN DE ORO</t>
  </si>
  <si>
    <t>SOBRE MANILA 9 X 12</t>
  </si>
  <si>
    <t>SOBRE MANILA 5 X 8</t>
  </si>
  <si>
    <t>SEPARADORES ALFABETICOS PARA  CARPETA</t>
  </si>
  <si>
    <t>FUNDA PEQ. P/4 GALS</t>
  </si>
  <si>
    <t>BOLIGRAFOS NEGROS</t>
  </si>
  <si>
    <t>FARDO 20/1</t>
  </si>
  <si>
    <t>LATA TE FRIO DE VARIOS SABORES 2.10 KG</t>
  </si>
  <si>
    <t>*</t>
  </si>
  <si>
    <t>FUNDA P/BASURA 60 GLS.</t>
  </si>
  <si>
    <t xml:space="preserve"> RD$                  590.00</t>
  </si>
  <si>
    <t>CEPILLO DE PARED</t>
  </si>
  <si>
    <t>ZAFACON PLASTICO</t>
  </si>
  <si>
    <t xml:space="preserve">CUBETA PLASTICA 12 LITROS </t>
  </si>
  <si>
    <t>ACEITE SUPER 15W40 GALON</t>
  </si>
  <si>
    <t>GOMA 245/70R16</t>
  </si>
  <si>
    <t>GOMA 265/65R17</t>
  </si>
  <si>
    <t>GOMA 225/70R15</t>
  </si>
  <si>
    <t>OF-0073A</t>
  </si>
  <si>
    <t>OF-0028A</t>
  </si>
  <si>
    <t>OF-0024A</t>
  </si>
  <si>
    <t>CINTA P/CALCULADORA 180V</t>
  </si>
  <si>
    <t>OF-0002A</t>
  </si>
  <si>
    <t>OF-0025A</t>
  </si>
  <si>
    <t>YOYO P/CARNETS</t>
  </si>
  <si>
    <t>OF-0025B</t>
  </si>
  <si>
    <t>PLASTICO P/IMPRESIÓN CARNETS</t>
  </si>
  <si>
    <t>TA-0001</t>
  </si>
  <si>
    <t>TANQUE DE GAS REFRIGERANTE R410A 25 LB</t>
  </si>
  <si>
    <t>TA-0001A</t>
  </si>
  <si>
    <t>CO-0199</t>
  </si>
  <si>
    <t>CO-0202</t>
  </si>
  <si>
    <t>CO-0198</t>
  </si>
  <si>
    <t>TANQUE DE GAS REFRIGERANTE R22 25 LB</t>
  </si>
  <si>
    <t>R-0020</t>
  </si>
  <si>
    <t>REGLETA ELECTRICA</t>
  </si>
  <si>
    <t>SILICON  TUBO</t>
  </si>
  <si>
    <t>FARGO 45000 COLOR RIBBON YMCKO</t>
  </si>
  <si>
    <t>MG-0015</t>
  </si>
  <si>
    <t>MANGUERA P/LAVAMANOS ACERO INOX.</t>
  </si>
  <si>
    <t>KIT TUBERIA 3/8 X 1/4 ESTÁNDAR</t>
  </si>
  <si>
    <t xml:space="preserve">MASILLA SHEETROCK </t>
  </si>
  <si>
    <t>MASILLA CANO SILICONIZADA</t>
  </si>
  <si>
    <t>CUCHARAS PLASTICAS</t>
  </si>
  <si>
    <t>PL-001</t>
  </si>
  <si>
    <t>FARDO 200/1</t>
  </si>
  <si>
    <t>TAZAS 12 PIEZAS</t>
  </si>
  <si>
    <t>JUEGO 12/1</t>
  </si>
  <si>
    <t>BANDEJA MADERA P/ CAFÉ</t>
  </si>
  <si>
    <t xml:space="preserve">PAQ. 50/1 </t>
  </si>
  <si>
    <t>EL-248A</t>
  </si>
  <si>
    <t>ALAMBRE 12/3 COBRE</t>
  </si>
  <si>
    <t>EL-273A</t>
  </si>
  <si>
    <t>TOMACORRIENTE C/TAPA BLANCO 110V</t>
  </si>
  <si>
    <t>PO-0010A</t>
  </si>
  <si>
    <t xml:space="preserve">PINTURA OXIDO GRIS </t>
  </si>
  <si>
    <t>AB-005A</t>
  </si>
  <si>
    <t>AGUA DE BATERIA</t>
  </si>
  <si>
    <t>PO-0010B</t>
  </si>
  <si>
    <t>CUBETA</t>
  </si>
  <si>
    <t>PINTURA  BLANCA 00   CUBETA DE 5 GL</t>
  </si>
  <si>
    <t>PL-00AA</t>
  </si>
  <si>
    <t>PALO DE PINTURA MEDIANO</t>
  </si>
  <si>
    <t>PO-0011A</t>
  </si>
  <si>
    <t>PALO DE PINTURA GRANDE</t>
  </si>
  <si>
    <t>BR-002</t>
  </si>
  <si>
    <t>BROCHA NO. 3</t>
  </si>
  <si>
    <t>MO-0010</t>
  </si>
  <si>
    <t xml:space="preserve">MOTAS </t>
  </si>
  <si>
    <t>PM-0010</t>
  </si>
  <si>
    <t>PORTA MOTA</t>
  </si>
  <si>
    <t>SL-0001</t>
  </si>
  <si>
    <t>SILE</t>
  </si>
  <si>
    <t>TH-0010</t>
  </si>
  <si>
    <t>THINNER</t>
  </si>
  <si>
    <t>AR-0010</t>
  </si>
  <si>
    <t>AGUA RAP</t>
  </si>
  <si>
    <t>MK-0010</t>
  </si>
  <si>
    <t>MASKING TAPE VERDE</t>
  </si>
  <si>
    <t>BREAKER 60 AMP.</t>
  </si>
  <si>
    <t>PAPEL CARBON CAJA</t>
  </si>
  <si>
    <t>TOTAL INVENTARIO ACTUAL .</t>
  </si>
  <si>
    <t>POST-IT 2X3</t>
  </si>
  <si>
    <t>RD$  129,297.62</t>
  </si>
  <si>
    <t>PLATOS PLASTICOS (ALM. PENSIONADOS)</t>
  </si>
  <si>
    <t>T-136332</t>
  </si>
  <si>
    <t>VEHICULO TOYOTA CALIFORNIA PLATEADO</t>
  </si>
  <si>
    <t>T-135667</t>
  </si>
  <si>
    <t>VEHICULO TOYOTA EURASIAN GRIS</t>
  </si>
  <si>
    <t>T-136306</t>
  </si>
  <si>
    <t>VEHICULO TOYOTA CALIFORNIABLANCO</t>
  </si>
  <si>
    <t>ARMARIO PEQUEÑO</t>
  </si>
  <si>
    <t>ARCHIVO HORIZONTAL</t>
  </si>
  <si>
    <t>.</t>
  </si>
  <si>
    <t>SILLA TIPO SOFA RECLINABLE</t>
  </si>
  <si>
    <t>SILLA EJECUTIVA CON REPOSA CABEZA</t>
  </si>
  <si>
    <t>SILLA EJECUTIVA SIN REPOSA CAB.</t>
  </si>
  <si>
    <t xml:space="preserve">BEBEDEROS </t>
  </si>
  <si>
    <t>NEVERA EJECUTIVA</t>
  </si>
  <si>
    <t>MESAS INDIVIDUALES</t>
  </si>
  <si>
    <t>OF-0079A</t>
  </si>
  <si>
    <t>EXTRACTOR PARA LACTANCIA (ELEC.)</t>
  </si>
  <si>
    <t>SERTAL SIMPLE</t>
  </si>
  <si>
    <t>EXTRACTOR DE LACTANCIA (MANUAL)</t>
  </si>
  <si>
    <t>UN-0021A</t>
  </si>
  <si>
    <t>ESTERIRILIZADOR 42321903</t>
  </si>
  <si>
    <t>UN-0037A</t>
  </si>
  <si>
    <t xml:space="preserve">HILO DE SUTURA </t>
  </si>
  <si>
    <t>PAQ.</t>
  </si>
  <si>
    <t>UN-0019A</t>
  </si>
  <si>
    <t>SONDA VESICAL</t>
  </si>
  <si>
    <t>UN-0019B</t>
  </si>
  <si>
    <t>COLECTOR</t>
  </si>
  <si>
    <t>CURITAS LARGAS</t>
  </si>
  <si>
    <t>CAJITA</t>
  </si>
  <si>
    <t xml:space="preserve">TRIGENTAX  CREMA </t>
  </si>
  <si>
    <t>UN-0013A</t>
  </si>
  <si>
    <t>SEDOXIL</t>
  </si>
  <si>
    <t>UN-0041A</t>
  </si>
  <si>
    <t>BOTIQUIN C/MEDICAMENTOS</t>
  </si>
  <si>
    <t>UN-0041B</t>
  </si>
  <si>
    <t>CAMILLA PARA TRASLADO</t>
  </si>
  <si>
    <t>UN-0041C</t>
  </si>
  <si>
    <t>TERMOMETROS DIGITALES</t>
  </si>
  <si>
    <t>UN-0041E</t>
  </si>
  <si>
    <t>ESTETOSCOPIO</t>
  </si>
  <si>
    <t>UN-0041F</t>
  </si>
  <si>
    <t>UN-0013B</t>
  </si>
  <si>
    <t>BOLSAS PARA ALMACENAR LECHE MATERNA</t>
  </si>
  <si>
    <t>IF-533A</t>
  </si>
  <si>
    <t>BATERIA AA</t>
  </si>
  <si>
    <t>UN-0041G</t>
  </si>
  <si>
    <t>TALONARIOS P/CONSULTA MEDICA</t>
  </si>
  <si>
    <t>OF-0078A</t>
  </si>
  <si>
    <t>TARJETAS PRESENTACION</t>
  </si>
  <si>
    <t>OF-0078B</t>
  </si>
  <si>
    <t>ROLLOS PAPEL TAPIZ P/SALA LACTANCIA</t>
  </si>
  <si>
    <t>TARIMAS PLASTICAS P/ALMACEN</t>
  </si>
  <si>
    <t>VALES CANGEABLES</t>
  </si>
  <si>
    <t>MONITOR 32 PULG.</t>
  </si>
  <si>
    <t>SHP SCANNER</t>
  </si>
  <si>
    <t>SCANER SHP</t>
  </si>
  <si>
    <t xml:space="preserve">LAPTOP </t>
  </si>
  <si>
    <t>EQ-068B</t>
  </si>
  <si>
    <t>SMART TV 86 PULGADAS</t>
  </si>
  <si>
    <t>CAMARA WEB FHD 1080</t>
  </si>
  <si>
    <t>IF-0043A</t>
  </si>
  <si>
    <t>CABLE HDMI 50 PIES</t>
  </si>
  <si>
    <t>CLORO GRANULADP PARA CISTERNA</t>
  </si>
  <si>
    <t xml:space="preserve">            </t>
  </si>
  <si>
    <t xml:space="preserve">                 </t>
  </si>
  <si>
    <t xml:space="preserve">                                             Supervisor Sección Almacén y Suministro</t>
  </si>
  <si>
    <t>CAJA1/20</t>
  </si>
  <si>
    <t>CARPETA DE TRES HOYOS 4 PULG.</t>
  </si>
  <si>
    <t>OF-0089A</t>
  </si>
  <si>
    <t>OF-0089B</t>
  </si>
  <si>
    <t>OF-0089C</t>
  </si>
  <si>
    <t>OF-0089D</t>
  </si>
  <si>
    <t>OF-0089F</t>
  </si>
  <si>
    <t>OF-0089E</t>
  </si>
  <si>
    <t>OF-0087A</t>
  </si>
  <si>
    <t>PIZARRA MAGICA  45X90 CM</t>
  </si>
  <si>
    <t>OF-0087B</t>
  </si>
  <si>
    <t>PIZARRA MAGICA 120X90 CM</t>
  </si>
  <si>
    <t>ALMOHADILLA PARA HUELLAS</t>
  </si>
  <si>
    <t>ENCARGADO ADMINISTRATIVO</t>
  </si>
  <si>
    <t xml:space="preserve">      </t>
  </si>
  <si>
    <t xml:space="preserve">                EDGAR NEUTON RAMIREZ MEJIA</t>
  </si>
  <si>
    <t>Ministerio de Hacienda</t>
  </si>
  <si>
    <r>
      <rPr>
        <b/>
        <sz val="10"/>
        <color theme="1"/>
        <rFont val="Palatino Linotype"/>
        <family val="1"/>
      </rPr>
      <t xml:space="preserve">Documento No.:   </t>
    </r>
    <r>
      <rPr>
        <sz val="10"/>
        <color theme="1"/>
        <rFont val="Palatino Linotype"/>
        <family val="1"/>
      </rPr>
      <t xml:space="preserve">                                                 </t>
    </r>
    <r>
      <rPr>
        <sz val="10"/>
        <rFont val="Palatino Linotype"/>
        <family val="1"/>
      </rPr>
      <t>FOR-xxxxxxxxxxxxx</t>
    </r>
  </si>
  <si>
    <r>
      <rPr>
        <b/>
        <sz val="10"/>
        <color theme="1"/>
        <rFont val="Palatino Linotype"/>
        <family val="1"/>
      </rPr>
      <t>Versión:</t>
    </r>
    <r>
      <rPr>
        <sz val="10"/>
        <color theme="1"/>
        <rFont val="Palatino Linotype"/>
        <family val="1"/>
      </rPr>
      <t xml:space="preserve"> 01</t>
    </r>
  </si>
  <si>
    <t>Dirección General del Jubilaciones y Pensiones a Cargo del Estado</t>
  </si>
  <si>
    <r>
      <rPr>
        <b/>
        <sz val="10"/>
        <color theme="1"/>
        <rFont val="Palatino Linotype"/>
        <family val="1"/>
      </rPr>
      <t>Fecha Emisión:</t>
    </r>
    <r>
      <rPr>
        <sz val="10"/>
        <color theme="1"/>
        <rFont val="Palatino Linotype"/>
        <family val="1"/>
      </rPr>
      <t xml:space="preserve"> 29/11/2023</t>
    </r>
  </si>
  <si>
    <r>
      <rPr>
        <b/>
        <sz val="10"/>
        <color theme="1"/>
        <rFont val="Palatino Linotype"/>
        <family val="1"/>
      </rPr>
      <t>Fecha Rev.:</t>
    </r>
    <r>
      <rPr>
        <sz val="10"/>
        <color theme="1"/>
        <rFont val="Palatino Linotype"/>
        <family val="1"/>
      </rPr>
      <t xml:space="preserve"> N/A</t>
    </r>
  </si>
  <si>
    <t>Departamento Administrativo</t>
  </si>
  <si>
    <r>
      <rPr>
        <b/>
        <sz val="10"/>
        <color theme="1"/>
        <rFont val="Palatino Linotype"/>
        <family val="1"/>
      </rPr>
      <t>Doc. Rela</t>
    </r>
    <r>
      <rPr>
        <b/>
        <sz val="10"/>
        <rFont val="Palatino Linotype"/>
        <family val="1"/>
      </rPr>
      <t>cionado</t>
    </r>
    <r>
      <rPr>
        <sz val="10"/>
        <rFont val="Palatino Linotype"/>
        <family val="1"/>
      </rPr>
      <t>: PRO-DGJP-xxxxxxxx</t>
    </r>
  </si>
  <si>
    <t>Matriz de Control de Inventario Material Gastable</t>
  </si>
  <si>
    <t xml:space="preserve">No. </t>
  </si>
  <si>
    <t xml:space="preserve">Código </t>
  </si>
  <si>
    <t xml:space="preserve">Descripción </t>
  </si>
  <si>
    <t xml:space="preserve">Unidad </t>
  </si>
  <si>
    <t>Categoría</t>
  </si>
  <si>
    <t xml:space="preserve">Balance Inicial </t>
  </si>
  <si>
    <t xml:space="preserve">Entrada </t>
  </si>
  <si>
    <t xml:space="preserve">Salida </t>
  </si>
  <si>
    <t xml:space="preserve">Observaciones </t>
  </si>
  <si>
    <t>AZUCAR DE DIETA</t>
  </si>
  <si>
    <t>C/100 sobre</t>
  </si>
  <si>
    <t xml:space="preserve">Cocina </t>
  </si>
  <si>
    <t xml:space="preserve">BOTELLAS DE AGUA </t>
  </si>
  <si>
    <t>BOTELLITAS DE AGUA</t>
  </si>
  <si>
    <t xml:space="preserve">AZUCAR BLANCA </t>
  </si>
  <si>
    <t>PAQ. 5 LIBRAS</t>
  </si>
  <si>
    <t>CAFÉ</t>
  </si>
  <si>
    <t>PAQ. 1 LIBRA</t>
  </si>
  <si>
    <t xml:space="preserve">CREMORA </t>
  </si>
  <si>
    <t>ENVASE 22 OZ.</t>
  </si>
  <si>
    <t>TE FRIO</t>
  </si>
  <si>
    <t>LATA 5 LIBRAS</t>
  </si>
  <si>
    <t>AZUCAR CREMA</t>
  </si>
  <si>
    <t>BOTELLONES DE AGUA</t>
  </si>
  <si>
    <t>BOTELLONES 5 GLS</t>
  </si>
  <si>
    <t>CAJITA 20/1</t>
  </si>
  <si>
    <t>VASO DESECHABLE CARTON NO.4</t>
  </si>
  <si>
    <t>PAQ. 50/1</t>
  </si>
  <si>
    <t xml:space="preserve">FOSFORO </t>
  </si>
  <si>
    <t>CAJITA 10/1</t>
  </si>
  <si>
    <t>ENVASE PLASTIC (COMIDA)</t>
  </si>
  <si>
    <t>CUCHARA OLASTICA</t>
  </si>
  <si>
    <t>VASO DESECHABLE CARTON NO.6</t>
  </si>
  <si>
    <t xml:space="preserve">SERVILLETA </t>
  </si>
  <si>
    <t>PAQ. 500/1</t>
  </si>
  <si>
    <t>PAPEL DE COCINA (ROLLO)</t>
  </si>
  <si>
    <t>FOLDER PARTITIONS 8 1/2 X 11 4 DIVISIONES</t>
  </si>
  <si>
    <t>PAQ. 25/1</t>
  </si>
  <si>
    <t>BOLIGRAFO AZUL</t>
  </si>
  <si>
    <t>OF-0002B</t>
  </si>
  <si>
    <t>BOLIGRAFO ROJO</t>
  </si>
  <si>
    <t>BOLIGRAFO NEGRO</t>
  </si>
  <si>
    <t>CLIPS BILLETERO 19 MM</t>
  </si>
  <si>
    <t>CLIPS BILLETERO  15 MM</t>
  </si>
  <si>
    <t>CLIPS BILLETERO  25 MM</t>
  </si>
  <si>
    <t>CLIPS PEQUEÑO</t>
  </si>
  <si>
    <t>BANDAS ELASTICAS (GOMITAS)</t>
  </si>
  <si>
    <t>GRAPAS NORMALES (PEQUEÑA)</t>
  </si>
  <si>
    <t>GRAPA INDUSTRIAL</t>
  </si>
  <si>
    <t>LABEL (ROLLO)</t>
  </si>
  <si>
    <t>CERA P/CONTAR</t>
  </si>
  <si>
    <t>CLIPS BILLETERO 32 MM</t>
  </si>
  <si>
    <t>CLIPS BILLETERO 5/8 41 MM</t>
  </si>
  <si>
    <t xml:space="preserve">FOLDER 8 1/2 X 11 </t>
  </si>
  <si>
    <t>GOMA P/BORRAR</t>
  </si>
  <si>
    <t>LAPIZ CARBON</t>
  </si>
  <si>
    <t>LIBRETA RAYADA 8 1/2 X 11</t>
  </si>
  <si>
    <t>LIBRETA RAYADA TAPA DURA 5 X 8</t>
  </si>
  <si>
    <t>PERRFORADORA DOS HOYOS</t>
  </si>
  <si>
    <t>TARJETA PLASTICA P/CARNETS</t>
  </si>
  <si>
    <t>POST-IT 3 X 5 (GRANDE)</t>
  </si>
  <si>
    <t>POST-IT  3 X 3 (MEDIANO)</t>
  </si>
  <si>
    <t>HOJA PROTECTORA TRANSPARENTE</t>
  </si>
  <si>
    <t>RESALTADOR VERDE LUMINICO</t>
  </si>
  <si>
    <t>PAPEL BOND 8 1/2 X 17</t>
  </si>
  <si>
    <t>RESMA  500/1</t>
  </si>
  <si>
    <t>PAPEL BOND 8 1/2 X 11</t>
  </si>
  <si>
    <t>PAPEL P/MAQUINA SUMADORA</t>
  </si>
  <si>
    <t>PAPEL TERMICO P/TURNO 3 1/8</t>
  </si>
  <si>
    <t>CRAYON AZUL (MARCADORES)</t>
  </si>
  <si>
    <t>OF-0036B</t>
  </si>
  <si>
    <t>CRAYON NEGRO (MARCADORES)</t>
  </si>
  <si>
    <t>FELPA COLOR AZUL</t>
  </si>
  <si>
    <t>OF-0037A</t>
  </si>
  <si>
    <t>FELPA COLOR NEGRO</t>
  </si>
  <si>
    <t>GRAPADORA NORMAL</t>
  </si>
  <si>
    <t>OF-0074A</t>
  </si>
  <si>
    <t xml:space="preserve">REGLAS PLASTICAS </t>
  </si>
  <si>
    <t>CORRECTOR LIQ. T/LAPIZ</t>
  </si>
  <si>
    <t>FOLDER COLOR ROJO</t>
  </si>
  <si>
    <t>OF-0042A</t>
  </si>
  <si>
    <t>FOLDER COLOR AZUL</t>
  </si>
  <si>
    <t>OF-0042B</t>
  </si>
  <si>
    <t>FOLDER COLOR  AMARILLO</t>
  </si>
  <si>
    <t>OF-0042C</t>
  </si>
  <si>
    <t>FOLDER COLOR VERDE</t>
  </si>
  <si>
    <t>OF-0043A</t>
  </si>
  <si>
    <t>OF-0044A</t>
  </si>
  <si>
    <t>CLIPS BILLETERO 51 MM 2 PULGADAS</t>
  </si>
  <si>
    <t>PAPEL PAN DE ORO 8 1/2 X 11</t>
  </si>
  <si>
    <t>SEPARADORES ALFABETICO</t>
  </si>
  <si>
    <t>PORTA LAPIZ METAL</t>
  </si>
  <si>
    <t>PORTA TARJETA</t>
  </si>
  <si>
    <t>CLIPS GRANDE</t>
  </si>
  <si>
    <t>POST-IT BANDERITA</t>
  </si>
  <si>
    <t>OF-0035A</t>
  </si>
  <si>
    <t>DVD BLANCO</t>
  </si>
  <si>
    <t>CAJA TIPO MALETIN</t>
  </si>
  <si>
    <t xml:space="preserve">CAJA TROQUELADA </t>
  </si>
  <si>
    <t>SEPARADORES NUMERICOS NO. 8 P/CAROETA</t>
  </si>
  <si>
    <t>CAJITA 12/1</t>
  </si>
  <si>
    <t>TINTA P/SELLO EN GOTERO (COLOR ROJO)</t>
  </si>
  <si>
    <t>TINTA P/SELLO EN GOTERO (COLOR AZUL)</t>
  </si>
  <si>
    <t>CHINCHETAS</t>
  </si>
  <si>
    <t>CAJTA</t>
  </si>
  <si>
    <t>DISPENSADOR CINTA ADHESIVA 3/4</t>
  </si>
  <si>
    <t>BORRADOR PIZARRA BLANCA</t>
  </si>
  <si>
    <t>OF-0064A</t>
  </si>
  <si>
    <t>POST-IT 2 X 3</t>
  </si>
  <si>
    <t>POST-IT 2 X 2</t>
  </si>
  <si>
    <t>OF-0065A</t>
  </si>
  <si>
    <t>POST-IT SING HERE</t>
  </si>
  <si>
    <t>OF-0066A</t>
  </si>
  <si>
    <t>OF-0066B</t>
  </si>
  <si>
    <t>CARPETA TRES HOYOS 2 PULGADA</t>
  </si>
  <si>
    <t>OF-0066C</t>
  </si>
  <si>
    <t>CARPETA TRES HOYOS 3 PULGADA</t>
  </si>
  <si>
    <t>OF-0066D</t>
  </si>
  <si>
    <t>CARPETA TRES HOYOS 1 1/2 PULGADA</t>
  </si>
  <si>
    <t>OF-0066E</t>
  </si>
  <si>
    <t>CARPETA TRES HOYOS 5 PULGADA</t>
  </si>
  <si>
    <t>PEGAMENTO UHU</t>
  </si>
  <si>
    <t>OF-0067A</t>
  </si>
  <si>
    <t>FOLDER 8 1/2 X 14 LEGAL</t>
  </si>
  <si>
    <t>OF-0067B</t>
  </si>
  <si>
    <t>ACORDEON</t>
  </si>
  <si>
    <t xml:space="preserve">PENDAFLEX 8 1/2 X 13 </t>
  </si>
  <si>
    <t>BANDEJA TRES NIVELES</t>
  </si>
  <si>
    <t>AGENDA DE MANOS 2024</t>
  </si>
  <si>
    <t>PAPEL BOND 11 X 17</t>
  </si>
  <si>
    <t>ZAFACON PLATICO</t>
  </si>
  <si>
    <t>OF-0076A</t>
  </si>
  <si>
    <t>ZAFACON DE OFICINA CON TAPA</t>
  </si>
  <si>
    <t>PILA CUADRADA (BATERIA 9V)</t>
  </si>
  <si>
    <t>PAPEL FORMAS CONTINUA 8 1/2 X 11 X 3</t>
  </si>
  <si>
    <t xml:space="preserve">CAJA </t>
  </si>
  <si>
    <t xml:space="preserve">PAPEL TIMBRADO FULL COLOR </t>
  </si>
  <si>
    <t>PAPEL TIMBRADO BLANCO EN HILLO FULL COLOR</t>
  </si>
  <si>
    <t>PAPEL BOND 8 1/2 X 14</t>
  </si>
  <si>
    <t>CINTA P/CALCULADORA MODEL 180V</t>
  </si>
  <si>
    <t>CINTA ADHESIVA 2 PULGADAS</t>
  </si>
  <si>
    <t>OF0080</t>
  </si>
  <si>
    <t>CINTA ADHESIVA 3/4 PULGADAS</t>
  </si>
  <si>
    <t>PAPEL TERMICO P/TURNOS</t>
  </si>
  <si>
    <t>PIZARRA MAGICA 45 X 90</t>
  </si>
  <si>
    <t>PIZARRA MAGICA  120 X 90</t>
  </si>
  <si>
    <t>PIZARRA MAGICA    60 X 90</t>
  </si>
  <si>
    <t>OF-0090</t>
  </si>
  <si>
    <t>PAPEL TAPIZ P/ SALA DE LACTANCIA</t>
  </si>
  <si>
    <t>ALMOHADILLA P/ HUELLAS</t>
  </si>
  <si>
    <t>OF-0088A</t>
  </si>
  <si>
    <t xml:space="preserve">PAPEL CARBON </t>
  </si>
  <si>
    <t>SOBRES TIPO CARTA BLANCO</t>
  </si>
  <si>
    <t>CLIP BILLETERO DE 1 1/4  32 MM</t>
  </si>
  <si>
    <t xml:space="preserve">IF-533 </t>
  </si>
  <si>
    <t>BATERIA P/MEGAFONO 1.5 V</t>
  </si>
  <si>
    <t>BATERIA CUADRADA 9 V</t>
  </si>
  <si>
    <t>SMART TV. 55 PULGADAS</t>
  </si>
  <si>
    <t>EQ-0068</t>
  </si>
  <si>
    <t>SMART TV. 86 PULGADAS</t>
  </si>
  <si>
    <t>IRE ACONDICIONADO DE 18000 BTU</t>
  </si>
  <si>
    <t>EL-309</t>
  </si>
  <si>
    <t>BREAKER 60 AMP</t>
  </si>
  <si>
    <t>CABLE UTP CAT 5C PARA USO EXTERIOR1000 A</t>
  </si>
  <si>
    <t>ALAMBRE DE GOMA 2/3</t>
  </si>
  <si>
    <t>BREAKER DE 20 AMP 1P GE</t>
  </si>
  <si>
    <t>TOMA CORRIENTE C/TAPA BLENCO</t>
  </si>
  <si>
    <t>BRAKER 2-4 TIPO GE</t>
  </si>
  <si>
    <t xml:space="preserve">KIT TUBERIA 3/8 X 1/4 ESTANDAR </t>
  </si>
  <si>
    <t>PAQ.12/1</t>
  </si>
  <si>
    <t>FARRETERIA</t>
  </si>
  <si>
    <t>JARRAS MED. CRISTAL C/TAPA 1.5 LTS</t>
  </si>
  <si>
    <t>FERRERERIA</t>
  </si>
  <si>
    <t xml:space="preserve">BANDEJA MED. RECTANGULAR </t>
  </si>
  <si>
    <t>TERMO PARA CAFÉ</t>
  </si>
  <si>
    <t>TENEDORES ACERO INOX</t>
  </si>
  <si>
    <t>CO-0222</t>
  </si>
  <si>
    <t>CUCHARA EN ACERO INOX</t>
  </si>
  <si>
    <t>ENVASES P/ HABICHUELA</t>
  </si>
  <si>
    <t>PLATOS REDONDOS PEQ.</t>
  </si>
  <si>
    <t xml:space="preserve">SOPERA </t>
  </si>
  <si>
    <t>JARRA TERMICA 2 LTS</t>
  </si>
  <si>
    <t>LAMPARA LED 60 X 60 LUZ BCA.</t>
  </si>
  <si>
    <t>BAMBALINAS COMPLETA COLOR BCO.</t>
  </si>
  <si>
    <t>BAMBALINAS COMPLETA COLOR AZUL</t>
  </si>
  <si>
    <t>BAMBALINAS COMPLETA COLOR CREMA</t>
  </si>
  <si>
    <t>MANTEL DE MESA 60 SATINADO  BLANCO</t>
  </si>
  <si>
    <t>MANTEL DE MESA 60 SATINADO   AZUL</t>
  </si>
  <si>
    <t>MANTEL DE MESA  60 SATINADO  CREMA</t>
  </si>
  <si>
    <t>SERVILLET DE TELA COLOR BLANCO</t>
  </si>
  <si>
    <t>MASILLA SHEETROCK</t>
  </si>
  <si>
    <t xml:space="preserve">CUCHILLO SIERRA P/ PAN </t>
  </si>
  <si>
    <t>CUCHARONES P/ HABICHELA</t>
  </si>
  <si>
    <t>PINZA P/ ENSALADA</t>
  </si>
  <si>
    <t>EQ-0061</t>
  </si>
  <si>
    <t>COMPRESOR DE AIRE SO GIN</t>
  </si>
  <si>
    <t>EQ0045</t>
  </si>
  <si>
    <t xml:space="preserve">ESTUFA ELECTRICA TRES HORNILLAS </t>
  </si>
  <si>
    <t>ZAFACON GRANDE CON TAPA, PARA RECICLAJE</t>
  </si>
  <si>
    <t>SILLA PLASTICA SIN BRAZO</t>
  </si>
  <si>
    <t>INVERSOR PHASE 2 2.5 KW 120 V</t>
  </si>
  <si>
    <t>MICROHONDAS SAMSUNG</t>
  </si>
  <si>
    <t>MANGUERA PARA LAVAMANOS INOX.</t>
  </si>
  <si>
    <t>PO-00108</t>
  </si>
  <si>
    <t xml:space="preserve">PINTURA BLANCA 00 </t>
  </si>
  <si>
    <t>CUBETA 5 GL</t>
  </si>
  <si>
    <t xml:space="preserve">THINER </t>
  </si>
  <si>
    <t xml:space="preserve">PORTA MOTA </t>
  </si>
  <si>
    <t>MOTA</t>
  </si>
  <si>
    <t>PINTURA OXIDO GRIS</t>
  </si>
  <si>
    <t>SILICON TUBO</t>
  </si>
  <si>
    <t xml:space="preserve">UNDAD </t>
  </si>
  <si>
    <t>TA-001A</t>
  </si>
  <si>
    <t>TANQUE DE GAS REFRIGERANTE R22 25 LB25 LB</t>
  </si>
  <si>
    <t>EQ-006</t>
  </si>
  <si>
    <t xml:space="preserve">ESTUFA ELECTRICA COASTER 2 HORNILLAS </t>
  </si>
  <si>
    <t>**</t>
  </si>
  <si>
    <t>DISPENSADOR PAPEL TOALLA</t>
  </si>
  <si>
    <t>INVENTARIO AL 30 DE MARZO DEL 2024</t>
  </si>
  <si>
    <t>TONRER EPSON 504 AMARILLO</t>
  </si>
  <si>
    <t>TINTA T664120-AL NEGRO</t>
  </si>
  <si>
    <t>TINTA T-504420-AL CYAN</t>
  </si>
  <si>
    <t>TINTA T504220-AL MAGENTA</t>
  </si>
  <si>
    <t>OF-042C</t>
  </si>
  <si>
    <t>FOLDER 8 1/2 X 11 ROJO</t>
  </si>
  <si>
    <t>FOLDER  8 1/2 X 11 AZUL</t>
  </si>
  <si>
    <t>FOLDER  8 1/2 X 11 AMARILLO</t>
  </si>
  <si>
    <t>FOLDER  8 1/2 X 11 VERDE</t>
  </si>
  <si>
    <t>FARDO 12/1</t>
  </si>
  <si>
    <t>PAPEL TOALLA  ( ROLLO)</t>
  </si>
  <si>
    <t>FARDO 6/1</t>
  </si>
  <si>
    <t>SUAPER</t>
  </si>
  <si>
    <t>GUANTES  DE LATEX 100/1</t>
  </si>
  <si>
    <t xml:space="preserve">GUANTES  DE LIMPIEZA </t>
  </si>
  <si>
    <t>RD$ 8,428,000.65</t>
  </si>
  <si>
    <t xml:space="preserve">                                                     MIGUEL ANGEL ROMERO G.</t>
  </si>
  <si>
    <t xml:space="preserve">EDGAR NEUTON RAMIREZ M.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</si>
</sst>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dobe Caslon Pro Bold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8"/>
      <color theme="1"/>
      <name val="Adobe Caslon Pro Bold"/>
      <family val="1"/>
    </font>
    <font>
      <b/>
      <sz val="18"/>
      <color theme="1"/>
      <name val="Times"/>
      <family val="1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Times"/>
      <family val="1"/>
    </font>
    <font>
      <b/>
      <sz val="14"/>
      <color theme="1"/>
      <name val="Adobe Caslon Pro Bold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Times"/>
      <family val="1"/>
    </font>
    <font>
      <b/>
      <sz val="18"/>
      <color theme="1"/>
      <name val="Adobe Caslon Pro Bold"/>
      <family val="1"/>
    </font>
    <font>
      <b/>
      <i/>
      <sz val="36"/>
      <color theme="1"/>
      <name val="Adobe Caslon Pro Bold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b/>
      <i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0"/>
      <name val="Palatino Linotype"/>
      <family val="1"/>
    </font>
    <font>
      <b/>
      <sz val="12"/>
      <color theme="1"/>
      <name val="Palatino Linotype"/>
      <family val="1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7">
    <xf numFmtId="0" fontId="0" fillId="0" borderId="0" xfId="0"/>
    <xf numFmtId="22" fontId="0" fillId="0" borderId="0" xfId="0" applyNumberFormat="1"/>
    <xf numFmtId="165" fontId="0" fillId="0" borderId="0" xfId="1" applyFont="1"/>
    <xf numFmtId="0" fontId="0" fillId="0" borderId="0" xfId="0"/>
    <xf numFmtId="0" fontId="0" fillId="0" borderId="0" xfId="0"/>
    <xf numFmtId="0" fontId="0" fillId="2" borderId="0" xfId="0" applyFill="1"/>
    <xf numFmtId="165" fontId="0" fillId="2" borderId="0" xfId="1" applyFont="1" applyFill="1"/>
    <xf numFmtId="0" fontId="0" fillId="3" borderId="0" xfId="0" applyFill="1"/>
    <xf numFmtId="0" fontId="0" fillId="0" borderId="0" xfId="0" applyFill="1"/>
    <xf numFmtId="165" fontId="0" fillId="0" borderId="0" xfId="1" applyFont="1" applyFill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Fill="1"/>
    <xf numFmtId="14" fontId="0" fillId="0" borderId="1" xfId="0" applyNumberFormat="1" applyBorder="1"/>
    <xf numFmtId="0" fontId="0" fillId="0" borderId="1" xfId="0" applyBorder="1"/>
    <xf numFmtId="165" fontId="0" fillId="0" borderId="1" xfId="1" applyFont="1" applyBorder="1"/>
    <xf numFmtId="0" fontId="0" fillId="0" borderId="1" xfId="0" applyFill="1" applyBorder="1"/>
    <xf numFmtId="14" fontId="0" fillId="0" borderId="1" xfId="0" applyNumberFormat="1" applyFill="1" applyBorder="1"/>
    <xf numFmtId="165" fontId="0" fillId="0" borderId="1" xfId="1" applyFont="1" applyFill="1" applyBorder="1"/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2" fillId="0" borderId="2" xfId="1" applyFont="1" applyBorder="1"/>
    <xf numFmtId="165" fontId="2" fillId="0" borderId="0" xfId="1" applyFont="1" applyBorder="1"/>
    <xf numFmtId="14" fontId="2" fillId="0" borderId="0" xfId="0" applyNumberFormat="1" applyFont="1"/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1" applyFont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0" borderId="1" xfId="1" applyFont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5" fontId="6" fillId="0" borderId="1" xfId="1" applyFont="1" applyFill="1" applyBorder="1"/>
    <xf numFmtId="14" fontId="6" fillId="0" borderId="0" xfId="0" applyNumberFormat="1" applyFont="1"/>
    <xf numFmtId="165" fontId="5" fillId="0" borderId="2" xfId="1" applyFont="1" applyBorder="1"/>
    <xf numFmtId="0" fontId="5" fillId="0" borderId="0" xfId="0" applyFont="1" applyAlignment="1">
      <alignment wrapText="1"/>
    </xf>
    <xf numFmtId="165" fontId="5" fillId="0" borderId="0" xfId="1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165" fontId="10" fillId="0" borderId="0" xfId="1" applyFont="1"/>
    <xf numFmtId="0" fontId="6" fillId="0" borderId="0" xfId="0" applyFont="1" applyFill="1"/>
    <xf numFmtId="0" fontId="6" fillId="0" borderId="0" xfId="0" applyFont="1" applyFill="1" applyBorder="1"/>
    <xf numFmtId="165" fontId="5" fillId="0" borderId="0" xfId="1" applyFont="1" applyBorder="1"/>
    <xf numFmtId="14" fontId="6" fillId="0" borderId="0" xfId="0" applyNumberFormat="1" applyFont="1" applyFill="1"/>
    <xf numFmtId="0" fontId="6" fillId="0" borderId="0" xfId="0" applyFont="1" applyFill="1" applyAlignment="1">
      <alignment wrapText="1"/>
    </xf>
    <xf numFmtId="165" fontId="6" fillId="0" borderId="0" xfId="1" applyFont="1" applyFill="1"/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5" borderId="0" xfId="0" applyFill="1"/>
    <xf numFmtId="0" fontId="0" fillId="5" borderId="1" xfId="0" applyFill="1" applyBorder="1"/>
    <xf numFmtId="165" fontId="0" fillId="5" borderId="1" xfId="1" applyFont="1" applyFill="1" applyBorder="1"/>
    <xf numFmtId="0" fontId="0" fillId="6" borderId="0" xfId="0" applyFill="1"/>
    <xf numFmtId="165" fontId="0" fillId="6" borderId="0" xfId="1" applyFont="1" applyFill="1"/>
    <xf numFmtId="0" fontId="14" fillId="6" borderId="0" xfId="0" applyFont="1" applyFill="1"/>
    <xf numFmtId="0" fontId="14" fillId="5" borderId="0" xfId="0" applyFont="1" applyFill="1"/>
    <xf numFmtId="165" fontId="14" fillId="6" borderId="0" xfId="1" applyFont="1" applyFill="1"/>
    <xf numFmtId="0" fontId="14" fillId="6" borderId="0" xfId="0" applyFont="1" applyFill="1" applyBorder="1"/>
    <xf numFmtId="0" fontId="14" fillId="6" borderId="8" xfId="0" applyFont="1" applyFill="1" applyBorder="1"/>
    <xf numFmtId="0" fontId="14" fillId="6" borderId="10" xfId="0" applyFont="1" applyFill="1" applyBorder="1"/>
    <xf numFmtId="0" fontId="14" fillId="6" borderId="11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14" fillId="6" borderId="13" xfId="0" applyFont="1" applyFill="1" applyBorder="1"/>
    <xf numFmtId="0" fontId="14" fillId="6" borderId="14" xfId="0" applyFont="1" applyFill="1" applyBorder="1"/>
    <xf numFmtId="0" fontId="2" fillId="3" borderId="0" xfId="0" applyFont="1" applyFill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1" xfId="0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0" borderId="0" xfId="0" applyFont="1" applyFill="1"/>
    <xf numFmtId="0" fontId="2" fillId="5" borderId="0" xfId="0" applyFont="1" applyFill="1"/>
    <xf numFmtId="0" fontId="2" fillId="6" borderId="12" xfId="0" applyFont="1" applyFill="1" applyBorder="1"/>
    <xf numFmtId="0" fontId="15" fillId="6" borderId="12" xfId="0" applyFont="1" applyFill="1" applyBorder="1"/>
    <xf numFmtId="0" fontId="15" fillId="6" borderId="7" xfId="0" applyFont="1" applyFill="1" applyBorder="1"/>
    <xf numFmtId="0" fontId="15" fillId="6" borderId="9" xfId="0" applyFont="1" applyFill="1" applyBorder="1"/>
    <xf numFmtId="0" fontId="15" fillId="5" borderId="0" xfId="0" applyFont="1" applyFill="1"/>
    <xf numFmtId="0" fontId="2" fillId="0" borderId="0" xfId="0" applyFont="1" applyAlignment="1">
      <alignment wrapText="1"/>
    </xf>
    <xf numFmtId="165" fontId="2" fillId="0" borderId="0" xfId="1" applyFont="1"/>
    <xf numFmtId="0" fontId="2" fillId="6" borderId="13" xfId="0" applyFont="1" applyFill="1" applyBorder="1"/>
    <xf numFmtId="0" fontId="15" fillId="6" borderId="13" xfId="0" applyFont="1" applyFill="1" applyBorder="1"/>
    <xf numFmtId="0" fontId="15" fillId="6" borderId="0" xfId="0" applyFont="1" applyFill="1" applyBorder="1"/>
    <xf numFmtId="0" fontId="15" fillId="6" borderId="10" xfId="0" applyFont="1" applyFill="1" applyBorder="1"/>
    <xf numFmtId="0" fontId="6" fillId="3" borderId="1" xfId="0" applyFont="1" applyFill="1" applyBorder="1"/>
    <xf numFmtId="14" fontId="6" fillId="0" borderId="0" xfId="0" applyNumberFormat="1" applyFont="1" applyBorder="1"/>
    <xf numFmtId="0" fontId="6" fillId="0" borderId="0" xfId="0" applyFont="1" applyBorder="1"/>
    <xf numFmtId="165" fontId="6" fillId="0" borderId="0" xfId="1" applyFont="1" applyBorder="1"/>
    <xf numFmtId="14" fontId="6" fillId="5" borderId="1" xfId="0" applyNumberFormat="1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165" fontId="6" fillId="5" borderId="1" xfId="1" applyFont="1" applyFill="1" applyBorder="1"/>
    <xf numFmtId="0" fontId="6" fillId="0" borderId="0" xfId="0" applyFont="1" applyBorder="1" applyAlignment="1">
      <alignment wrapText="1"/>
    </xf>
    <xf numFmtId="14" fontId="6" fillId="0" borderId="15" xfId="0" applyNumberFormat="1" applyFont="1" applyBorder="1"/>
    <xf numFmtId="0" fontId="6" fillId="0" borderId="15" xfId="0" applyFont="1" applyBorder="1"/>
    <xf numFmtId="0" fontId="6" fillId="0" borderId="15" xfId="0" applyFont="1" applyBorder="1" applyAlignment="1">
      <alignment wrapText="1"/>
    </xf>
    <xf numFmtId="165" fontId="6" fillId="0" borderId="15" xfId="1" applyFont="1" applyBorder="1"/>
    <xf numFmtId="0" fontId="6" fillId="5" borderId="0" xfId="0" applyFont="1" applyFill="1"/>
    <xf numFmtId="0" fontId="5" fillId="5" borderId="0" xfId="0" applyFont="1" applyFill="1" applyAlignment="1">
      <alignment horizontal="right"/>
    </xf>
    <xf numFmtId="165" fontId="6" fillId="5" borderId="0" xfId="1" applyFont="1" applyFill="1"/>
    <xf numFmtId="165" fontId="5" fillId="5" borderId="3" xfId="1" applyFont="1" applyFill="1" applyBorder="1"/>
    <xf numFmtId="14" fontId="6" fillId="5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165" fontId="6" fillId="5" borderId="0" xfId="1" applyFont="1" applyFill="1" applyBorder="1"/>
    <xf numFmtId="14" fontId="6" fillId="5" borderId="15" xfId="0" applyNumberFormat="1" applyFont="1" applyFill="1" applyBorder="1"/>
    <xf numFmtId="0" fontId="6" fillId="5" borderId="15" xfId="0" applyFont="1" applyFill="1" applyBorder="1"/>
    <xf numFmtId="0" fontId="6" fillId="5" borderId="15" xfId="0" applyFont="1" applyFill="1" applyBorder="1" applyAlignment="1">
      <alignment wrapText="1"/>
    </xf>
    <xf numFmtId="165" fontId="6" fillId="5" borderId="15" xfId="1" applyFont="1" applyFill="1" applyBorder="1"/>
    <xf numFmtId="14" fontId="6" fillId="7" borderId="1" xfId="0" applyNumberFormat="1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wrapText="1"/>
    </xf>
    <xf numFmtId="165" fontId="6" fillId="7" borderId="1" xfId="1" applyFont="1" applyFill="1" applyBorder="1"/>
    <xf numFmtId="0" fontId="0" fillId="7" borderId="0" xfId="0" applyFill="1"/>
    <xf numFmtId="0" fontId="0" fillId="5" borderId="0" xfId="0" applyFill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1" applyFont="1"/>
    <xf numFmtId="0" fontId="20" fillId="0" borderId="0" xfId="0" applyFont="1"/>
    <xf numFmtId="0" fontId="20" fillId="0" borderId="0" xfId="0" applyFont="1" applyAlignment="1">
      <alignment wrapText="1"/>
    </xf>
    <xf numFmtId="165" fontId="20" fillId="0" borderId="0" xfId="1" applyFont="1"/>
    <xf numFmtId="165" fontId="0" fillId="0" borderId="0" xfId="0" applyNumberFormat="1"/>
    <xf numFmtId="165" fontId="5" fillId="0" borderId="0" xfId="0" applyNumberFormat="1" applyFont="1" applyFill="1"/>
    <xf numFmtId="0" fontId="0" fillId="3" borderId="1" xfId="0" applyFill="1" applyBorder="1"/>
    <xf numFmtId="14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165" fontId="6" fillId="3" borderId="1" xfId="1" applyFont="1" applyFill="1" applyBorder="1"/>
    <xf numFmtId="14" fontId="6" fillId="8" borderId="1" xfId="0" applyNumberFormat="1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165" fontId="6" fillId="8" borderId="1" xfId="1" applyFont="1" applyFill="1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0" borderId="16" xfId="0" applyBorder="1"/>
    <xf numFmtId="0" fontId="21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20" fillId="5" borderId="0" xfId="0" applyFont="1" applyFill="1"/>
    <xf numFmtId="0" fontId="19" fillId="5" borderId="0" xfId="0" applyFont="1" applyFill="1" applyAlignment="1">
      <alignment horizontal="right"/>
    </xf>
    <xf numFmtId="164" fontId="6" fillId="0" borderId="1" xfId="0" applyNumberFormat="1" applyFont="1" applyFill="1" applyBorder="1"/>
    <xf numFmtId="14" fontId="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14" fontId="6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6" fillId="0" borderId="0" xfId="0" applyNumberFormat="1" applyFont="1" applyBorder="1" applyAlignment="1">
      <alignment horizontal="right"/>
    </xf>
    <xf numFmtId="14" fontId="6" fillId="0" borderId="15" xfId="0" applyNumberFormat="1" applyFont="1" applyBorder="1" applyAlignment="1">
      <alignment horizontal="right"/>
    </xf>
    <xf numFmtId="14" fontId="6" fillId="0" borderId="0" xfId="0" applyNumberFormat="1" applyFont="1" applyFill="1" applyAlignment="1">
      <alignment horizontal="right"/>
    </xf>
    <xf numFmtId="165" fontId="5" fillId="0" borderId="0" xfId="1" applyFont="1" applyAlignment="1">
      <alignment horizontal="right"/>
    </xf>
    <xf numFmtId="165" fontId="23" fillId="0" borderId="0" xfId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 applyBorder="1"/>
    <xf numFmtId="14" fontId="5" fillId="0" borderId="0" xfId="0" applyNumberFormat="1" applyFont="1" applyBorder="1" applyAlignment="1">
      <alignment horizontal="right"/>
    </xf>
    <xf numFmtId="165" fontId="24" fillId="0" borderId="0" xfId="1" applyFont="1" applyBorder="1"/>
    <xf numFmtId="165" fontId="24" fillId="0" borderId="0" xfId="1" applyFont="1"/>
    <xf numFmtId="0" fontId="6" fillId="0" borderId="1" xfId="1" applyNumberFormat="1" applyFont="1" applyBorder="1"/>
    <xf numFmtId="165" fontId="25" fillId="0" borderId="0" xfId="1" applyFont="1"/>
    <xf numFmtId="14" fontId="6" fillId="5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5" fontId="6" fillId="0" borderId="1" xfId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vertical="center"/>
    </xf>
    <xf numFmtId="165" fontId="6" fillId="5" borderId="1" xfId="1" applyFont="1" applyFill="1" applyBorder="1" applyAlignment="1">
      <alignment vertical="center"/>
    </xf>
    <xf numFmtId="14" fontId="6" fillId="0" borderId="1" xfId="0" applyNumberFormat="1" applyFont="1" applyBorder="1" applyAlignment="1"/>
    <xf numFmtId="0" fontId="6" fillId="0" borderId="1" xfId="0" applyFont="1" applyBorder="1" applyAlignment="1"/>
    <xf numFmtId="165" fontId="6" fillId="0" borderId="1" xfId="1" applyFont="1" applyBorder="1" applyAlignment="1"/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165" fontId="6" fillId="0" borderId="1" xfId="1" applyFont="1" applyFill="1" applyBorder="1" applyAlignment="1"/>
    <xf numFmtId="14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165" fontId="6" fillId="5" borderId="1" xfId="1" applyFont="1" applyFill="1" applyBorder="1" applyAlignment="1"/>
    <xf numFmtId="4" fontId="6" fillId="0" borderId="1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14" fontId="6" fillId="0" borderId="0" xfId="0" applyNumberFormat="1" applyFont="1" applyFill="1" applyBorder="1"/>
    <xf numFmtId="165" fontId="24" fillId="0" borderId="0" xfId="0" applyNumberFormat="1" applyFont="1"/>
    <xf numFmtId="0" fontId="6" fillId="0" borderId="15" xfId="0" applyFont="1" applyBorder="1" applyAlignment="1">
      <alignment horizontal="right"/>
    </xf>
    <xf numFmtId="14" fontId="6" fillId="0" borderId="18" xfId="0" applyNumberFormat="1" applyFont="1" applyBorder="1" applyAlignment="1">
      <alignment horizontal="right"/>
    </xf>
    <xf numFmtId="14" fontId="6" fillId="0" borderId="18" xfId="0" applyNumberFormat="1" applyFont="1" applyBorder="1"/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wrapText="1"/>
    </xf>
    <xf numFmtId="0" fontId="6" fillId="0" borderId="18" xfId="0" applyFont="1" applyBorder="1"/>
    <xf numFmtId="165" fontId="6" fillId="0" borderId="18" xfId="1" applyFont="1" applyBorder="1"/>
    <xf numFmtId="165" fontId="6" fillId="0" borderId="16" xfId="1" applyFont="1" applyBorder="1"/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65" fontId="6" fillId="0" borderId="0" xfId="1" applyFont="1" applyBorder="1" applyAlignment="1">
      <alignment vertical="center"/>
    </xf>
    <xf numFmtId="165" fontId="24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1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65" fontId="6" fillId="5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1" applyNumberFormat="1" applyFont="1" applyBorder="1"/>
    <xf numFmtId="0" fontId="6" fillId="0" borderId="1" xfId="0" applyFont="1" applyFill="1" applyBorder="1" applyAlignment="1">
      <alignment vertical="center" wrapText="1"/>
    </xf>
    <xf numFmtId="165" fontId="11" fillId="4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Fill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165" fontId="0" fillId="0" borderId="0" xfId="0" applyNumberFormat="1" applyAlignment="1">
      <alignment horizontal="right"/>
    </xf>
    <xf numFmtId="0" fontId="0" fillId="0" borderId="19" xfId="0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18" xfId="0" applyFont="1" applyBorder="1" applyAlignment="1">
      <alignment horizontal="right"/>
    </xf>
    <xf numFmtId="0" fontId="6" fillId="5" borderId="1" xfId="0" applyNumberFormat="1" applyFont="1" applyFill="1" applyBorder="1"/>
    <xf numFmtId="0" fontId="6" fillId="0" borderId="18" xfId="0" applyFont="1" applyFill="1" applyBorder="1"/>
    <xf numFmtId="0" fontId="26" fillId="0" borderId="0" xfId="0" applyFont="1" applyAlignment="1">
      <alignment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30" fillId="0" borderId="1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6" fillId="0" borderId="26" xfId="0" applyFont="1" applyBorder="1" applyAlignment="1">
      <alignment horizontal="center"/>
    </xf>
    <xf numFmtId="49" fontId="36" fillId="0" borderId="16" xfId="0" applyNumberFormat="1" applyFont="1" applyBorder="1" applyAlignment="1">
      <alignment horizontal="center"/>
    </xf>
    <xf numFmtId="44" fontId="36" fillId="0" borderId="16" xfId="2" applyFont="1" applyBorder="1" applyAlignment="1" applyProtection="1">
      <alignment horizontal="center"/>
    </xf>
    <xf numFmtId="1" fontId="36" fillId="0" borderId="16" xfId="0" applyNumberFormat="1" applyFont="1" applyBorder="1" applyAlignment="1">
      <alignment horizontal="center"/>
    </xf>
    <xf numFmtId="1" fontId="36" fillId="0" borderId="27" xfId="0" applyNumberFormat="1" applyFont="1" applyBorder="1" applyAlignment="1">
      <alignment horizontal="center"/>
    </xf>
    <xf numFmtId="1" fontId="36" fillId="0" borderId="19" xfId="0" applyNumberFormat="1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4" fontId="2" fillId="0" borderId="0" xfId="2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4" fontId="37" fillId="0" borderId="1" xfId="2" applyFont="1" applyBorder="1" applyProtection="1">
      <protection locked="0"/>
    </xf>
    <xf numFmtId="1" fontId="37" fillId="0" borderId="1" xfId="2" applyNumberFormat="1" applyFont="1" applyBorder="1" applyProtection="1">
      <protection locked="0"/>
    </xf>
    <xf numFmtId="1" fontId="0" fillId="0" borderId="28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0" xfId="2" applyFon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0" fontId="28" fillId="0" borderId="0" xfId="0" applyFont="1" applyProtection="1">
      <protection locked="0"/>
    </xf>
    <xf numFmtId="44" fontId="0" fillId="0" borderId="0" xfId="2" applyFont="1" applyBorder="1" applyProtection="1">
      <protection locked="0"/>
    </xf>
    <xf numFmtId="44" fontId="0" fillId="0" borderId="1" xfId="2" applyFont="1" applyBorder="1" applyProtection="1"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4" fontId="0" fillId="0" borderId="15" xfId="2" applyFont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29" xfId="0" applyNumberForma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44" fontId="0" fillId="0" borderId="0" xfId="2" applyFont="1" applyProtection="1">
      <protection locked="0"/>
    </xf>
    <xf numFmtId="1" fontId="0" fillId="0" borderId="0" xfId="0" applyNumberFormat="1" applyProtection="1">
      <protection locked="0"/>
    </xf>
    <xf numFmtId="4" fontId="0" fillId="5" borderId="0" xfId="0" applyNumberFormat="1" applyFill="1"/>
    <xf numFmtId="4" fontId="0" fillId="0" borderId="0" xfId="0" applyNumberFormat="1"/>
    <xf numFmtId="165" fontId="0" fillId="0" borderId="0" xfId="0" applyNumberFormat="1" applyFill="1"/>
    <xf numFmtId="0" fontId="0" fillId="0" borderId="19" xfId="0" applyBorder="1" applyAlignment="1">
      <alignment horizontal="center"/>
    </xf>
    <xf numFmtId="165" fontId="7" fillId="0" borderId="20" xfId="1" applyFont="1" applyBorder="1" applyAlignment="1">
      <alignment horizontal="center"/>
    </xf>
    <xf numFmtId="165" fontId="10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165" fontId="22" fillId="5" borderId="17" xfId="1" applyFont="1" applyFill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165" fontId="7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165" fontId="19" fillId="5" borderId="17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 applyProtection="1">
      <alignment horizontal="center" vertical="top"/>
    </xf>
    <xf numFmtId="0" fontId="2" fillId="3" borderId="13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4" fillId="9" borderId="9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</cellXfs>
  <cellStyles count="3">
    <cellStyle name="Moneda" xfId="1" builtinId="4"/>
    <cellStyle name="Moneda 2" xfId="2" xr:uid="{AB7B5234-B5E9-4FB9-9E39-4DE3F48AFCCE}"/>
    <cellStyle name="Normal" xfId="0" builtinId="0"/>
  </cellStyles>
  <dxfs count="1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i val="0"/>
      </font>
      <numFmt numFmtId="30" formatCode="@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947057</xdr:colOff>
      <xdr:row>3</xdr:row>
      <xdr:rowOff>54429</xdr:rowOff>
    </xdr:from>
    <xdr:to>
      <xdr:col>8</xdr:col>
      <xdr:colOff>827313</xdr:colOff>
      <xdr:row>9</xdr:row>
      <xdr:rowOff>478971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DC1DF8-8221-420F-A3A4-D7567AACD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7" y="609600"/>
          <a:ext cx="610688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1809750</xdr:colOff>
      <xdr:row>2</xdr:row>
      <xdr:rowOff>122464</xdr:rowOff>
    </xdr:from>
    <xdr:to>
      <xdr:col>6</xdr:col>
      <xdr:colOff>938892</xdr:colOff>
      <xdr:row>7</xdr:row>
      <xdr:rowOff>163286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503464"/>
          <a:ext cx="2585357" cy="993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1809750</xdr:colOff>
      <xdr:row>2</xdr:row>
      <xdr:rowOff>122464</xdr:rowOff>
    </xdr:from>
    <xdr:to>
      <xdr:col>6</xdr:col>
      <xdr:colOff>938893</xdr:colOff>
      <xdr:row>7</xdr:row>
      <xdr:rowOff>163286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503464"/>
          <a:ext cx="2586718" cy="9933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2598964</xdr:colOff>
      <xdr:row>1</xdr:row>
      <xdr:rowOff>0</xdr:rowOff>
    </xdr:from>
    <xdr:to>
      <xdr:col>8</xdr:col>
      <xdr:colOff>217713</xdr:colOff>
      <xdr:row>7</xdr:row>
      <xdr:rowOff>110219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289" y="190500"/>
          <a:ext cx="2400299" cy="1253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2598964</xdr:colOff>
      <xdr:row>1</xdr:row>
      <xdr:rowOff>0</xdr:rowOff>
    </xdr:from>
    <xdr:to>
      <xdr:col>8</xdr:col>
      <xdr:colOff>217713</xdr:colOff>
      <xdr:row>7</xdr:row>
      <xdr:rowOff>110219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289" y="190500"/>
          <a:ext cx="2400299" cy="1253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2598964</xdr:colOff>
      <xdr:row>1</xdr:row>
      <xdr:rowOff>0</xdr:rowOff>
    </xdr:from>
    <xdr:to>
      <xdr:col>8</xdr:col>
      <xdr:colOff>381000</xdr:colOff>
      <xdr:row>7</xdr:row>
      <xdr:rowOff>110219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3893" y="571500"/>
          <a:ext cx="2394857" cy="1253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294408</xdr:colOff>
      <xdr:row>0</xdr:row>
      <xdr:rowOff>184438</xdr:rowOff>
    </xdr:from>
    <xdr:to>
      <xdr:col>2</xdr:col>
      <xdr:colOff>993717</xdr:colOff>
      <xdr:row>2</xdr:row>
      <xdr:rowOff>241588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C640B2-1142-445A-BBFD-3B5901450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708" y="184438"/>
          <a:ext cx="1728009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252DE7-58A6-4B09-949C-16C4BA08407F}" name="Tabla13" displayName="Tabla13" ref="A5:J309" totalsRowShown="0" headerRowDxfId="14" dataDxfId="12" headerRowBorderDxfId="13" tableBorderDxfId="11" totalsRowBorderDxfId="10">
  <autoFilter ref="A5:J309" xr:uid="{5F073FAD-0974-4D5A-B9A9-296D6176B273}">
    <filterColumn colId="2">
      <filters blank="1">
        <filter val="AZUCAR DE DIETA 100/1"/>
        <filter val="CARTUCHO C9351AN (21) NEGRO"/>
        <filter val="FOCOS DE EMERGENCIA"/>
        <filter val="FOLDER PARTITION 8 1/2 X 11 4 DIVISIIONES"/>
        <filter val="JABON DE CUABA EN PASTA 5/1"/>
        <filter val="TE CALIENTE VARIOS SABORES"/>
      </filters>
    </filterColumn>
  </autoFilter>
  <tableColumns count="10">
    <tableColumn id="1" xr3:uid="{6E99CB3F-C8EB-4F1B-B136-CB4E7FC1966E}" name="No. " dataDxfId="9"/>
    <tableColumn id="10" xr3:uid="{79E40FBE-7604-4BC6-9938-5AB9FCD2E826}" name="Código " dataDxfId="8"/>
    <tableColumn id="11" xr3:uid="{715937A6-FCB5-4B82-9CA4-440C73F271A1}" name="Descripción " dataDxfId="7" dataCellStyle="Moneda"/>
    <tableColumn id="9" xr3:uid="{0B4A66C0-3CB6-4511-8BFD-C4027DE2D3C5}" name="Unidad " dataDxfId="6" dataCellStyle="Moneda"/>
    <tableColumn id="12" xr3:uid="{3E898546-2727-4B72-84D6-CE9AF9972507}" name="Categoría" dataDxfId="5" dataCellStyle="Moneda"/>
    <tableColumn id="5" xr3:uid="{42B75E41-CA0E-4BF3-9482-D7724EEF3165}" name="Balance Inicial " dataDxfId="4"/>
    <tableColumn id="2" xr3:uid="{41939B3E-CE91-4DF6-BCC3-EFD956EB27FF}" name="Entrada " dataDxfId="3"/>
    <tableColumn id="8" xr3:uid="{6715B6C7-186C-48DA-9641-915C521705A4}" name="Salida " dataDxfId="2"/>
    <tableColumn id="6" xr3:uid="{9E202007-5609-4DF8-80E4-1EF23CC1F35B}" name="Existencia " dataDxfId="1">
      <calculatedColumnFormula>+(Tabla13[[#This Row],[Balance Inicial ]]+Tabla13[[#This Row],[Entrada ]])-Tabla13[[#This Row],[Salida ]]</calculatedColumnFormula>
    </tableColumn>
    <tableColumn id="7" xr3:uid="{40AC44A4-BDD0-4D2F-86DB-A07C9977CA98}" name="Observaciones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XEM587"/>
  <sheetViews>
    <sheetView tabSelected="1" topLeftCell="A520" zoomScale="89" zoomScaleNormal="89" zoomScaleSheetLayoutView="90" workbookViewId="0">
      <selection activeCell="J40" sqref="J40"/>
    </sheetView>
  </sheetViews>
  <sheetFormatPr baseColWidth="10" defaultColWidth="11.42578125" defaultRowHeight="15" x14ac:dyDescent="0.25"/>
  <cols>
    <col min="1" max="1" width="23.7109375" style="166" customWidth="1"/>
    <col min="2" max="2" width="20.7109375" style="11" customWidth="1"/>
    <col min="3" max="4" width="0" style="11" hidden="1" customWidth="1"/>
    <col min="5" max="5" width="14.85546875" style="11" customWidth="1"/>
    <col min="6" max="6" width="57.140625" style="13" customWidth="1"/>
    <col min="7" max="7" width="15.85546875" style="11" customWidth="1"/>
    <col min="8" max="8" width="17.7109375" style="11" customWidth="1"/>
    <col min="9" max="9" width="27" style="2" customWidth="1"/>
    <col min="10" max="10" width="38.28515625" style="2" bestFit="1" customWidth="1"/>
    <col min="11" max="11" width="21.42578125" style="11" customWidth="1"/>
    <col min="12" max="12" width="12.7109375" style="11" bestFit="1" customWidth="1"/>
    <col min="13" max="16384" width="11.42578125" style="11"/>
  </cols>
  <sheetData>
    <row r="10" spans="1:11" ht="58.5" customHeight="1" x14ac:dyDescent="0.25"/>
    <row r="11" spans="1:11" ht="7.5" customHeight="1" x14ac:dyDescent="0.25"/>
    <row r="12" spans="1:11" ht="81" customHeight="1" x14ac:dyDescent="1.75">
      <c r="A12" s="291" t="s">
        <v>2462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</row>
    <row r="13" spans="1:11" ht="25.5" x14ac:dyDescent="0.35">
      <c r="A13" s="292" t="s">
        <v>2468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 ht="23.25" customHeight="1" x14ac:dyDescent="0.25">
      <c r="A14" s="293" t="s">
        <v>3629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 ht="0.75" customHeight="1" x14ac:dyDescent="0.25">
      <c r="F15" s="11"/>
      <c r="I15" s="11"/>
      <c r="J15" s="11"/>
    </row>
    <row r="16" spans="1:11" ht="20.45" customHeight="1" x14ac:dyDescent="0.4">
      <c r="A16" s="184" t="s">
        <v>2449</v>
      </c>
      <c r="F16" s="11"/>
      <c r="I16" s="11"/>
      <c r="J16" s="11"/>
    </row>
    <row r="17" spans="1:13" ht="69.75" x14ac:dyDescent="0.25">
      <c r="A17" s="56" t="s">
        <v>3197</v>
      </c>
      <c r="B17" s="56" t="s">
        <v>2671</v>
      </c>
      <c r="C17" s="56"/>
      <c r="D17" s="56"/>
      <c r="E17" s="56" t="s">
        <v>3231</v>
      </c>
      <c r="F17" s="56" t="s">
        <v>2670</v>
      </c>
      <c r="G17" s="56" t="s">
        <v>2463</v>
      </c>
      <c r="H17" s="56" t="s">
        <v>2683</v>
      </c>
      <c r="I17" s="234" t="s">
        <v>2446</v>
      </c>
      <c r="J17" s="234" t="s">
        <v>2447</v>
      </c>
      <c r="K17" s="56" t="s">
        <v>2448</v>
      </c>
    </row>
    <row r="18" spans="1:13" ht="21.6" customHeight="1" x14ac:dyDescent="0.35">
      <c r="A18" s="167">
        <v>44124</v>
      </c>
      <c r="B18" s="195">
        <v>44124</v>
      </c>
      <c r="C18" s="196" t="s">
        <v>135</v>
      </c>
      <c r="D18" s="196" t="s">
        <v>1540</v>
      </c>
      <c r="E18" s="156" t="s">
        <v>1541</v>
      </c>
      <c r="F18" s="36" t="s">
        <v>1542</v>
      </c>
      <c r="G18" s="196">
        <v>10</v>
      </c>
      <c r="H18" s="196" t="s">
        <v>2915</v>
      </c>
      <c r="I18" s="197">
        <v>212.4</v>
      </c>
      <c r="K18" s="196">
        <v>0</v>
      </c>
    </row>
    <row r="19" spans="1:13" ht="21.6" customHeight="1" x14ac:dyDescent="0.35">
      <c r="A19" s="167">
        <v>45058</v>
      </c>
      <c r="B19" s="195">
        <v>45058</v>
      </c>
      <c r="C19" s="196"/>
      <c r="D19" s="196"/>
      <c r="E19" s="156" t="s">
        <v>28</v>
      </c>
      <c r="F19" s="36" t="s">
        <v>2684</v>
      </c>
      <c r="G19" s="196">
        <v>75</v>
      </c>
      <c r="H19" s="196" t="s">
        <v>3240</v>
      </c>
      <c r="I19" s="197">
        <v>135</v>
      </c>
      <c r="J19" s="197">
        <f>+K19*I19</f>
        <v>22410</v>
      </c>
      <c r="K19" s="196">
        <v>166</v>
      </c>
    </row>
    <row r="20" spans="1:13" ht="21.6" customHeight="1" x14ac:dyDescent="0.35">
      <c r="A20" s="167">
        <v>45131</v>
      </c>
      <c r="B20" s="195">
        <v>45153</v>
      </c>
      <c r="C20" s="196" t="s">
        <v>135</v>
      </c>
      <c r="D20" s="196" t="s">
        <v>1433</v>
      </c>
      <c r="E20" s="156" t="s">
        <v>327</v>
      </c>
      <c r="F20" s="36" t="s">
        <v>328</v>
      </c>
      <c r="G20" s="196">
        <v>100</v>
      </c>
      <c r="H20" s="196" t="s">
        <v>2428</v>
      </c>
      <c r="I20" s="197">
        <v>18.170000000000002</v>
      </c>
      <c r="J20" s="197">
        <f t="shared" ref="J20:J30" si="0">+K20*I20</f>
        <v>1271.9000000000001</v>
      </c>
      <c r="K20" s="196">
        <v>70</v>
      </c>
    </row>
    <row r="21" spans="1:13" ht="21.6" customHeight="1" x14ac:dyDescent="0.35">
      <c r="A21" s="167">
        <v>44326</v>
      </c>
      <c r="B21" s="195">
        <v>44326</v>
      </c>
      <c r="C21" s="196" t="s">
        <v>135</v>
      </c>
      <c r="D21" s="196" t="s">
        <v>1560</v>
      </c>
      <c r="E21" s="156" t="s">
        <v>966</v>
      </c>
      <c r="F21" s="36" t="s">
        <v>967</v>
      </c>
      <c r="G21" s="196">
        <v>40</v>
      </c>
      <c r="H21" s="196" t="s">
        <v>2426</v>
      </c>
      <c r="I21" s="197">
        <v>155.76</v>
      </c>
      <c r="J21" s="197">
        <f t="shared" si="0"/>
        <v>0</v>
      </c>
      <c r="K21" s="196">
        <v>0</v>
      </c>
    </row>
    <row r="22" spans="1:13" ht="21.6" customHeight="1" x14ac:dyDescent="0.35">
      <c r="A22" s="167">
        <v>45238</v>
      </c>
      <c r="B22" s="195">
        <v>45259</v>
      </c>
      <c r="C22" s="196" t="s">
        <v>135</v>
      </c>
      <c r="D22" s="196" t="s">
        <v>2309</v>
      </c>
      <c r="E22" s="156" t="s">
        <v>350</v>
      </c>
      <c r="F22" s="36" t="s">
        <v>351</v>
      </c>
      <c r="G22" s="196">
        <v>2000</v>
      </c>
      <c r="H22" s="196" t="s">
        <v>3232</v>
      </c>
      <c r="I22" s="197">
        <v>279.66000000000003</v>
      </c>
      <c r="J22" s="197">
        <f t="shared" si="0"/>
        <v>296439.60000000003</v>
      </c>
      <c r="K22" s="196">
        <v>1060</v>
      </c>
      <c r="M22" s="197"/>
    </row>
    <row r="23" spans="1:13" ht="21.6" customHeight="1" x14ac:dyDescent="0.35">
      <c r="A23" s="167">
        <v>45013</v>
      </c>
      <c r="B23" s="195">
        <v>45014</v>
      </c>
      <c r="C23" s="196" t="s">
        <v>135</v>
      </c>
      <c r="D23" s="196" t="s">
        <v>1502</v>
      </c>
      <c r="E23" s="156" t="s">
        <v>357</v>
      </c>
      <c r="F23" s="36" t="s">
        <v>358</v>
      </c>
      <c r="G23" s="196">
        <v>50</v>
      </c>
      <c r="H23" s="196" t="s">
        <v>2434</v>
      </c>
      <c r="I23" s="197">
        <v>151.66</v>
      </c>
      <c r="J23" s="197">
        <f t="shared" si="0"/>
        <v>2881.54</v>
      </c>
      <c r="K23" s="196">
        <v>19</v>
      </c>
    </row>
    <row r="24" spans="1:13" ht="21.6" customHeight="1" x14ac:dyDescent="0.35">
      <c r="A24" s="167">
        <v>44671</v>
      </c>
      <c r="B24" s="195">
        <v>44671</v>
      </c>
      <c r="C24" s="196" t="s">
        <v>135</v>
      </c>
      <c r="D24" s="196" t="s">
        <v>925</v>
      </c>
      <c r="E24" s="156" t="s">
        <v>3135</v>
      </c>
      <c r="F24" s="36" t="s">
        <v>3041</v>
      </c>
      <c r="G24" s="196">
        <v>1000</v>
      </c>
      <c r="H24" s="198" t="s">
        <v>2435</v>
      </c>
      <c r="I24" s="197">
        <v>131.28</v>
      </c>
      <c r="J24" s="197">
        <f t="shared" si="0"/>
        <v>47260.800000000003</v>
      </c>
      <c r="K24" s="196">
        <v>360</v>
      </c>
    </row>
    <row r="25" spans="1:13" ht="21.6" customHeight="1" x14ac:dyDescent="0.35">
      <c r="A25" s="167">
        <v>45230</v>
      </c>
      <c r="B25" s="195">
        <v>45259</v>
      </c>
      <c r="C25" s="196" t="s">
        <v>135</v>
      </c>
      <c r="D25" s="196" t="s">
        <v>1540</v>
      </c>
      <c r="E25" s="156" t="s">
        <v>926</v>
      </c>
      <c r="F25" s="36" t="s">
        <v>927</v>
      </c>
      <c r="G25" s="196">
        <v>130</v>
      </c>
      <c r="H25" s="196" t="s">
        <v>2428</v>
      </c>
      <c r="I25" s="197">
        <v>371.7</v>
      </c>
      <c r="J25" s="197">
        <f t="shared" si="0"/>
        <v>5575.5</v>
      </c>
      <c r="K25" s="196">
        <v>15</v>
      </c>
    </row>
    <row r="26" spans="1:13" ht="21.6" customHeight="1" x14ac:dyDescent="0.35">
      <c r="A26" s="167">
        <v>44672</v>
      </c>
      <c r="B26" s="195">
        <v>44672</v>
      </c>
      <c r="C26" s="196" t="s">
        <v>135</v>
      </c>
      <c r="D26" s="196" t="s">
        <v>1524</v>
      </c>
      <c r="E26" s="156" t="s">
        <v>3134</v>
      </c>
      <c r="F26" s="36" t="s">
        <v>3241</v>
      </c>
      <c r="G26" s="196">
        <v>100</v>
      </c>
      <c r="H26" s="196" t="s">
        <v>2437</v>
      </c>
      <c r="I26" s="197">
        <v>536.9</v>
      </c>
      <c r="J26" s="197">
        <f t="shared" si="0"/>
        <v>536.9</v>
      </c>
      <c r="K26" s="196">
        <v>1</v>
      </c>
    </row>
    <row r="27" spans="1:13" s="8" customFormat="1" ht="21.6" customHeight="1" x14ac:dyDescent="0.35">
      <c r="A27" s="168">
        <v>43209</v>
      </c>
      <c r="B27" s="199">
        <v>43209.391736111109</v>
      </c>
      <c r="C27" s="198" t="s">
        <v>135</v>
      </c>
      <c r="D27" s="198" t="s">
        <v>1412</v>
      </c>
      <c r="E27" s="157" t="s">
        <v>384</v>
      </c>
      <c r="F27" s="40" t="s">
        <v>385</v>
      </c>
      <c r="G27" s="196">
        <v>75</v>
      </c>
      <c r="H27" s="198" t="s">
        <v>2426</v>
      </c>
      <c r="I27" s="200">
        <v>46.61</v>
      </c>
      <c r="J27" s="197">
        <f t="shared" si="0"/>
        <v>0</v>
      </c>
      <c r="K27" s="198">
        <v>0</v>
      </c>
    </row>
    <row r="28" spans="1:13" ht="21.6" customHeight="1" x14ac:dyDescent="0.35">
      <c r="A28" s="167">
        <v>45007</v>
      </c>
      <c r="B28" s="195">
        <v>45007</v>
      </c>
      <c r="C28" s="196" t="s">
        <v>40</v>
      </c>
      <c r="D28" s="196" t="s">
        <v>1531</v>
      </c>
      <c r="E28" s="156" t="s">
        <v>1532</v>
      </c>
      <c r="F28" s="36" t="s">
        <v>1533</v>
      </c>
      <c r="G28" s="196">
        <v>100</v>
      </c>
      <c r="H28" s="196" t="s">
        <v>2426</v>
      </c>
      <c r="I28" s="197">
        <v>139.19</v>
      </c>
      <c r="J28" s="197">
        <v>45375.94</v>
      </c>
      <c r="K28" s="196">
        <v>160</v>
      </c>
    </row>
    <row r="29" spans="1:13" ht="21.6" customHeight="1" x14ac:dyDescent="0.35">
      <c r="A29" s="167">
        <v>45145</v>
      </c>
      <c r="B29" s="195">
        <v>45145</v>
      </c>
      <c r="C29" s="196"/>
      <c r="D29" s="196"/>
      <c r="E29" s="156" t="s">
        <v>3278</v>
      </c>
      <c r="F29" s="36" t="s">
        <v>3318</v>
      </c>
      <c r="G29" s="196">
        <v>100</v>
      </c>
      <c r="H29" s="196" t="s">
        <v>3279</v>
      </c>
      <c r="I29" s="197">
        <v>1416</v>
      </c>
      <c r="J29" s="197">
        <v>90624</v>
      </c>
      <c r="K29" s="196">
        <v>64</v>
      </c>
    </row>
    <row r="30" spans="1:13" ht="21.6" customHeight="1" x14ac:dyDescent="0.35">
      <c r="A30" s="167">
        <v>45145</v>
      </c>
      <c r="B30" s="195">
        <v>45145</v>
      </c>
      <c r="C30" s="196" t="s">
        <v>40</v>
      </c>
      <c r="D30" s="196" t="s">
        <v>1409</v>
      </c>
      <c r="E30" s="156" t="s">
        <v>367</v>
      </c>
      <c r="F30" s="36" t="s">
        <v>3277</v>
      </c>
      <c r="G30" s="196">
        <v>20</v>
      </c>
      <c r="H30" s="196" t="s">
        <v>2426</v>
      </c>
      <c r="I30" s="197">
        <v>177</v>
      </c>
      <c r="J30" s="197">
        <f t="shared" si="0"/>
        <v>8319</v>
      </c>
      <c r="K30" s="196">
        <v>47</v>
      </c>
    </row>
    <row r="31" spans="1:13" ht="21" customHeight="1" x14ac:dyDescent="0.35">
      <c r="A31" s="167">
        <v>45245</v>
      </c>
      <c r="B31" s="195">
        <v>45259</v>
      </c>
      <c r="C31" s="196" t="s">
        <v>40</v>
      </c>
      <c r="D31" s="196" t="s">
        <v>2379</v>
      </c>
      <c r="E31" s="156" t="s">
        <v>2356</v>
      </c>
      <c r="F31" s="36" t="s">
        <v>2680</v>
      </c>
      <c r="G31" s="196">
        <v>800</v>
      </c>
      <c r="H31" s="196" t="s">
        <v>3283</v>
      </c>
      <c r="I31" s="197">
        <v>118.5</v>
      </c>
      <c r="J31" s="197">
        <v>33984</v>
      </c>
      <c r="K31" s="196">
        <v>323</v>
      </c>
    </row>
    <row r="32" spans="1:13" s="8" customFormat="1" ht="21.6" customHeight="1" x14ac:dyDescent="0.35">
      <c r="A32" s="165">
        <v>44893</v>
      </c>
      <c r="B32" s="201">
        <v>44893</v>
      </c>
      <c r="C32" s="202" t="s">
        <v>135</v>
      </c>
      <c r="D32" s="202" t="s">
        <v>1433</v>
      </c>
      <c r="E32" s="160" t="s">
        <v>363</v>
      </c>
      <c r="F32" s="110" t="s">
        <v>364</v>
      </c>
      <c r="G32" s="202">
        <v>55</v>
      </c>
      <c r="H32" s="202" t="s">
        <v>2433</v>
      </c>
      <c r="I32" s="203">
        <v>944</v>
      </c>
      <c r="J32" s="203">
        <f t="shared" ref="J32:J36" si="1">+K32*I32</f>
        <v>0</v>
      </c>
      <c r="K32" s="202">
        <v>0</v>
      </c>
    </row>
    <row r="33" spans="1:11" ht="21.6" customHeight="1" x14ac:dyDescent="0.35">
      <c r="A33" s="167">
        <v>44270</v>
      </c>
      <c r="B33" s="195">
        <v>44270</v>
      </c>
      <c r="C33" s="196"/>
      <c r="D33" s="196"/>
      <c r="E33" s="156" t="s">
        <v>3136</v>
      </c>
      <c r="F33" s="36" t="s">
        <v>358</v>
      </c>
      <c r="G33" s="196">
        <v>15</v>
      </c>
      <c r="H33" s="196" t="s">
        <v>2428</v>
      </c>
      <c r="I33" s="203">
        <v>138.16</v>
      </c>
      <c r="J33" s="203">
        <f t="shared" si="1"/>
        <v>2625.04</v>
      </c>
      <c r="K33" s="196">
        <v>19</v>
      </c>
    </row>
    <row r="34" spans="1:11" ht="21.6" customHeight="1" x14ac:dyDescent="0.35">
      <c r="A34" s="167">
        <v>44151</v>
      </c>
      <c r="B34" s="195">
        <v>44151</v>
      </c>
      <c r="C34" s="196"/>
      <c r="D34" s="196"/>
      <c r="E34" s="156" t="s">
        <v>1568</v>
      </c>
      <c r="F34" s="36" t="s">
        <v>3198</v>
      </c>
      <c r="G34" s="196">
        <v>10</v>
      </c>
      <c r="H34" s="196" t="s">
        <v>2745</v>
      </c>
      <c r="I34" s="203">
        <v>271.39999999999998</v>
      </c>
      <c r="J34" s="203">
        <f t="shared" si="1"/>
        <v>0</v>
      </c>
      <c r="K34" s="196">
        <v>0</v>
      </c>
    </row>
    <row r="35" spans="1:11" ht="21.6" customHeight="1" x14ac:dyDescent="0.35">
      <c r="A35" s="167">
        <v>44342</v>
      </c>
      <c r="B35" s="195">
        <v>44342</v>
      </c>
      <c r="C35" s="196"/>
      <c r="D35" s="196"/>
      <c r="E35" s="156" t="s">
        <v>11</v>
      </c>
      <c r="F35" s="36" t="s">
        <v>2784</v>
      </c>
      <c r="G35" s="196">
        <v>30</v>
      </c>
      <c r="H35" s="196" t="s">
        <v>2766</v>
      </c>
      <c r="I35" s="203">
        <v>60</v>
      </c>
      <c r="J35" s="203">
        <f t="shared" si="1"/>
        <v>5400</v>
      </c>
      <c r="K35" s="196">
        <v>90</v>
      </c>
    </row>
    <row r="36" spans="1:11" ht="21.6" customHeight="1" x14ac:dyDescent="0.35">
      <c r="A36" s="167">
        <v>45231</v>
      </c>
      <c r="B36" s="195">
        <v>45259</v>
      </c>
      <c r="C36" s="196"/>
      <c r="D36" s="196"/>
      <c r="E36" s="156" t="s">
        <v>3133</v>
      </c>
      <c r="F36" s="36" t="s">
        <v>2779</v>
      </c>
      <c r="G36" s="196">
        <v>250</v>
      </c>
      <c r="H36" s="196" t="s">
        <v>3386</v>
      </c>
      <c r="I36" s="203">
        <v>14.4</v>
      </c>
      <c r="J36" s="203">
        <f t="shared" si="1"/>
        <v>1209.6000000000001</v>
      </c>
      <c r="K36" s="196">
        <v>84</v>
      </c>
    </row>
    <row r="37" spans="1:11" s="8" customFormat="1" ht="21.6" customHeight="1" x14ac:dyDescent="0.25">
      <c r="J37" s="287"/>
    </row>
    <row r="38" spans="1:11" s="8" customFormat="1" ht="21.6" customHeight="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242"/>
      <c r="K38" s="170"/>
    </row>
    <row r="39" spans="1:11" s="8" customFormat="1" ht="21.6" customHeight="1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242"/>
      <c r="K39" s="170"/>
    </row>
    <row r="40" spans="1:11" s="8" customFormat="1" ht="21.6" customHeight="1" thickBot="1" x14ac:dyDescent="0.4">
      <c r="A40" s="170"/>
      <c r="B40" s="14"/>
      <c r="C40" s="11"/>
      <c r="D40" s="11"/>
      <c r="E40" s="11"/>
      <c r="F40" s="13"/>
      <c r="G40" s="11"/>
      <c r="H40" s="11"/>
      <c r="I40" s="2"/>
      <c r="J40" s="43">
        <f>SUM(J18:J39)</f>
        <v>563913.82000000007</v>
      </c>
      <c r="K40" s="11"/>
    </row>
    <row r="41" spans="1:11" ht="27" thickTop="1" x14ac:dyDescent="0.4">
      <c r="A41" s="184" t="s">
        <v>2873</v>
      </c>
      <c r="B41" s="47"/>
      <c r="C41" s="47"/>
      <c r="D41" s="47"/>
      <c r="E41" s="47"/>
      <c r="F41" s="48"/>
      <c r="G41" s="47"/>
      <c r="H41" s="47"/>
      <c r="I41" s="49"/>
      <c r="J41" s="49"/>
      <c r="K41" s="47"/>
    </row>
    <row r="42" spans="1:11" ht="69.75" x14ac:dyDescent="0.25">
      <c r="A42" s="56" t="s">
        <v>3197</v>
      </c>
      <c r="B42" s="56" t="s">
        <v>2671</v>
      </c>
      <c r="C42" s="56" t="s">
        <v>2419</v>
      </c>
      <c r="D42" s="56"/>
      <c r="E42" s="57" t="s">
        <v>2443</v>
      </c>
      <c r="F42" s="58" t="s">
        <v>2670</v>
      </c>
      <c r="G42" s="58" t="s">
        <v>2463</v>
      </c>
      <c r="H42" s="56" t="s">
        <v>2428</v>
      </c>
      <c r="I42" s="56" t="s">
        <v>2446</v>
      </c>
      <c r="J42" s="56" t="s">
        <v>2447</v>
      </c>
      <c r="K42" s="56" t="s">
        <v>2448</v>
      </c>
    </row>
    <row r="43" spans="1:11" s="8" customFormat="1" ht="21.6" customHeight="1" x14ac:dyDescent="0.25">
      <c r="A43" s="185">
        <v>43474.409560185188</v>
      </c>
      <c r="B43" s="186">
        <v>43474</v>
      </c>
      <c r="C43" s="187" t="s">
        <v>2266</v>
      </c>
      <c r="D43" s="187" t="s">
        <v>2265</v>
      </c>
      <c r="E43" s="188" t="s">
        <v>3139</v>
      </c>
      <c r="F43" s="189" t="s">
        <v>240</v>
      </c>
      <c r="G43" s="191">
        <v>10</v>
      </c>
      <c r="H43" s="191" t="s">
        <v>2428</v>
      </c>
      <c r="I43" s="190">
        <v>1156.4000000000001</v>
      </c>
      <c r="J43" s="190">
        <f>+K43*I43</f>
        <v>11564</v>
      </c>
      <c r="K43" s="187">
        <v>10</v>
      </c>
    </row>
    <row r="44" spans="1:11" s="8" customFormat="1" ht="21.6" customHeight="1" x14ac:dyDescent="0.25">
      <c r="A44" s="185">
        <v>45265</v>
      </c>
      <c r="B44" s="186">
        <v>45290</v>
      </c>
      <c r="C44" s="187"/>
      <c r="D44" s="187"/>
      <c r="E44" s="188" t="s">
        <v>3363</v>
      </c>
      <c r="F44" s="189" t="s">
        <v>3364</v>
      </c>
      <c r="G44" s="191">
        <v>20</v>
      </c>
      <c r="H44" s="191" t="s">
        <v>2930</v>
      </c>
      <c r="I44" s="190">
        <v>73.23</v>
      </c>
      <c r="J44" s="190"/>
      <c r="K44" s="187">
        <v>20</v>
      </c>
    </row>
    <row r="45" spans="1:11" s="8" customFormat="1" ht="21.6" customHeight="1" x14ac:dyDescent="0.25">
      <c r="A45" s="185">
        <v>44691</v>
      </c>
      <c r="B45" s="186">
        <v>44691</v>
      </c>
      <c r="C45" s="187"/>
      <c r="D45" s="187"/>
      <c r="E45" s="188" t="s">
        <v>3140</v>
      </c>
      <c r="F45" s="189" t="s">
        <v>2929</v>
      </c>
      <c r="G45" s="191">
        <v>25</v>
      </c>
      <c r="H45" s="191" t="s">
        <v>2930</v>
      </c>
      <c r="I45" s="190">
        <v>442.5</v>
      </c>
      <c r="J45" s="190">
        <v>36285</v>
      </c>
      <c r="K45" s="187">
        <v>82</v>
      </c>
    </row>
    <row r="46" spans="1:11" s="8" customFormat="1" ht="21.6" customHeight="1" x14ac:dyDescent="0.25">
      <c r="A46" s="185">
        <v>45278</v>
      </c>
      <c r="B46" s="186">
        <v>45278</v>
      </c>
      <c r="C46" s="187"/>
      <c r="D46" s="187"/>
      <c r="E46" s="188" t="s">
        <v>3363</v>
      </c>
      <c r="F46" s="189" t="s">
        <v>3379</v>
      </c>
      <c r="G46" s="191">
        <v>19</v>
      </c>
      <c r="H46" s="191" t="s">
        <v>2428</v>
      </c>
      <c r="I46" s="190">
        <v>1404.13</v>
      </c>
      <c r="J46" s="190">
        <v>0</v>
      </c>
      <c r="K46" s="187">
        <v>0</v>
      </c>
    </row>
    <row r="47" spans="1:11" s="8" customFormat="1" ht="21.6" customHeight="1" x14ac:dyDescent="0.25">
      <c r="A47" s="185">
        <v>44701</v>
      </c>
      <c r="B47" s="186">
        <v>44701</v>
      </c>
      <c r="C47" s="187" t="s">
        <v>40</v>
      </c>
      <c r="D47" s="187" t="s">
        <v>1491</v>
      </c>
      <c r="E47" s="188" t="s">
        <v>3141</v>
      </c>
      <c r="F47" s="189" t="s">
        <v>3051</v>
      </c>
      <c r="G47" s="187">
        <v>25</v>
      </c>
      <c r="H47" s="187" t="s">
        <v>2428</v>
      </c>
      <c r="I47" s="190">
        <v>179.36</v>
      </c>
      <c r="J47" s="190">
        <f t="shared" ref="J47:J122" si="2">+K47*I47</f>
        <v>14886.880000000001</v>
      </c>
      <c r="K47" s="187">
        <v>83</v>
      </c>
    </row>
    <row r="48" spans="1:11" s="8" customFormat="1" ht="21.6" customHeight="1" x14ac:dyDescent="0.25">
      <c r="A48" s="185">
        <v>45278</v>
      </c>
      <c r="B48" s="186">
        <v>45290</v>
      </c>
      <c r="C48" s="187"/>
      <c r="D48" s="187"/>
      <c r="E48" s="188" t="s">
        <v>3377</v>
      </c>
      <c r="F48" s="189" t="s">
        <v>2710</v>
      </c>
      <c r="G48" s="187">
        <v>1</v>
      </c>
      <c r="H48" s="187" t="s">
        <v>2428</v>
      </c>
      <c r="I48" s="190">
        <v>32521.27</v>
      </c>
      <c r="J48" s="190">
        <v>65042.54</v>
      </c>
      <c r="K48" s="187">
        <v>0</v>
      </c>
    </row>
    <row r="49" spans="1:11" ht="21.6" customHeight="1" x14ac:dyDescent="0.25">
      <c r="A49" s="185">
        <v>45278</v>
      </c>
      <c r="B49" s="186">
        <v>45290</v>
      </c>
      <c r="C49" s="187" t="s">
        <v>40</v>
      </c>
      <c r="D49" s="187" t="s">
        <v>990</v>
      </c>
      <c r="E49" s="188" t="s">
        <v>3138</v>
      </c>
      <c r="F49" s="189" t="s">
        <v>3378</v>
      </c>
      <c r="G49" s="187">
        <v>1</v>
      </c>
      <c r="H49" s="187" t="s">
        <v>2428</v>
      </c>
      <c r="I49" s="190">
        <v>134640.21</v>
      </c>
      <c r="J49" s="190">
        <f t="shared" si="2"/>
        <v>0</v>
      </c>
      <c r="K49" s="187">
        <v>0</v>
      </c>
    </row>
    <row r="50" spans="1:11" ht="21.6" customHeight="1" x14ac:dyDescent="0.25">
      <c r="A50" s="185">
        <v>44503</v>
      </c>
      <c r="B50" s="186">
        <v>44503</v>
      </c>
      <c r="C50" s="187"/>
      <c r="D50" s="187"/>
      <c r="E50" s="188" t="s">
        <v>3142</v>
      </c>
      <c r="F50" s="189" t="s">
        <v>2816</v>
      </c>
      <c r="G50" s="187">
        <v>2</v>
      </c>
      <c r="H50" s="187" t="s">
        <v>2428</v>
      </c>
      <c r="I50" s="190">
        <v>38476.6</v>
      </c>
      <c r="J50" s="190">
        <f t="shared" si="2"/>
        <v>0</v>
      </c>
      <c r="K50" s="187">
        <v>0</v>
      </c>
    </row>
    <row r="51" spans="1:11" ht="21.6" customHeight="1" x14ac:dyDescent="0.25">
      <c r="A51" s="185">
        <v>44698</v>
      </c>
      <c r="B51" s="186">
        <v>44698</v>
      </c>
      <c r="C51" s="187"/>
      <c r="D51" s="187"/>
      <c r="E51" s="188" t="s">
        <v>3145</v>
      </c>
      <c r="F51" s="189" t="s">
        <v>2938</v>
      </c>
      <c r="G51" s="187">
        <v>20</v>
      </c>
      <c r="H51" s="187" t="s">
        <v>2428</v>
      </c>
      <c r="I51" s="190">
        <v>578.20000000000005</v>
      </c>
      <c r="J51" s="190">
        <f t="shared" si="2"/>
        <v>5203.8</v>
      </c>
      <c r="K51" s="187">
        <v>9</v>
      </c>
    </row>
    <row r="52" spans="1:11" ht="21.6" customHeight="1" x14ac:dyDescent="0.25">
      <c r="A52" s="185">
        <v>44698</v>
      </c>
      <c r="B52" s="186">
        <v>44698</v>
      </c>
      <c r="C52" s="187"/>
      <c r="D52" s="187"/>
      <c r="E52" s="188" t="s">
        <v>3143</v>
      </c>
      <c r="F52" s="189" t="s">
        <v>2937</v>
      </c>
      <c r="G52" s="187">
        <v>14</v>
      </c>
      <c r="H52" s="187" t="s">
        <v>2428</v>
      </c>
      <c r="I52" s="190">
        <v>140.41999999999999</v>
      </c>
      <c r="J52" s="190">
        <f t="shared" si="2"/>
        <v>0</v>
      </c>
      <c r="K52" s="187">
        <v>0</v>
      </c>
    </row>
    <row r="53" spans="1:11" ht="21.6" customHeight="1" x14ac:dyDescent="0.25">
      <c r="A53" s="185">
        <v>44503</v>
      </c>
      <c r="B53" s="186">
        <v>44503</v>
      </c>
      <c r="C53" s="187"/>
      <c r="D53" s="187"/>
      <c r="E53" s="188" t="s">
        <v>3144</v>
      </c>
      <c r="F53" s="189" t="s">
        <v>3313</v>
      </c>
      <c r="G53" s="187">
        <v>10</v>
      </c>
      <c r="H53" s="187" t="s">
        <v>2428</v>
      </c>
      <c r="I53" s="190">
        <v>609.42999999999995</v>
      </c>
      <c r="J53" s="190">
        <f t="shared" si="2"/>
        <v>6094.2999999999993</v>
      </c>
      <c r="K53" s="187">
        <v>10</v>
      </c>
    </row>
    <row r="54" spans="1:11" ht="21" customHeight="1" x14ac:dyDescent="0.25">
      <c r="A54" s="185">
        <v>44692</v>
      </c>
      <c r="B54" s="186">
        <v>44692</v>
      </c>
      <c r="C54" s="187"/>
      <c r="D54" s="187"/>
      <c r="E54" s="188" t="s">
        <v>3146</v>
      </c>
      <c r="F54" s="189" t="s">
        <v>3117</v>
      </c>
      <c r="G54" s="187">
        <v>3</v>
      </c>
      <c r="H54" s="187" t="s">
        <v>2428</v>
      </c>
      <c r="I54" s="190">
        <v>8158.82</v>
      </c>
      <c r="J54" s="190">
        <f t="shared" si="2"/>
        <v>0</v>
      </c>
      <c r="K54" s="187">
        <v>0</v>
      </c>
    </row>
    <row r="55" spans="1:11" ht="21" customHeight="1" x14ac:dyDescent="0.25">
      <c r="A55" s="185">
        <v>45145</v>
      </c>
      <c r="B55" s="186">
        <v>45145</v>
      </c>
      <c r="C55" s="187"/>
      <c r="D55" s="187"/>
      <c r="E55" s="188" t="s">
        <v>3284</v>
      </c>
      <c r="F55" s="189" t="s">
        <v>3285</v>
      </c>
      <c r="G55" s="187">
        <v>700</v>
      </c>
      <c r="H55" s="187" t="s">
        <v>2939</v>
      </c>
      <c r="I55" s="190">
        <v>31.87</v>
      </c>
      <c r="J55" s="190">
        <f t="shared" si="2"/>
        <v>1593.5</v>
      </c>
      <c r="K55" s="187">
        <v>50</v>
      </c>
    </row>
    <row r="56" spans="1:11" ht="21.6" customHeight="1" x14ac:dyDescent="0.25">
      <c r="A56" s="185">
        <v>44692</v>
      </c>
      <c r="B56" s="186">
        <v>44692</v>
      </c>
      <c r="C56" s="187"/>
      <c r="D56" s="187"/>
      <c r="E56" s="188" t="s">
        <v>3147</v>
      </c>
      <c r="F56" s="189" t="s">
        <v>3199</v>
      </c>
      <c r="G56" s="187">
        <v>200</v>
      </c>
      <c r="H56" s="187" t="s">
        <v>2939</v>
      </c>
      <c r="I56" s="190">
        <v>73</v>
      </c>
      <c r="J56" s="190">
        <f t="shared" si="2"/>
        <v>0</v>
      </c>
      <c r="K56" s="187">
        <v>0</v>
      </c>
    </row>
    <row r="57" spans="1:11" ht="21.6" customHeight="1" x14ac:dyDescent="0.25">
      <c r="A57" s="185">
        <v>44692</v>
      </c>
      <c r="B57" s="186">
        <v>44692</v>
      </c>
      <c r="C57" s="187"/>
      <c r="D57" s="187"/>
      <c r="E57" s="188" t="s">
        <v>2940</v>
      </c>
      <c r="F57" s="189" t="s">
        <v>2941</v>
      </c>
      <c r="G57" s="187">
        <v>300</v>
      </c>
      <c r="H57" s="187" t="s">
        <v>2939</v>
      </c>
      <c r="I57" s="190">
        <v>6.71</v>
      </c>
      <c r="J57" s="190">
        <f t="shared" si="2"/>
        <v>671</v>
      </c>
      <c r="K57" s="187">
        <v>100</v>
      </c>
    </row>
    <row r="58" spans="1:11" ht="21.6" customHeight="1" x14ac:dyDescent="0.25">
      <c r="A58" s="185">
        <v>44692</v>
      </c>
      <c r="B58" s="186">
        <v>44692</v>
      </c>
      <c r="C58" s="187"/>
      <c r="D58" s="187"/>
      <c r="E58" s="188" t="s">
        <v>3148</v>
      </c>
      <c r="F58" s="189" t="s">
        <v>2942</v>
      </c>
      <c r="G58" s="187">
        <v>20</v>
      </c>
      <c r="H58" s="187" t="s">
        <v>2428</v>
      </c>
      <c r="I58" s="190">
        <v>472</v>
      </c>
      <c r="J58" s="190">
        <f t="shared" si="2"/>
        <v>0</v>
      </c>
      <c r="K58" s="187">
        <v>0</v>
      </c>
    </row>
    <row r="59" spans="1:11" ht="21.6" customHeight="1" x14ac:dyDescent="0.25">
      <c r="A59" s="185">
        <v>45145</v>
      </c>
      <c r="B59" s="186">
        <v>45145</v>
      </c>
      <c r="C59" s="187"/>
      <c r="D59" s="187"/>
      <c r="E59" s="188" t="s">
        <v>3286</v>
      </c>
      <c r="F59" s="189" t="s">
        <v>3287</v>
      </c>
      <c r="G59" s="187">
        <v>20</v>
      </c>
      <c r="H59" s="187" t="s">
        <v>2428</v>
      </c>
      <c r="I59" s="190">
        <v>89.56</v>
      </c>
      <c r="J59" s="190">
        <f t="shared" si="2"/>
        <v>0</v>
      </c>
      <c r="K59" s="187">
        <v>0</v>
      </c>
    </row>
    <row r="60" spans="1:11" ht="21.6" customHeight="1" x14ac:dyDescent="0.35">
      <c r="A60" s="185">
        <v>44692</v>
      </c>
      <c r="B60" s="195">
        <v>44692</v>
      </c>
      <c r="C60" s="187"/>
      <c r="D60" s="187"/>
      <c r="E60" s="188" t="s">
        <v>3150</v>
      </c>
      <c r="F60" s="189" t="s">
        <v>2943</v>
      </c>
      <c r="G60" s="187">
        <v>12</v>
      </c>
      <c r="H60" s="187" t="s">
        <v>2428</v>
      </c>
      <c r="I60" s="190">
        <v>8969.9599999999991</v>
      </c>
      <c r="J60" s="190">
        <f t="shared" si="2"/>
        <v>0</v>
      </c>
      <c r="K60" s="187">
        <v>0</v>
      </c>
    </row>
    <row r="61" spans="1:11" ht="21.6" customHeight="1" x14ac:dyDescent="0.25">
      <c r="A61" s="185">
        <v>45166</v>
      </c>
      <c r="B61" s="186">
        <v>45166</v>
      </c>
      <c r="C61" s="187"/>
      <c r="D61" s="187"/>
      <c r="E61" s="188" t="s">
        <v>3149</v>
      </c>
      <c r="F61" s="189" t="s">
        <v>2944</v>
      </c>
      <c r="G61" s="187">
        <v>5</v>
      </c>
      <c r="H61" s="187" t="s">
        <v>2428</v>
      </c>
      <c r="I61" s="190">
        <v>376.42</v>
      </c>
      <c r="J61" s="190">
        <f t="shared" si="2"/>
        <v>0</v>
      </c>
      <c r="K61" s="187">
        <v>0</v>
      </c>
    </row>
    <row r="62" spans="1:11" ht="21.6" customHeight="1" x14ac:dyDescent="0.25">
      <c r="A62" s="185">
        <v>45159</v>
      </c>
      <c r="B62" s="186">
        <v>45159</v>
      </c>
      <c r="C62" s="187"/>
      <c r="D62" s="187"/>
      <c r="E62" s="188" t="s">
        <v>3151</v>
      </c>
      <c r="F62" s="189" t="s">
        <v>3274</v>
      </c>
      <c r="G62" s="187">
        <v>2</v>
      </c>
      <c r="H62" s="187" t="s">
        <v>2428</v>
      </c>
      <c r="I62" s="190">
        <v>975</v>
      </c>
      <c r="J62" s="190">
        <f t="shared" si="2"/>
        <v>0</v>
      </c>
      <c r="K62" s="187">
        <v>0</v>
      </c>
    </row>
    <row r="63" spans="1:11" ht="21.6" customHeight="1" x14ac:dyDescent="0.25">
      <c r="A63" s="185">
        <v>44704</v>
      </c>
      <c r="B63" s="186">
        <v>44704</v>
      </c>
      <c r="C63" s="187"/>
      <c r="D63" s="187"/>
      <c r="E63" s="188" t="s">
        <v>2947</v>
      </c>
      <c r="F63" s="189" t="s">
        <v>3282</v>
      </c>
      <c r="G63" s="187">
        <v>2</v>
      </c>
      <c r="H63" s="187" t="s">
        <v>2428</v>
      </c>
      <c r="I63" s="190">
        <v>1121</v>
      </c>
      <c r="J63" s="190">
        <f t="shared" si="2"/>
        <v>2242</v>
      </c>
      <c r="K63" s="187">
        <v>2</v>
      </c>
    </row>
    <row r="64" spans="1:11" ht="21.6" customHeight="1" x14ac:dyDescent="0.25">
      <c r="A64" s="185">
        <v>44704</v>
      </c>
      <c r="B64" s="186">
        <v>44704</v>
      </c>
      <c r="C64" s="187"/>
      <c r="D64" s="187"/>
      <c r="E64" s="188" t="s">
        <v>2948</v>
      </c>
      <c r="F64" s="189" t="s">
        <v>2949</v>
      </c>
      <c r="G64" s="187">
        <v>50</v>
      </c>
      <c r="H64" s="187" t="s">
        <v>2428</v>
      </c>
      <c r="I64" s="190">
        <v>53.2</v>
      </c>
      <c r="J64" s="190">
        <f t="shared" si="2"/>
        <v>0</v>
      </c>
      <c r="K64" s="187">
        <v>0</v>
      </c>
    </row>
    <row r="65" spans="1:11" ht="21.6" customHeight="1" x14ac:dyDescent="0.25">
      <c r="A65" s="185">
        <v>45145</v>
      </c>
      <c r="B65" s="186">
        <v>45145</v>
      </c>
      <c r="C65" s="187"/>
      <c r="D65" s="187"/>
      <c r="E65" s="188" t="s">
        <v>2950</v>
      </c>
      <c r="F65" s="189" t="s">
        <v>3280</v>
      </c>
      <c r="G65" s="187">
        <v>6</v>
      </c>
      <c r="H65" s="187" t="s">
        <v>3281</v>
      </c>
      <c r="I65" s="190">
        <v>2537</v>
      </c>
      <c r="J65" s="190">
        <f t="shared" si="2"/>
        <v>15222</v>
      </c>
      <c r="K65" s="187">
        <v>6</v>
      </c>
    </row>
    <row r="66" spans="1:11" ht="21.6" customHeight="1" x14ac:dyDescent="0.25">
      <c r="A66" s="185">
        <v>44704</v>
      </c>
      <c r="B66" s="186">
        <v>44704</v>
      </c>
      <c r="C66" s="187"/>
      <c r="D66" s="187"/>
      <c r="E66" s="188" t="s">
        <v>2951</v>
      </c>
      <c r="F66" s="189" t="s">
        <v>2952</v>
      </c>
      <c r="G66" s="187">
        <v>100</v>
      </c>
      <c r="H66" s="187" t="s">
        <v>2428</v>
      </c>
      <c r="I66" s="190">
        <v>196</v>
      </c>
      <c r="J66" s="190">
        <f t="shared" si="2"/>
        <v>0</v>
      </c>
      <c r="K66" s="187">
        <v>0</v>
      </c>
    </row>
    <row r="67" spans="1:11" ht="21.6" customHeight="1" x14ac:dyDescent="0.25">
      <c r="A67" s="185">
        <v>44704</v>
      </c>
      <c r="B67" s="186">
        <v>44704</v>
      </c>
      <c r="C67" s="187"/>
      <c r="D67" s="187"/>
      <c r="E67" s="188" t="s">
        <v>2953</v>
      </c>
      <c r="F67" s="189" t="s">
        <v>3200</v>
      </c>
      <c r="G67" s="187">
        <v>20</v>
      </c>
      <c r="H67" s="187" t="s">
        <v>2428</v>
      </c>
      <c r="I67" s="190">
        <v>504.01</v>
      </c>
      <c r="J67" s="190">
        <f t="shared" si="2"/>
        <v>0</v>
      </c>
      <c r="K67" s="187">
        <v>0</v>
      </c>
    </row>
    <row r="68" spans="1:11" ht="21.6" customHeight="1" x14ac:dyDescent="0.25">
      <c r="A68" s="185">
        <v>44704</v>
      </c>
      <c r="B68" s="186">
        <v>44704</v>
      </c>
      <c r="C68" s="187"/>
      <c r="D68" s="187"/>
      <c r="E68" s="188" t="s">
        <v>2954</v>
      </c>
      <c r="F68" s="189" t="s">
        <v>2955</v>
      </c>
      <c r="G68" s="187">
        <v>40</v>
      </c>
      <c r="H68" s="187" t="s">
        <v>2428</v>
      </c>
      <c r="I68" s="190">
        <v>147.01</v>
      </c>
      <c r="J68" s="190">
        <f t="shared" si="2"/>
        <v>0</v>
      </c>
      <c r="K68" s="187">
        <v>0</v>
      </c>
    </row>
    <row r="69" spans="1:11" ht="21.6" customHeight="1" x14ac:dyDescent="0.25">
      <c r="A69" s="185">
        <v>44704</v>
      </c>
      <c r="B69" s="186">
        <v>44704</v>
      </c>
      <c r="C69" s="187"/>
      <c r="D69" s="187"/>
      <c r="E69" s="188" t="s">
        <v>2956</v>
      </c>
      <c r="F69" s="189" t="s">
        <v>2957</v>
      </c>
      <c r="G69" s="187">
        <v>20</v>
      </c>
      <c r="H69" s="187" t="s">
        <v>2428</v>
      </c>
      <c r="I69" s="190">
        <v>796.6</v>
      </c>
      <c r="J69" s="190">
        <f t="shared" si="2"/>
        <v>0</v>
      </c>
      <c r="K69" s="187">
        <v>0</v>
      </c>
    </row>
    <row r="70" spans="1:11" ht="21.6" customHeight="1" x14ac:dyDescent="0.25">
      <c r="A70" s="185">
        <v>44704</v>
      </c>
      <c r="B70" s="186">
        <v>44704</v>
      </c>
      <c r="C70" s="187"/>
      <c r="D70" s="187"/>
      <c r="E70" s="188" t="s">
        <v>2958</v>
      </c>
      <c r="F70" s="189" t="s">
        <v>2959</v>
      </c>
      <c r="G70" s="187">
        <v>4</v>
      </c>
      <c r="H70" s="187" t="s">
        <v>2428</v>
      </c>
      <c r="I70" s="190">
        <v>3395.01</v>
      </c>
      <c r="J70" s="190">
        <f t="shared" si="2"/>
        <v>0</v>
      </c>
      <c r="K70" s="187">
        <v>0</v>
      </c>
    </row>
    <row r="71" spans="1:11" ht="21.6" customHeight="1" x14ac:dyDescent="0.25">
      <c r="A71" s="185">
        <v>44704</v>
      </c>
      <c r="B71" s="186">
        <v>44704</v>
      </c>
      <c r="C71" s="187"/>
      <c r="D71" s="187"/>
      <c r="E71" s="188" t="s">
        <v>3264</v>
      </c>
      <c r="F71" s="189" t="s">
        <v>2960</v>
      </c>
      <c r="G71" s="187">
        <v>300</v>
      </c>
      <c r="H71" s="187" t="s">
        <v>2428</v>
      </c>
      <c r="I71" s="190">
        <v>63</v>
      </c>
      <c r="J71" s="190">
        <f t="shared" si="2"/>
        <v>0</v>
      </c>
      <c r="K71" s="187">
        <v>0</v>
      </c>
    </row>
    <row r="72" spans="1:11" ht="21.6" customHeight="1" x14ac:dyDescent="0.25">
      <c r="A72" s="185">
        <v>44704</v>
      </c>
      <c r="B72" s="186">
        <v>44704</v>
      </c>
      <c r="C72" s="187"/>
      <c r="D72" s="187"/>
      <c r="E72" s="188" t="s">
        <v>3265</v>
      </c>
      <c r="F72" s="189" t="s">
        <v>2961</v>
      </c>
      <c r="G72" s="187">
        <v>300</v>
      </c>
      <c r="H72" s="187" t="s">
        <v>2428</v>
      </c>
      <c r="I72" s="190">
        <v>63</v>
      </c>
      <c r="J72" s="190">
        <f t="shared" si="2"/>
        <v>0</v>
      </c>
      <c r="K72" s="187">
        <v>0</v>
      </c>
    </row>
    <row r="73" spans="1:11" ht="21.6" customHeight="1" x14ac:dyDescent="0.25">
      <c r="A73" s="185">
        <v>44704</v>
      </c>
      <c r="B73" s="186">
        <v>44704</v>
      </c>
      <c r="C73" s="187"/>
      <c r="D73" s="187"/>
      <c r="E73" s="188" t="s">
        <v>3266</v>
      </c>
      <c r="F73" s="189" t="s">
        <v>2962</v>
      </c>
      <c r="G73" s="187">
        <v>4</v>
      </c>
      <c r="H73" s="187" t="s">
        <v>2428</v>
      </c>
      <c r="I73" s="190">
        <v>203</v>
      </c>
      <c r="J73" s="190">
        <f t="shared" si="2"/>
        <v>0</v>
      </c>
      <c r="K73" s="187">
        <v>0</v>
      </c>
    </row>
    <row r="74" spans="1:11" ht="21.6" customHeight="1" x14ac:dyDescent="0.25">
      <c r="A74" s="185">
        <v>44704</v>
      </c>
      <c r="B74" s="186">
        <v>44704</v>
      </c>
      <c r="C74" s="187"/>
      <c r="D74" s="187"/>
      <c r="E74" s="188" t="s">
        <v>2963</v>
      </c>
      <c r="F74" s="189" t="s">
        <v>3201</v>
      </c>
      <c r="G74" s="187">
        <v>300</v>
      </c>
      <c r="H74" s="187" t="s">
        <v>2428</v>
      </c>
      <c r="I74" s="190">
        <v>72.94</v>
      </c>
      <c r="J74" s="190">
        <f t="shared" si="2"/>
        <v>0</v>
      </c>
      <c r="K74" s="187">
        <v>0</v>
      </c>
    </row>
    <row r="75" spans="1:11" ht="21.6" customHeight="1" x14ac:dyDescent="0.25">
      <c r="A75" s="185">
        <v>44704</v>
      </c>
      <c r="B75" s="186">
        <v>44704</v>
      </c>
      <c r="C75" s="187"/>
      <c r="D75" s="187"/>
      <c r="E75" s="188" t="s">
        <v>2964</v>
      </c>
      <c r="F75" s="189" t="s">
        <v>2965</v>
      </c>
      <c r="G75" s="187">
        <v>300</v>
      </c>
      <c r="H75" s="187" t="s">
        <v>2428</v>
      </c>
      <c r="I75" s="190">
        <v>95.21</v>
      </c>
      <c r="J75" s="190">
        <f t="shared" si="2"/>
        <v>3713.1899999999996</v>
      </c>
      <c r="K75" s="187">
        <v>39</v>
      </c>
    </row>
    <row r="76" spans="1:11" ht="21.6" customHeight="1" x14ac:dyDescent="0.25">
      <c r="A76" s="185">
        <v>44704</v>
      </c>
      <c r="B76" s="186">
        <v>44704</v>
      </c>
      <c r="C76" s="187"/>
      <c r="D76" s="187"/>
      <c r="E76" s="188" t="s">
        <v>2966</v>
      </c>
      <c r="F76" s="189" t="s">
        <v>2967</v>
      </c>
      <c r="G76" s="187">
        <v>300</v>
      </c>
      <c r="H76" s="187" t="s">
        <v>2428</v>
      </c>
      <c r="I76" s="190">
        <v>112.01</v>
      </c>
      <c r="J76" s="190">
        <f t="shared" si="2"/>
        <v>8064.72</v>
      </c>
      <c r="K76" s="187">
        <v>72</v>
      </c>
    </row>
    <row r="77" spans="1:11" ht="21.6" customHeight="1" x14ac:dyDescent="0.25">
      <c r="A77" s="185">
        <v>45145</v>
      </c>
      <c r="B77" s="186">
        <v>45145</v>
      </c>
      <c r="C77" s="187"/>
      <c r="D77" s="187"/>
      <c r="E77" s="188" t="s">
        <v>3309</v>
      </c>
      <c r="F77" s="189" t="s">
        <v>3310</v>
      </c>
      <c r="G77" s="187">
        <v>1</v>
      </c>
      <c r="H77" s="187" t="s">
        <v>2430</v>
      </c>
      <c r="I77" s="190">
        <v>631</v>
      </c>
      <c r="J77" s="190">
        <f t="shared" si="2"/>
        <v>631</v>
      </c>
      <c r="K77" s="187">
        <v>1</v>
      </c>
    </row>
    <row r="78" spans="1:11" ht="21.6" customHeight="1" x14ac:dyDescent="0.25">
      <c r="A78" s="185">
        <v>45145</v>
      </c>
      <c r="B78" s="186">
        <v>45145</v>
      </c>
      <c r="C78" s="187"/>
      <c r="D78" s="187"/>
      <c r="E78" s="188" t="s">
        <v>3290</v>
      </c>
      <c r="F78" s="189" t="s">
        <v>3291</v>
      </c>
      <c r="G78" s="187">
        <v>5</v>
      </c>
      <c r="H78" s="187" t="s">
        <v>2428</v>
      </c>
      <c r="I78" s="190">
        <v>92.08</v>
      </c>
      <c r="J78" s="190">
        <f t="shared" si="2"/>
        <v>368.32</v>
      </c>
      <c r="K78" s="187">
        <v>4</v>
      </c>
    </row>
    <row r="79" spans="1:11" ht="21.6" customHeight="1" x14ac:dyDescent="0.25">
      <c r="A79" s="185">
        <v>45145</v>
      </c>
      <c r="B79" s="186">
        <v>45145</v>
      </c>
      <c r="C79" s="187"/>
      <c r="D79" s="187"/>
      <c r="E79" s="188" t="s">
        <v>3311</v>
      </c>
      <c r="F79" s="189" t="s">
        <v>3312</v>
      </c>
      <c r="G79" s="187">
        <v>3</v>
      </c>
      <c r="H79" s="187" t="s">
        <v>2428</v>
      </c>
      <c r="I79" s="190">
        <v>226.91</v>
      </c>
      <c r="J79" s="190">
        <f t="shared" si="2"/>
        <v>453.82</v>
      </c>
      <c r="K79" s="187">
        <v>2</v>
      </c>
    </row>
    <row r="80" spans="1:11" ht="21.6" customHeight="1" x14ac:dyDescent="0.25">
      <c r="A80" s="185">
        <v>44704</v>
      </c>
      <c r="B80" s="186">
        <v>44704</v>
      </c>
      <c r="C80" s="187"/>
      <c r="D80" s="187"/>
      <c r="E80" s="188" t="s">
        <v>2968</v>
      </c>
      <c r="F80" s="189" t="s">
        <v>2969</v>
      </c>
      <c r="G80" s="187">
        <v>4</v>
      </c>
      <c r="H80" s="187" t="s">
        <v>2428</v>
      </c>
      <c r="I80" s="190">
        <v>1504.5</v>
      </c>
      <c r="J80" s="190">
        <f t="shared" si="2"/>
        <v>0</v>
      </c>
      <c r="K80" s="187">
        <v>0</v>
      </c>
    </row>
    <row r="81" spans="1:11" ht="21.6" customHeight="1" x14ac:dyDescent="0.25">
      <c r="A81" s="185">
        <v>44692</v>
      </c>
      <c r="B81" s="186">
        <v>44692</v>
      </c>
      <c r="C81" s="187"/>
      <c r="D81" s="187"/>
      <c r="E81" s="188" t="s">
        <v>2945</v>
      </c>
      <c r="F81" s="189" t="s">
        <v>2946</v>
      </c>
      <c r="G81" s="187">
        <v>150</v>
      </c>
      <c r="H81" s="187" t="s">
        <v>2428</v>
      </c>
      <c r="I81" s="190">
        <v>1239</v>
      </c>
      <c r="J81" s="190">
        <f t="shared" si="2"/>
        <v>0</v>
      </c>
      <c r="K81" s="187">
        <v>0</v>
      </c>
    </row>
    <row r="82" spans="1:11" ht="21.6" customHeight="1" x14ac:dyDescent="0.25">
      <c r="A82" s="185">
        <v>44707</v>
      </c>
      <c r="B82" s="186">
        <v>44707</v>
      </c>
      <c r="C82" s="187"/>
      <c r="D82" s="187"/>
      <c r="E82" s="188" t="s">
        <v>2973</v>
      </c>
      <c r="F82" s="189" t="s">
        <v>3202</v>
      </c>
      <c r="G82" s="187">
        <v>6</v>
      </c>
      <c r="H82" s="187" t="s">
        <v>2428</v>
      </c>
      <c r="I82" s="190">
        <v>5235.66</v>
      </c>
      <c r="J82" s="190">
        <f t="shared" si="2"/>
        <v>0</v>
      </c>
      <c r="K82" s="187">
        <v>0</v>
      </c>
    </row>
    <row r="83" spans="1:11" ht="21.6" customHeight="1" x14ac:dyDescent="0.25">
      <c r="A83" s="185">
        <v>44707</v>
      </c>
      <c r="B83" s="186">
        <v>44707</v>
      </c>
      <c r="C83" s="187"/>
      <c r="D83" s="187"/>
      <c r="E83" s="188" t="s">
        <v>3013</v>
      </c>
      <c r="F83" s="189" t="s">
        <v>3203</v>
      </c>
      <c r="G83" s="187">
        <v>6</v>
      </c>
      <c r="H83" s="187" t="s">
        <v>2428</v>
      </c>
      <c r="I83" s="190">
        <v>5235.66</v>
      </c>
      <c r="J83" s="190">
        <f t="shared" si="2"/>
        <v>0</v>
      </c>
      <c r="K83" s="187">
        <v>0</v>
      </c>
    </row>
    <row r="84" spans="1:11" ht="21.6" customHeight="1" x14ac:dyDescent="0.25">
      <c r="A84" s="185">
        <v>44707</v>
      </c>
      <c r="B84" s="186">
        <v>44707</v>
      </c>
      <c r="C84" s="187"/>
      <c r="D84" s="187"/>
      <c r="E84" s="188" t="s">
        <v>3014</v>
      </c>
      <c r="F84" s="189" t="s">
        <v>3204</v>
      </c>
      <c r="G84" s="187">
        <v>6</v>
      </c>
      <c r="H84" s="187" t="s">
        <v>2428</v>
      </c>
      <c r="I84" s="190">
        <v>5235.66</v>
      </c>
      <c r="J84" s="190">
        <f t="shared" si="2"/>
        <v>0</v>
      </c>
      <c r="K84" s="187">
        <v>0</v>
      </c>
    </row>
    <row r="85" spans="1:11" ht="21.6" customHeight="1" x14ac:dyDescent="0.25">
      <c r="A85" s="185">
        <v>44707</v>
      </c>
      <c r="B85" s="186">
        <v>44707</v>
      </c>
      <c r="C85" s="187"/>
      <c r="D85" s="187"/>
      <c r="E85" s="188" t="s">
        <v>3015</v>
      </c>
      <c r="F85" s="189" t="s">
        <v>3018</v>
      </c>
      <c r="G85" s="187">
        <v>6</v>
      </c>
      <c r="H85" s="187" t="s">
        <v>2428</v>
      </c>
      <c r="I85" s="190">
        <v>2950</v>
      </c>
      <c r="J85" s="190">
        <f t="shared" si="2"/>
        <v>0</v>
      </c>
      <c r="K85" s="187">
        <v>0</v>
      </c>
    </row>
    <row r="86" spans="1:11" ht="21.6" customHeight="1" x14ac:dyDescent="0.25">
      <c r="A86" s="185">
        <v>44707</v>
      </c>
      <c r="B86" s="186">
        <v>44707</v>
      </c>
      <c r="C86" s="187"/>
      <c r="D86" s="187"/>
      <c r="E86" s="188" t="s">
        <v>3016</v>
      </c>
      <c r="F86" s="189" t="s">
        <v>3019</v>
      </c>
      <c r="G86" s="187">
        <v>6</v>
      </c>
      <c r="H86" s="187" t="s">
        <v>2428</v>
      </c>
      <c r="I86" s="190">
        <v>2950</v>
      </c>
      <c r="J86" s="190">
        <f t="shared" si="2"/>
        <v>0</v>
      </c>
      <c r="K86" s="187">
        <v>0</v>
      </c>
    </row>
    <row r="87" spans="1:11" ht="21.6" customHeight="1" x14ac:dyDescent="0.25">
      <c r="A87" s="185">
        <v>44707</v>
      </c>
      <c r="B87" s="186">
        <v>44707</v>
      </c>
      <c r="C87" s="187"/>
      <c r="D87" s="187"/>
      <c r="E87" s="188" t="s">
        <v>3017</v>
      </c>
      <c r="F87" s="189" t="s">
        <v>3020</v>
      </c>
      <c r="G87" s="187">
        <v>6</v>
      </c>
      <c r="H87" s="187" t="s">
        <v>2428</v>
      </c>
      <c r="I87" s="190">
        <v>2950</v>
      </c>
      <c r="J87" s="190">
        <f t="shared" si="2"/>
        <v>0</v>
      </c>
      <c r="K87" s="187">
        <v>0</v>
      </c>
    </row>
    <row r="88" spans="1:11" ht="21.6" customHeight="1" x14ac:dyDescent="0.25">
      <c r="A88" s="185">
        <v>44707</v>
      </c>
      <c r="B88" s="186">
        <v>44707</v>
      </c>
      <c r="C88" s="187"/>
      <c r="D88" s="187"/>
      <c r="E88" s="188" t="s">
        <v>3021</v>
      </c>
      <c r="F88" s="189" t="s">
        <v>3022</v>
      </c>
      <c r="G88" s="187">
        <v>12</v>
      </c>
      <c r="H88" s="187" t="s">
        <v>2428</v>
      </c>
      <c r="I88" s="190">
        <v>297.51</v>
      </c>
      <c r="J88" s="190">
        <f t="shared" si="2"/>
        <v>0</v>
      </c>
      <c r="K88" s="187">
        <v>0</v>
      </c>
    </row>
    <row r="89" spans="1:11" ht="21.6" customHeight="1" x14ac:dyDescent="0.25">
      <c r="A89" s="185">
        <v>44707</v>
      </c>
      <c r="B89" s="186">
        <v>44707</v>
      </c>
      <c r="C89" s="187"/>
      <c r="D89" s="187"/>
      <c r="E89" s="188" t="s">
        <v>3023</v>
      </c>
      <c r="F89" s="189" t="s">
        <v>3024</v>
      </c>
      <c r="G89" s="187">
        <v>5</v>
      </c>
      <c r="H89" s="187" t="s">
        <v>3025</v>
      </c>
      <c r="I89" s="190">
        <v>773.49</v>
      </c>
      <c r="J89" s="190">
        <f t="shared" si="2"/>
        <v>0</v>
      </c>
      <c r="K89" s="187">
        <v>0</v>
      </c>
    </row>
    <row r="90" spans="1:11" ht="21.6" customHeight="1" x14ac:dyDescent="0.25">
      <c r="A90" s="185">
        <v>44707</v>
      </c>
      <c r="B90" s="186">
        <v>44707</v>
      </c>
      <c r="C90" s="187"/>
      <c r="D90" s="187"/>
      <c r="E90" s="188" t="s">
        <v>3026</v>
      </c>
      <c r="F90" s="189" t="s">
        <v>3027</v>
      </c>
      <c r="G90" s="187">
        <v>1</v>
      </c>
      <c r="H90" s="187" t="s">
        <v>2428</v>
      </c>
      <c r="I90" s="190">
        <v>4680</v>
      </c>
      <c r="J90" s="190">
        <f t="shared" si="2"/>
        <v>0</v>
      </c>
      <c r="K90" s="187">
        <v>0</v>
      </c>
    </row>
    <row r="91" spans="1:11" ht="21.6" customHeight="1" x14ac:dyDescent="0.25">
      <c r="A91" s="185">
        <v>44907</v>
      </c>
      <c r="B91" s="186">
        <v>44907</v>
      </c>
      <c r="C91" s="187"/>
      <c r="D91" s="187"/>
      <c r="E91" s="188" t="s">
        <v>3028</v>
      </c>
      <c r="F91" s="189" t="s">
        <v>3276</v>
      </c>
      <c r="G91" s="187">
        <v>2</v>
      </c>
      <c r="H91" s="187" t="s">
        <v>2865</v>
      </c>
      <c r="I91" s="190">
        <v>4050.04</v>
      </c>
      <c r="J91" s="190">
        <f t="shared" si="2"/>
        <v>8100.08</v>
      </c>
      <c r="K91" s="187">
        <v>2</v>
      </c>
    </row>
    <row r="92" spans="1:11" ht="21.6" customHeight="1" x14ac:dyDescent="0.25">
      <c r="A92" s="185">
        <v>45159</v>
      </c>
      <c r="B92" s="186">
        <v>45159</v>
      </c>
      <c r="C92" s="187"/>
      <c r="D92" s="187"/>
      <c r="E92" s="188" t="s">
        <v>3029</v>
      </c>
      <c r="F92" s="189" t="s">
        <v>3275</v>
      </c>
      <c r="G92" s="187">
        <v>5</v>
      </c>
      <c r="H92" s="187" t="s">
        <v>2430</v>
      </c>
      <c r="I92" s="190">
        <v>802.49</v>
      </c>
      <c r="J92" s="190">
        <f t="shared" si="2"/>
        <v>3209.96</v>
      </c>
      <c r="K92" s="187">
        <v>4</v>
      </c>
    </row>
    <row r="93" spans="1:11" ht="21.6" customHeight="1" x14ac:dyDescent="0.25">
      <c r="A93" s="185">
        <v>44707</v>
      </c>
      <c r="B93" s="186">
        <v>44707</v>
      </c>
      <c r="C93" s="187"/>
      <c r="D93" s="187"/>
      <c r="E93" s="188" t="s">
        <v>3030</v>
      </c>
      <c r="F93" s="189" t="s">
        <v>3031</v>
      </c>
      <c r="G93" s="187">
        <v>300</v>
      </c>
      <c r="H93" s="187" t="s">
        <v>2428</v>
      </c>
      <c r="I93" s="190">
        <v>82.6</v>
      </c>
      <c r="J93" s="190">
        <f t="shared" si="2"/>
        <v>0</v>
      </c>
      <c r="K93" s="187">
        <v>0</v>
      </c>
    </row>
    <row r="94" spans="1:11" ht="21.6" customHeight="1" x14ac:dyDescent="0.25">
      <c r="A94" s="185">
        <v>44707</v>
      </c>
      <c r="B94" s="186">
        <v>44707</v>
      </c>
      <c r="C94" s="187"/>
      <c r="D94" s="187"/>
      <c r="E94" s="188" t="s">
        <v>3032</v>
      </c>
      <c r="F94" s="189" t="s">
        <v>3033</v>
      </c>
      <c r="G94" s="187">
        <v>4</v>
      </c>
      <c r="H94" s="187" t="s">
        <v>2428</v>
      </c>
      <c r="I94" s="190">
        <v>173.46</v>
      </c>
      <c r="J94" s="190">
        <f t="shared" si="2"/>
        <v>0</v>
      </c>
      <c r="K94" s="187">
        <v>0</v>
      </c>
    </row>
    <row r="95" spans="1:11" ht="21.6" customHeight="1" x14ac:dyDescent="0.25">
      <c r="A95" s="185">
        <v>44707</v>
      </c>
      <c r="B95" s="186">
        <v>44707</v>
      </c>
      <c r="C95" s="187"/>
      <c r="D95" s="187"/>
      <c r="E95" s="188" t="s">
        <v>3034</v>
      </c>
      <c r="F95" s="189" t="s">
        <v>3035</v>
      </c>
      <c r="G95" s="187">
        <v>4</v>
      </c>
      <c r="H95" s="187" t="s">
        <v>2428</v>
      </c>
      <c r="I95" s="190">
        <v>265.5</v>
      </c>
      <c r="J95" s="190">
        <f t="shared" si="2"/>
        <v>0</v>
      </c>
      <c r="K95" s="187">
        <v>0</v>
      </c>
    </row>
    <row r="96" spans="1:11" ht="21.6" customHeight="1" x14ac:dyDescent="0.25">
      <c r="A96" s="185">
        <v>44707</v>
      </c>
      <c r="B96" s="186">
        <v>44707</v>
      </c>
      <c r="C96" s="187"/>
      <c r="D96" s="187"/>
      <c r="E96" s="188" t="s">
        <v>3036</v>
      </c>
      <c r="F96" s="189" t="s">
        <v>3037</v>
      </c>
      <c r="G96" s="187">
        <v>4</v>
      </c>
      <c r="H96" s="187" t="s">
        <v>2428</v>
      </c>
      <c r="I96" s="190">
        <v>194.7</v>
      </c>
      <c r="J96" s="190">
        <f t="shared" si="2"/>
        <v>0</v>
      </c>
      <c r="K96" s="187">
        <v>0</v>
      </c>
    </row>
    <row r="97" spans="1:11" ht="21.6" customHeight="1" x14ac:dyDescent="0.25">
      <c r="A97" s="185">
        <v>44707</v>
      </c>
      <c r="B97" s="186">
        <v>44707</v>
      </c>
      <c r="C97" s="187"/>
      <c r="D97" s="187"/>
      <c r="E97" s="188" t="s">
        <v>3038</v>
      </c>
      <c r="F97" s="189" t="s">
        <v>3039</v>
      </c>
      <c r="G97" s="187">
        <v>300</v>
      </c>
      <c r="H97" s="187" t="s">
        <v>2428</v>
      </c>
      <c r="I97" s="190">
        <v>416.51</v>
      </c>
      <c r="J97" s="190">
        <f t="shared" si="2"/>
        <v>45816.1</v>
      </c>
      <c r="K97" s="187">
        <v>110</v>
      </c>
    </row>
    <row r="98" spans="1:11" ht="21.6" customHeight="1" x14ac:dyDescent="0.25">
      <c r="A98" s="185">
        <v>44196</v>
      </c>
      <c r="B98" s="186">
        <v>44201</v>
      </c>
      <c r="C98" s="187"/>
      <c r="D98" s="187"/>
      <c r="E98" s="188" t="s">
        <v>2709</v>
      </c>
      <c r="F98" s="189" t="s">
        <v>2757</v>
      </c>
      <c r="G98" s="187">
        <v>1</v>
      </c>
      <c r="H98" s="187" t="s">
        <v>2428</v>
      </c>
      <c r="I98" s="190">
        <v>30680</v>
      </c>
      <c r="J98" s="190">
        <f t="shared" si="2"/>
        <v>0</v>
      </c>
      <c r="K98" s="187">
        <v>0</v>
      </c>
    </row>
    <row r="99" spans="1:11" ht="21.6" customHeight="1" x14ac:dyDescent="0.25">
      <c r="A99" s="185">
        <v>44692</v>
      </c>
      <c r="B99" s="186">
        <v>44692</v>
      </c>
      <c r="C99" s="187"/>
      <c r="D99" s="187"/>
      <c r="E99" s="188" t="s">
        <v>2973</v>
      </c>
      <c r="F99" s="189" t="s">
        <v>2974</v>
      </c>
      <c r="G99" s="187">
        <v>5</v>
      </c>
      <c r="H99" s="187" t="s">
        <v>2428</v>
      </c>
      <c r="I99" s="190">
        <v>845.12</v>
      </c>
      <c r="J99" s="190">
        <f t="shared" si="2"/>
        <v>0</v>
      </c>
      <c r="K99" s="187">
        <v>0</v>
      </c>
    </row>
    <row r="100" spans="1:11" s="8" customFormat="1" ht="21.6" customHeight="1" x14ac:dyDescent="0.25">
      <c r="A100" s="185">
        <v>44390</v>
      </c>
      <c r="B100" s="186">
        <v>44390</v>
      </c>
      <c r="C100" s="187"/>
      <c r="D100" s="187"/>
      <c r="E100" s="188" t="s">
        <v>2786</v>
      </c>
      <c r="F100" s="189" t="s">
        <v>2787</v>
      </c>
      <c r="G100" s="187">
        <v>5</v>
      </c>
      <c r="H100" s="187" t="s">
        <v>2428</v>
      </c>
      <c r="I100" s="190">
        <v>3304</v>
      </c>
      <c r="J100" s="190">
        <f t="shared" si="2"/>
        <v>0</v>
      </c>
      <c r="K100" s="187">
        <v>0</v>
      </c>
    </row>
    <row r="101" spans="1:11" s="8" customFormat="1" ht="21.6" customHeight="1" x14ac:dyDescent="0.25">
      <c r="A101" s="185">
        <v>44693</v>
      </c>
      <c r="B101" s="186">
        <v>44693</v>
      </c>
      <c r="C101" s="187"/>
      <c r="D101" s="187"/>
      <c r="E101" s="188" t="s">
        <v>3057</v>
      </c>
      <c r="F101" s="189" t="s">
        <v>2936</v>
      </c>
      <c r="G101" s="187">
        <v>6</v>
      </c>
      <c r="H101" s="187" t="s">
        <v>2428</v>
      </c>
      <c r="I101" s="190">
        <v>10148</v>
      </c>
      <c r="J101" s="190">
        <f t="shared" si="2"/>
        <v>20296</v>
      </c>
      <c r="K101" s="187">
        <v>2</v>
      </c>
    </row>
    <row r="102" spans="1:11" s="8" customFormat="1" ht="21.6" customHeight="1" x14ac:dyDescent="0.25">
      <c r="A102" s="185">
        <v>44693</v>
      </c>
      <c r="B102" s="186">
        <v>44693</v>
      </c>
      <c r="C102" s="187"/>
      <c r="D102" s="187"/>
      <c r="E102" s="188" t="s">
        <v>2934</v>
      </c>
      <c r="F102" s="189" t="s">
        <v>2935</v>
      </c>
      <c r="G102" s="187">
        <v>140</v>
      </c>
      <c r="H102" s="187" t="s">
        <v>2428</v>
      </c>
      <c r="I102" s="190">
        <v>708</v>
      </c>
      <c r="J102" s="190">
        <f t="shared" si="2"/>
        <v>0</v>
      </c>
      <c r="K102" s="187">
        <v>0</v>
      </c>
    </row>
    <row r="103" spans="1:11" s="8" customFormat="1" ht="21.6" customHeight="1" x14ac:dyDescent="0.25">
      <c r="A103" s="185">
        <v>44503</v>
      </c>
      <c r="B103" s="186">
        <v>44503</v>
      </c>
      <c r="C103" s="187"/>
      <c r="D103" s="187"/>
      <c r="E103" s="188" t="s">
        <v>2817</v>
      </c>
      <c r="F103" s="189" t="s">
        <v>2818</v>
      </c>
      <c r="G103" s="187">
        <v>6</v>
      </c>
      <c r="H103" s="187" t="s">
        <v>2428</v>
      </c>
      <c r="I103" s="190">
        <v>14262.1</v>
      </c>
      <c r="J103" s="190">
        <f t="shared" si="2"/>
        <v>14262.1</v>
      </c>
      <c r="K103" s="187">
        <v>1</v>
      </c>
    </row>
    <row r="104" spans="1:11" s="8" customFormat="1" ht="21.6" customHeight="1" x14ac:dyDescent="0.25">
      <c r="A104" s="185">
        <v>44516</v>
      </c>
      <c r="B104" s="186">
        <v>44516</v>
      </c>
      <c r="C104" s="187"/>
      <c r="D104" s="187"/>
      <c r="E104" s="188" t="s">
        <v>2819</v>
      </c>
      <c r="F104" s="189" t="s">
        <v>2820</v>
      </c>
      <c r="G104" s="187">
        <v>1</v>
      </c>
      <c r="H104" s="187" t="s">
        <v>2428</v>
      </c>
      <c r="I104" s="190">
        <v>25370</v>
      </c>
      <c r="J104" s="190">
        <f t="shared" si="2"/>
        <v>0</v>
      </c>
      <c r="K104" s="187">
        <v>0</v>
      </c>
    </row>
    <row r="105" spans="1:11" s="8" customFormat="1" ht="21.6" customHeight="1" x14ac:dyDescent="0.25">
      <c r="A105" s="185">
        <v>44508</v>
      </c>
      <c r="B105" s="186">
        <v>44508</v>
      </c>
      <c r="C105" s="187"/>
      <c r="D105" s="187"/>
      <c r="E105" s="188" t="s">
        <v>2823</v>
      </c>
      <c r="F105" s="189" t="s">
        <v>2824</v>
      </c>
      <c r="G105" s="187">
        <v>12</v>
      </c>
      <c r="H105" s="187" t="s">
        <v>2428</v>
      </c>
      <c r="I105" s="190">
        <v>9437.64</v>
      </c>
      <c r="J105" s="190">
        <f t="shared" si="2"/>
        <v>0</v>
      </c>
      <c r="K105" s="187">
        <v>0</v>
      </c>
    </row>
    <row r="106" spans="1:11" s="8" customFormat="1" ht="21.6" customHeight="1" x14ac:dyDescent="0.25">
      <c r="A106" s="185">
        <v>44704</v>
      </c>
      <c r="B106" s="186">
        <v>44704</v>
      </c>
      <c r="C106" s="187"/>
      <c r="D106" s="187"/>
      <c r="E106" s="188" t="s">
        <v>2889</v>
      </c>
      <c r="F106" s="189" t="s">
        <v>2890</v>
      </c>
      <c r="G106" s="187">
        <v>1</v>
      </c>
      <c r="H106" s="187" t="s">
        <v>2428</v>
      </c>
      <c r="I106" s="190">
        <v>23982</v>
      </c>
      <c r="J106" s="190">
        <f t="shared" si="2"/>
        <v>0</v>
      </c>
      <c r="K106" s="187">
        <v>0</v>
      </c>
    </row>
    <row r="107" spans="1:11" s="8" customFormat="1" ht="21.6" customHeight="1" x14ac:dyDescent="0.25">
      <c r="A107" s="185">
        <v>44540</v>
      </c>
      <c r="B107" s="186">
        <v>44540</v>
      </c>
      <c r="C107" s="187"/>
      <c r="D107" s="187"/>
      <c r="E107" s="188" t="s">
        <v>2821</v>
      </c>
      <c r="F107" s="189" t="s">
        <v>2822</v>
      </c>
      <c r="G107" s="187">
        <v>7</v>
      </c>
      <c r="H107" s="187" t="s">
        <v>2428</v>
      </c>
      <c r="I107" s="190">
        <v>17499.400000000001</v>
      </c>
      <c r="J107" s="190">
        <f t="shared" si="2"/>
        <v>0</v>
      </c>
      <c r="K107" s="187">
        <v>0</v>
      </c>
    </row>
    <row r="108" spans="1:11" s="8" customFormat="1" ht="21.6" customHeight="1" x14ac:dyDescent="0.25">
      <c r="A108" s="185">
        <v>45159</v>
      </c>
      <c r="B108" s="186">
        <v>45159</v>
      </c>
      <c r="C108" s="187"/>
      <c r="D108" s="187"/>
      <c r="E108" s="188" t="s">
        <v>3272</v>
      </c>
      <c r="F108" s="189" t="s">
        <v>3273</v>
      </c>
      <c r="G108" s="187">
        <v>10</v>
      </c>
      <c r="H108" s="187" t="s">
        <v>2428</v>
      </c>
      <c r="I108" s="190">
        <v>227.77</v>
      </c>
      <c r="J108" s="190">
        <f t="shared" si="2"/>
        <v>683.31000000000006</v>
      </c>
      <c r="K108" s="187">
        <v>3</v>
      </c>
    </row>
    <row r="109" spans="1:11" s="8" customFormat="1" ht="21.6" customHeight="1" x14ac:dyDescent="0.25">
      <c r="A109" s="185">
        <v>45145</v>
      </c>
      <c r="B109" s="186">
        <v>45145</v>
      </c>
      <c r="C109" s="187"/>
      <c r="D109" s="187"/>
      <c r="E109" s="188" t="s">
        <v>3292</v>
      </c>
      <c r="F109" s="189" t="s">
        <v>3294</v>
      </c>
      <c r="G109" s="187">
        <v>34</v>
      </c>
      <c r="H109" s="187" t="s">
        <v>3293</v>
      </c>
      <c r="I109" s="190">
        <v>5487</v>
      </c>
      <c r="J109" s="190">
        <f t="shared" si="2"/>
        <v>32922</v>
      </c>
      <c r="K109" s="187">
        <v>6</v>
      </c>
    </row>
    <row r="110" spans="1:11" s="8" customFormat="1" ht="21.6" customHeight="1" x14ac:dyDescent="0.25">
      <c r="A110" s="185">
        <v>45145</v>
      </c>
      <c r="B110" s="186">
        <v>45145</v>
      </c>
      <c r="C110" s="187"/>
      <c r="D110" s="187"/>
      <c r="E110" s="188" t="s">
        <v>3307</v>
      </c>
      <c r="F110" s="189" t="s">
        <v>3308</v>
      </c>
      <c r="G110" s="187">
        <v>3</v>
      </c>
      <c r="H110" s="187" t="s">
        <v>2430</v>
      </c>
      <c r="I110" s="190">
        <v>512.95000000000005</v>
      </c>
      <c r="J110" s="190">
        <f t="shared" si="2"/>
        <v>1025.9000000000001</v>
      </c>
      <c r="K110" s="187">
        <v>2</v>
      </c>
    </row>
    <row r="111" spans="1:11" s="8" customFormat="1" ht="21.6" customHeight="1" x14ac:dyDescent="0.25">
      <c r="A111" s="185">
        <v>45145</v>
      </c>
      <c r="B111" s="186">
        <v>45145</v>
      </c>
      <c r="C111" s="187"/>
      <c r="D111" s="187"/>
      <c r="E111" s="188" t="s">
        <v>3303</v>
      </c>
      <c r="F111" s="189" t="s">
        <v>3304</v>
      </c>
      <c r="G111" s="187">
        <v>4</v>
      </c>
      <c r="H111" s="187" t="s">
        <v>2428</v>
      </c>
      <c r="I111" s="190">
        <v>191.75</v>
      </c>
      <c r="J111" s="190">
        <f t="shared" si="2"/>
        <v>0</v>
      </c>
      <c r="K111" s="187">
        <v>0</v>
      </c>
    </row>
    <row r="112" spans="1:11" s="8" customFormat="1" ht="21.6" customHeight="1" x14ac:dyDescent="0.25">
      <c r="A112" s="185">
        <v>45145</v>
      </c>
      <c r="B112" s="186">
        <v>45145</v>
      </c>
      <c r="C112" s="187"/>
      <c r="D112" s="187"/>
      <c r="E112" s="188" t="s">
        <v>3301</v>
      </c>
      <c r="F112" s="189" t="s">
        <v>3302</v>
      </c>
      <c r="G112" s="187">
        <v>10</v>
      </c>
      <c r="H112" s="187" t="s">
        <v>2428</v>
      </c>
      <c r="I112" s="190">
        <v>128.84</v>
      </c>
      <c r="J112" s="190">
        <f t="shared" si="2"/>
        <v>773.04</v>
      </c>
      <c r="K112" s="187">
        <v>6</v>
      </c>
    </row>
    <row r="113" spans="1:11" s="8" customFormat="1" ht="21.6" customHeight="1" x14ac:dyDescent="0.25">
      <c r="A113" s="185">
        <v>45145</v>
      </c>
      <c r="B113" s="186">
        <v>45145</v>
      </c>
      <c r="C113" s="187"/>
      <c r="D113" s="187"/>
      <c r="E113" s="188" t="s">
        <v>3297</v>
      </c>
      <c r="F113" s="189" t="s">
        <v>3298</v>
      </c>
      <c r="G113" s="187">
        <v>2</v>
      </c>
      <c r="H113" s="187" t="s">
        <v>2428</v>
      </c>
      <c r="I113" s="190">
        <v>1317.79</v>
      </c>
      <c r="J113" s="190">
        <f t="shared" si="2"/>
        <v>1317.79</v>
      </c>
      <c r="K113" s="187">
        <v>1</v>
      </c>
    </row>
    <row r="114" spans="1:11" s="8" customFormat="1" ht="21.6" customHeight="1" x14ac:dyDescent="0.25">
      <c r="A114" s="185">
        <v>45145</v>
      </c>
      <c r="B114" s="186">
        <v>45145</v>
      </c>
      <c r="C114" s="187"/>
      <c r="D114" s="187"/>
      <c r="E114" s="188" t="s">
        <v>3299</v>
      </c>
      <c r="F114" s="189" t="s">
        <v>3300</v>
      </c>
      <c r="G114" s="187">
        <v>8</v>
      </c>
      <c r="H114" s="187" t="s">
        <v>2428</v>
      </c>
      <c r="I114" s="190">
        <v>120.31</v>
      </c>
      <c r="J114" s="190">
        <f t="shared" si="2"/>
        <v>0</v>
      </c>
      <c r="K114" s="187">
        <v>0</v>
      </c>
    </row>
    <row r="115" spans="1:11" s="8" customFormat="1" ht="21.6" customHeight="1" x14ac:dyDescent="0.25">
      <c r="A115" s="185">
        <v>45145</v>
      </c>
      <c r="B115" s="186">
        <v>45145</v>
      </c>
      <c r="C115" s="187"/>
      <c r="D115" s="187"/>
      <c r="E115" s="188" t="s">
        <v>3295</v>
      </c>
      <c r="F115" s="189" t="s">
        <v>3296</v>
      </c>
      <c r="G115" s="187">
        <v>2</v>
      </c>
      <c r="H115" s="187" t="s">
        <v>2428</v>
      </c>
      <c r="I115" s="190">
        <v>287.01</v>
      </c>
      <c r="J115" s="190">
        <f t="shared" si="2"/>
        <v>287.01</v>
      </c>
      <c r="K115" s="187">
        <v>1</v>
      </c>
    </row>
    <row r="116" spans="1:11" s="8" customFormat="1" ht="21.6" customHeight="1" x14ac:dyDescent="0.25">
      <c r="A116" s="185">
        <v>45145</v>
      </c>
      <c r="B116" s="186">
        <v>45145</v>
      </c>
      <c r="C116" s="187"/>
      <c r="D116" s="187"/>
      <c r="E116" s="188" t="s">
        <v>3305</v>
      </c>
      <c r="F116" s="189" t="s">
        <v>3306</v>
      </c>
      <c r="G116" s="187">
        <v>1</v>
      </c>
      <c r="H116" s="187" t="s">
        <v>2430</v>
      </c>
      <c r="I116" s="190">
        <v>1245.78</v>
      </c>
      <c r="J116" s="190">
        <f t="shared" si="2"/>
        <v>1245.78</v>
      </c>
      <c r="K116" s="187">
        <v>1</v>
      </c>
    </row>
    <row r="117" spans="1:11" s="8" customFormat="1" ht="21" customHeight="1" x14ac:dyDescent="0.25">
      <c r="A117" s="185">
        <v>45145</v>
      </c>
      <c r="B117" s="186">
        <v>45145</v>
      </c>
      <c r="C117" s="187"/>
      <c r="D117" s="187"/>
      <c r="E117" s="188" t="s">
        <v>3288</v>
      </c>
      <c r="F117" s="189" t="s">
        <v>3289</v>
      </c>
      <c r="G117" s="187">
        <v>2</v>
      </c>
      <c r="H117" s="187" t="s">
        <v>2430</v>
      </c>
      <c r="I117" s="190">
        <v>1003</v>
      </c>
      <c r="J117" s="190">
        <f t="shared" si="2"/>
        <v>2006</v>
      </c>
      <c r="K117" s="187">
        <v>2</v>
      </c>
    </row>
    <row r="118" spans="1:11" s="8" customFormat="1" ht="21.6" customHeight="1" x14ac:dyDescent="0.25">
      <c r="A118" s="185">
        <v>45166</v>
      </c>
      <c r="B118" s="186">
        <v>45166</v>
      </c>
      <c r="C118" s="187"/>
      <c r="D118" s="187"/>
      <c r="E118" s="188" t="s">
        <v>2788</v>
      </c>
      <c r="F118" s="189" t="s">
        <v>3270</v>
      </c>
      <c r="G118" s="187">
        <v>12</v>
      </c>
      <c r="H118" s="187" t="s">
        <v>2428</v>
      </c>
      <c r="I118" s="190">
        <v>448.4</v>
      </c>
      <c r="J118" s="190">
        <f t="shared" si="2"/>
        <v>5380.7999999999993</v>
      </c>
      <c r="K118" s="187">
        <v>12</v>
      </c>
    </row>
    <row r="119" spans="1:11" s="8" customFormat="1" ht="21.6" customHeight="1" x14ac:dyDescent="0.25">
      <c r="A119" s="185">
        <v>45166</v>
      </c>
      <c r="B119" s="186">
        <v>45166</v>
      </c>
      <c r="C119" s="187"/>
      <c r="D119" s="187"/>
      <c r="E119" s="188" t="s">
        <v>3261</v>
      </c>
      <c r="F119" s="189" t="s">
        <v>3262</v>
      </c>
      <c r="G119" s="187">
        <v>2</v>
      </c>
      <c r="H119" s="187" t="s">
        <v>2428</v>
      </c>
      <c r="I119" s="190">
        <v>7127.2</v>
      </c>
      <c r="J119" s="190">
        <f t="shared" si="2"/>
        <v>0</v>
      </c>
      <c r="K119" s="187">
        <v>0</v>
      </c>
    </row>
    <row r="120" spans="1:11" s="8" customFormat="1" ht="21.6" customHeight="1" x14ac:dyDescent="0.25">
      <c r="A120" s="185">
        <v>45166</v>
      </c>
      <c r="B120" s="186">
        <v>45166</v>
      </c>
      <c r="C120" s="187"/>
      <c r="D120" s="187"/>
      <c r="E120" s="188" t="s">
        <v>3263</v>
      </c>
      <c r="F120" s="189" t="s">
        <v>3267</v>
      </c>
      <c r="G120" s="187">
        <v>1</v>
      </c>
      <c r="H120" s="187" t="s">
        <v>2428</v>
      </c>
      <c r="I120" s="190">
        <v>5664</v>
      </c>
      <c r="J120" s="190">
        <v>4800</v>
      </c>
      <c r="K120" s="187">
        <v>0</v>
      </c>
    </row>
    <row r="121" spans="1:11" s="8" customFormat="1" ht="21.6" customHeight="1" x14ac:dyDescent="0.25">
      <c r="A121" s="185">
        <v>45166</v>
      </c>
      <c r="B121" s="186">
        <v>45166</v>
      </c>
      <c r="C121" s="187"/>
      <c r="D121" s="187"/>
      <c r="E121" s="188" t="s">
        <v>3268</v>
      </c>
      <c r="F121" s="189" t="s">
        <v>3269</v>
      </c>
      <c r="G121" s="187">
        <v>5</v>
      </c>
      <c r="H121" s="187" t="s">
        <v>2428</v>
      </c>
      <c r="I121" s="190">
        <v>304.44</v>
      </c>
      <c r="J121" s="190">
        <f t="shared" si="2"/>
        <v>0</v>
      </c>
      <c r="K121" s="187">
        <v>0</v>
      </c>
    </row>
    <row r="122" spans="1:11" s="8" customFormat="1" ht="21.6" customHeight="1" x14ac:dyDescent="0.25">
      <c r="A122" s="185">
        <v>44832</v>
      </c>
      <c r="B122" s="186">
        <v>44833</v>
      </c>
      <c r="C122" s="187"/>
      <c r="D122" s="187"/>
      <c r="E122" s="188" t="s">
        <v>3137</v>
      </c>
      <c r="F122" s="189" t="s">
        <v>3058</v>
      </c>
      <c r="G122" s="187">
        <v>6</v>
      </c>
      <c r="H122" s="187" t="s">
        <v>2428</v>
      </c>
      <c r="I122" s="190">
        <v>13859.99</v>
      </c>
      <c r="J122" s="190">
        <f t="shared" si="2"/>
        <v>13859.99</v>
      </c>
      <c r="K122" s="187">
        <v>1</v>
      </c>
    </row>
    <row r="123" spans="1:11" s="8" customFormat="1" ht="21.6" customHeight="1" x14ac:dyDescent="0.25">
      <c r="A123" s="219"/>
      <c r="B123" s="220"/>
      <c r="C123" s="221"/>
      <c r="D123" s="221"/>
      <c r="E123" s="222"/>
      <c r="F123" s="223"/>
      <c r="G123" s="221"/>
      <c r="H123" s="221"/>
      <c r="I123" s="224"/>
      <c r="J123" s="224"/>
      <c r="K123" s="221"/>
    </row>
    <row r="124" spans="1:11" s="8" customFormat="1" ht="21.6" customHeight="1" x14ac:dyDescent="0.25">
      <c r="A124" s="219"/>
      <c r="B124" s="220"/>
      <c r="C124" s="221"/>
      <c r="D124" s="221"/>
      <c r="E124" s="222"/>
      <c r="F124" s="223"/>
      <c r="G124" s="221"/>
      <c r="H124" s="221"/>
      <c r="I124" s="224"/>
      <c r="J124" s="224"/>
      <c r="K124" s="221"/>
    </row>
    <row r="125" spans="1:11" s="8" customFormat="1" ht="21.6" customHeight="1" x14ac:dyDescent="0.5">
      <c r="A125" s="171"/>
      <c r="B125" s="105"/>
      <c r="C125" s="106"/>
      <c r="D125" s="106"/>
      <c r="E125" s="158"/>
      <c r="F125" s="112"/>
      <c r="G125" s="106"/>
      <c r="H125" s="106"/>
      <c r="I125" s="107"/>
      <c r="J125" s="179">
        <f>SUM(J43:J124)</f>
        <v>328021.93</v>
      </c>
      <c r="K125" s="106"/>
    </row>
    <row r="126" spans="1:11" ht="21.6" customHeight="1" x14ac:dyDescent="0.35">
      <c r="A126" s="169"/>
      <c r="B126" s="42"/>
      <c r="C126" s="31"/>
      <c r="D126" s="31"/>
      <c r="E126" s="31"/>
      <c r="F126" s="32"/>
      <c r="G126" s="31"/>
      <c r="H126" s="31"/>
      <c r="I126" s="33"/>
      <c r="J126" s="33"/>
      <c r="K126" s="31"/>
    </row>
    <row r="127" spans="1:11" ht="25.9" customHeight="1" x14ac:dyDescent="0.4">
      <c r="A127" s="295" t="s">
        <v>3195</v>
      </c>
      <c r="B127" s="295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69.75" x14ac:dyDescent="0.25">
      <c r="A128" s="56" t="s">
        <v>3197</v>
      </c>
      <c r="B128" s="56" t="s">
        <v>2671</v>
      </c>
      <c r="C128" s="56" t="s">
        <v>2419</v>
      </c>
      <c r="D128" s="56"/>
      <c r="E128" s="57" t="s">
        <v>2443</v>
      </c>
      <c r="F128" s="58" t="s">
        <v>2670</v>
      </c>
      <c r="G128" s="58" t="s">
        <v>2463</v>
      </c>
      <c r="H128" s="56" t="s">
        <v>2428</v>
      </c>
      <c r="I128" s="56" t="s">
        <v>2446</v>
      </c>
      <c r="J128" s="56" t="s">
        <v>2447</v>
      </c>
      <c r="K128" s="56" t="s">
        <v>2448</v>
      </c>
    </row>
    <row r="129" spans="1:16367" ht="21.6" customHeight="1" x14ac:dyDescent="0.25">
      <c r="A129" s="185">
        <v>45209</v>
      </c>
      <c r="B129" s="193">
        <v>45240</v>
      </c>
      <c r="C129" s="191"/>
      <c r="D129" s="191"/>
      <c r="E129" s="231" t="s">
        <v>2729</v>
      </c>
      <c r="F129" s="191" t="s">
        <v>2970</v>
      </c>
      <c r="G129" s="191">
        <v>400</v>
      </c>
      <c r="H129" s="191" t="s">
        <v>2683</v>
      </c>
      <c r="I129" s="191">
        <v>500</v>
      </c>
      <c r="J129" s="194" cm="1">
        <f t="array" aca="1" ref="J129" ca="1">+J129:J143+K129*I129</f>
        <v>0</v>
      </c>
      <c r="K129" s="191">
        <v>0</v>
      </c>
      <c r="L129" s="228"/>
      <c r="M129" s="228"/>
      <c r="N129" s="229"/>
      <c r="O129" s="230"/>
      <c r="P129" s="228"/>
      <c r="Q129" s="219"/>
      <c r="R129" s="227"/>
      <c r="S129" s="228"/>
      <c r="T129" s="228"/>
      <c r="U129" s="235"/>
      <c r="V129" s="228"/>
      <c r="W129" s="228"/>
      <c r="X129" s="228"/>
      <c r="Y129" s="229"/>
      <c r="Z129" s="230"/>
      <c r="AA129" s="228"/>
      <c r="AB129" s="219"/>
      <c r="AC129" s="227"/>
      <c r="AD129" s="228"/>
      <c r="AE129" s="228"/>
      <c r="AF129" s="235"/>
      <c r="AG129" s="228"/>
      <c r="AH129" s="228"/>
      <c r="AI129" s="228"/>
      <c r="AJ129" s="229"/>
      <c r="AK129" s="230"/>
      <c r="AL129" s="228"/>
      <c r="AM129" s="219"/>
      <c r="AN129" s="227"/>
      <c r="AO129" s="228"/>
      <c r="AP129" s="228"/>
      <c r="AQ129" s="235"/>
      <c r="AR129" s="228"/>
      <c r="AS129" s="228"/>
      <c r="AT129" s="228"/>
      <c r="AU129" s="229"/>
      <c r="AV129" s="230"/>
      <c r="AW129" s="228"/>
      <c r="AX129" s="219"/>
      <c r="AY129" s="227"/>
      <c r="AZ129" s="228"/>
      <c r="BA129" s="228"/>
      <c r="BB129" s="235"/>
      <c r="BC129" s="228"/>
      <c r="BD129" s="228"/>
      <c r="BE129" s="228"/>
      <c r="BF129" s="229"/>
      <c r="BG129" s="230"/>
      <c r="BH129" s="228"/>
      <c r="BI129" s="219"/>
      <c r="BJ129" s="227"/>
      <c r="BK129" s="228"/>
      <c r="BL129" s="228"/>
      <c r="BM129" s="235"/>
      <c r="BN129" s="228"/>
      <c r="BO129" s="228"/>
      <c r="BP129" s="228"/>
      <c r="BQ129" s="229"/>
      <c r="BR129" s="230"/>
      <c r="BS129" s="228"/>
      <c r="BT129" s="219"/>
      <c r="BU129" s="227"/>
      <c r="BV129" s="228"/>
      <c r="BW129" s="228"/>
      <c r="BX129" s="235"/>
      <c r="BY129" s="228"/>
      <c r="BZ129" s="228"/>
      <c r="CA129" s="228"/>
      <c r="CB129" s="229"/>
      <c r="CC129" s="230"/>
      <c r="CD129" s="228"/>
      <c r="CE129" s="219"/>
      <c r="CF129" s="227"/>
      <c r="CG129" s="228"/>
      <c r="CH129" s="228"/>
      <c r="CI129" s="235"/>
      <c r="CJ129" s="228"/>
      <c r="CK129" s="228"/>
      <c r="CL129" s="228"/>
      <c r="CM129" s="229"/>
      <c r="CN129" s="230"/>
      <c r="CO129" s="228"/>
      <c r="CP129" s="219"/>
      <c r="CQ129" s="227"/>
      <c r="CR129" s="228"/>
      <c r="CS129" s="228"/>
      <c r="CT129" s="235"/>
      <c r="CU129" s="228"/>
      <c r="CV129" s="228"/>
      <c r="CW129" s="228"/>
      <c r="CX129" s="229"/>
      <c r="CY129" s="230"/>
      <c r="CZ129" s="228"/>
      <c r="DA129" s="219"/>
      <c r="DB129" s="227"/>
      <c r="DC129" s="228"/>
      <c r="DD129" s="228"/>
      <c r="DE129" s="235"/>
      <c r="DF129" s="228"/>
      <c r="DG129" s="228"/>
      <c r="DH129" s="228"/>
      <c r="DI129" s="229"/>
      <c r="DJ129" s="230"/>
      <c r="DK129" s="228"/>
      <c r="DL129" s="219"/>
      <c r="DM129" s="227"/>
      <c r="DN129" s="228"/>
      <c r="DO129" s="228"/>
      <c r="DP129" s="235"/>
      <c r="DQ129" s="228"/>
      <c r="DR129" s="228"/>
      <c r="DS129" s="228"/>
      <c r="DT129" s="229"/>
      <c r="DU129" s="230"/>
      <c r="DV129" s="228"/>
      <c r="DW129" s="219"/>
      <c r="DX129" s="227"/>
      <c r="DY129" s="228"/>
      <c r="DZ129" s="228"/>
      <c r="EA129" s="235"/>
      <c r="EB129" s="228"/>
      <c r="EC129" s="228"/>
      <c r="ED129" s="228"/>
      <c r="EE129" s="229"/>
      <c r="EF129" s="230"/>
      <c r="EG129" s="228"/>
      <c r="EH129" s="219"/>
      <c r="EI129" s="227"/>
      <c r="EJ129" s="228"/>
      <c r="EK129" s="228"/>
      <c r="EL129" s="235"/>
      <c r="EM129" s="228"/>
      <c r="EN129" s="228"/>
      <c r="EO129" s="228"/>
      <c r="EP129" s="229"/>
      <c r="EQ129" s="230"/>
      <c r="ER129" s="228"/>
      <c r="ES129" s="219"/>
      <c r="ET129" s="227"/>
      <c r="EU129" s="228"/>
      <c r="EV129" s="228"/>
      <c r="EW129" s="235"/>
      <c r="EX129" s="228"/>
      <c r="EY129" s="228"/>
      <c r="EZ129" s="228"/>
      <c r="FA129" s="229"/>
      <c r="FB129" s="230"/>
      <c r="FC129" s="228"/>
      <c r="FD129" s="219"/>
      <c r="FE129" s="227"/>
      <c r="FF129" s="228"/>
      <c r="FG129" s="228"/>
      <c r="FH129" s="235"/>
      <c r="FI129" s="228"/>
      <c r="FJ129" s="228"/>
      <c r="FK129" s="228"/>
      <c r="FL129" s="229"/>
      <c r="FM129" s="230"/>
      <c r="FN129" s="228"/>
      <c r="FO129" s="219"/>
      <c r="FP129" s="227"/>
      <c r="FQ129" s="228"/>
      <c r="FR129" s="228"/>
      <c r="FS129" s="235"/>
      <c r="FT129" s="228"/>
      <c r="FU129" s="228"/>
      <c r="FV129" s="228"/>
      <c r="FW129" s="229"/>
      <c r="FX129" s="230"/>
      <c r="FY129" s="228"/>
      <c r="FZ129" s="219"/>
      <c r="GA129" s="227"/>
      <c r="GB129" s="228"/>
      <c r="GC129" s="228"/>
      <c r="GD129" s="235"/>
      <c r="GE129" s="228"/>
      <c r="GF129" s="228"/>
      <c r="GG129" s="228"/>
      <c r="GH129" s="229"/>
      <c r="GI129" s="230"/>
      <c r="GJ129" s="228"/>
      <c r="GK129" s="219"/>
      <c r="GL129" s="227"/>
      <c r="GM129" s="228"/>
      <c r="GN129" s="228"/>
      <c r="GO129" s="235"/>
      <c r="GP129" s="228"/>
      <c r="GQ129" s="228"/>
      <c r="GR129" s="228"/>
      <c r="GS129" s="229"/>
      <c r="GT129" s="230"/>
      <c r="GU129" s="228"/>
      <c r="GV129" s="219"/>
      <c r="GW129" s="227"/>
      <c r="GX129" s="228"/>
      <c r="GY129" s="228"/>
      <c r="GZ129" s="235"/>
      <c r="HA129" s="228"/>
      <c r="HB129" s="228"/>
      <c r="HC129" s="228"/>
      <c r="HD129" s="229"/>
      <c r="HE129" s="230"/>
      <c r="HF129" s="228"/>
      <c r="HG129" s="219"/>
      <c r="HH129" s="227"/>
      <c r="HI129" s="228"/>
      <c r="HJ129" s="228"/>
      <c r="HK129" s="235"/>
      <c r="HL129" s="228"/>
      <c r="HM129" s="228"/>
      <c r="HN129" s="228"/>
      <c r="HO129" s="229"/>
      <c r="HP129" s="230"/>
      <c r="HQ129" s="228"/>
      <c r="HR129" s="219"/>
      <c r="HS129" s="227"/>
      <c r="HT129" s="228"/>
      <c r="HU129" s="228"/>
      <c r="HV129" s="235"/>
      <c r="HW129" s="228"/>
      <c r="HX129" s="228"/>
      <c r="HY129" s="228"/>
      <c r="HZ129" s="229"/>
      <c r="IA129" s="230"/>
      <c r="IB129" s="228"/>
      <c r="IC129" s="219"/>
      <c r="ID129" s="227"/>
      <c r="IE129" s="228"/>
      <c r="IF129" s="228"/>
      <c r="IG129" s="235"/>
      <c r="IH129" s="228"/>
      <c r="II129" s="228"/>
      <c r="IJ129" s="228"/>
      <c r="IK129" s="229"/>
      <c r="IL129" s="230"/>
      <c r="IM129" s="228"/>
      <c r="IN129" s="219"/>
      <c r="IO129" s="227"/>
      <c r="IP129" s="228"/>
      <c r="IQ129" s="228"/>
      <c r="IR129" s="235"/>
      <c r="IS129" s="228"/>
      <c r="IT129" s="228"/>
      <c r="IU129" s="228"/>
      <c r="IV129" s="229"/>
      <c r="IW129" s="230"/>
      <c r="IX129" s="228"/>
      <c r="IY129" s="219"/>
      <c r="IZ129" s="227"/>
      <c r="JA129" s="228"/>
      <c r="JB129" s="228"/>
      <c r="JC129" s="235"/>
      <c r="JD129" s="228"/>
      <c r="JE129" s="228"/>
      <c r="JF129" s="228"/>
      <c r="JG129" s="229"/>
      <c r="JH129" s="230"/>
      <c r="JI129" s="228"/>
      <c r="JJ129" s="219"/>
      <c r="JK129" s="227"/>
      <c r="JL129" s="228"/>
      <c r="JM129" s="228"/>
      <c r="JN129" s="235"/>
      <c r="JO129" s="228"/>
      <c r="JP129" s="228"/>
      <c r="JQ129" s="228"/>
      <c r="JR129" s="229"/>
      <c r="JS129" s="230"/>
      <c r="JT129" s="228"/>
      <c r="JU129" s="219"/>
      <c r="JV129" s="227"/>
      <c r="JW129" s="228"/>
      <c r="JX129" s="228"/>
      <c r="JY129" s="235"/>
      <c r="JZ129" s="228"/>
      <c r="KA129" s="228"/>
      <c r="KB129" s="228"/>
      <c r="KC129" s="229"/>
      <c r="KD129" s="230"/>
      <c r="KE129" s="228"/>
      <c r="KF129" s="219"/>
      <c r="KG129" s="227"/>
      <c r="KH129" s="228"/>
      <c r="KI129" s="228"/>
      <c r="KJ129" s="235"/>
      <c r="KK129" s="228"/>
      <c r="KL129" s="228"/>
      <c r="KM129" s="228"/>
      <c r="KN129" s="229"/>
      <c r="KO129" s="230"/>
      <c r="KP129" s="228"/>
      <c r="KQ129" s="219"/>
      <c r="KR129" s="227"/>
      <c r="KS129" s="228"/>
      <c r="KT129" s="228"/>
      <c r="KU129" s="235"/>
      <c r="KV129" s="228"/>
      <c r="KW129" s="228"/>
      <c r="KX129" s="228"/>
      <c r="KY129" s="229"/>
      <c r="KZ129" s="230"/>
      <c r="LA129" s="228"/>
      <c r="LB129" s="219"/>
      <c r="LC129" s="227"/>
      <c r="LD129" s="228"/>
      <c r="LE129" s="228"/>
      <c r="LF129" s="235"/>
      <c r="LG129" s="228"/>
      <c r="LH129" s="228"/>
      <c r="LI129" s="228"/>
      <c r="LJ129" s="229"/>
      <c r="LK129" s="230"/>
      <c r="LL129" s="228"/>
      <c r="LM129" s="219"/>
      <c r="LN129" s="227"/>
      <c r="LO129" s="228"/>
      <c r="LP129" s="228"/>
      <c r="LQ129" s="235"/>
      <c r="LR129" s="228"/>
      <c r="LS129" s="228"/>
      <c r="LT129" s="228"/>
      <c r="LU129" s="229"/>
      <c r="LV129" s="230"/>
      <c r="LW129" s="228"/>
      <c r="LX129" s="219"/>
      <c r="LY129" s="227"/>
      <c r="LZ129" s="228"/>
      <c r="MA129" s="228"/>
      <c r="MB129" s="235"/>
      <c r="MC129" s="228"/>
      <c r="MD129" s="228"/>
      <c r="ME129" s="228"/>
      <c r="MF129" s="229"/>
      <c r="MG129" s="230"/>
      <c r="MH129" s="228"/>
      <c r="MI129" s="219"/>
      <c r="MJ129" s="227"/>
      <c r="MK129" s="228"/>
      <c r="ML129" s="228"/>
      <c r="MM129" s="235"/>
      <c r="MN129" s="228"/>
      <c r="MO129" s="228"/>
      <c r="MP129" s="228"/>
      <c r="MQ129" s="229"/>
      <c r="MR129" s="230"/>
      <c r="MS129" s="228"/>
      <c r="MT129" s="219"/>
      <c r="MU129" s="227"/>
      <c r="MV129" s="228"/>
      <c r="MW129" s="228"/>
      <c r="MX129" s="235"/>
      <c r="MY129" s="228"/>
      <c r="MZ129" s="228"/>
      <c r="NA129" s="228"/>
      <c r="NB129" s="229"/>
      <c r="NC129" s="230"/>
      <c r="ND129" s="228"/>
      <c r="NE129" s="219"/>
      <c r="NF129" s="227"/>
      <c r="NG129" s="228"/>
      <c r="NH129" s="228"/>
      <c r="NI129" s="235"/>
      <c r="NJ129" s="228"/>
      <c r="NK129" s="228"/>
      <c r="NL129" s="228"/>
      <c r="NM129" s="229"/>
      <c r="NN129" s="230"/>
      <c r="NO129" s="228"/>
      <c r="NP129" s="219"/>
      <c r="NQ129" s="227"/>
      <c r="NR129" s="228"/>
      <c r="NS129" s="228"/>
      <c r="NT129" s="235"/>
      <c r="NU129" s="228"/>
      <c r="NV129" s="228"/>
      <c r="NW129" s="228"/>
      <c r="NX129" s="229"/>
      <c r="NY129" s="230"/>
      <c r="NZ129" s="228"/>
      <c r="OA129" s="219"/>
      <c r="OB129" s="227"/>
      <c r="OC129" s="228"/>
      <c r="OD129" s="228"/>
      <c r="OE129" s="235"/>
      <c r="OF129" s="228"/>
      <c r="OG129" s="228"/>
      <c r="OH129" s="228"/>
      <c r="OI129" s="229"/>
      <c r="OJ129" s="230"/>
      <c r="OK129" s="228"/>
      <c r="OL129" s="219"/>
      <c r="OM129" s="227"/>
      <c r="ON129" s="228"/>
      <c r="OO129" s="228"/>
      <c r="OP129" s="235"/>
      <c r="OQ129" s="228"/>
      <c r="OR129" s="228"/>
      <c r="OS129" s="228"/>
      <c r="OT129" s="229"/>
      <c r="OU129" s="230"/>
      <c r="OV129" s="228"/>
      <c r="OW129" s="219"/>
      <c r="OX129" s="227"/>
      <c r="OY129" s="228"/>
      <c r="OZ129" s="228"/>
      <c r="PA129" s="235"/>
      <c r="PB129" s="228"/>
      <c r="PC129" s="228"/>
      <c r="PD129" s="228"/>
      <c r="PE129" s="229"/>
      <c r="PF129" s="230"/>
      <c r="PG129" s="228"/>
      <c r="PH129" s="219"/>
      <c r="PI129" s="227"/>
      <c r="PJ129" s="228"/>
      <c r="PK129" s="228"/>
      <c r="PL129" s="235"/>
      <c r="PM129" s="228"/>
      <c r="PN129" s="228"/>
      <c r="PO129" s="228"/>
      <c r="PP129" s="229"/>
      <c r="PQ129" s="230"/>
      <c r="PR129" s="228"/>
      <c r="PS129" s="219"/>
      <c r="PT129" s="227"/>
      <c r="PU129" s="228"/>
      <c r="PV129" s="228"/>
      <c r="PW129" s="235"/>
      <c r="PX129" s="228"/>
      <c r="PY129" s="228"/>
      <c r="PZ129" s="228"/>
      <c r="QA129" s="229"/>
      <c r="QB129" s="230"/>
      <c r="QC129" s="228"/>
      <c r="QD129" s="219"/>
      <c r="QE129" s="227"/>
      <c r="QF129" s="228"/>
      <c r="QG129" s="228"/>
      <c r="QH129" s="235"/>
      <c r="QI129" s="228"/>
      <c r="QJ129" s="228"/>
      <c r="QK129" s="228"/>
      <c r="QL129" s="229"/>
      <c r="QM129" s="230"/>
      <c r="QN129" s="228"/>
      <c r="QO129" s="219"/>
      <c r="QP129" s="227"/>
      <c r="QQ129" s="228"/>
      <c r="QR129" s="228"/>
      <c r="QS129" s="235"/>
      <c r="QT129" s="228"/>
      <c r="QU129" s="228"/>
      <c r="QV129" s="228"/>
      <c r="QW129" s="229"/>
      <c r="QX129" s="230"/>
      <c r="QY129" s="228"/>
      <c r="QZ129" s="219"/>
      <c r="RA129" s="227"/>
      <c r="RB129" s="228"/>
      <c r="RC129" s="228"/>
      <c r="RD129" s="235"/>
      <c r="RE129" s="228"/>
      <c r="RF129" s="228"/>
      <c r="RG129" s="228"/>
      <c r="RH129" s="229"/>
      <c r="RI129" s="230"/>
      <c r="RJ129" s="228"/>
      <c r="RK129" s="219"/>
      <c r="RL129" s="227"/>
      <c r="RM129" s="228"/>
      <c r="RN129" s="228"/>
      <c r="RO129" s="235"/>
      <c r="RP129" s="228"/>
      <c r="RQ129" s="228"/>
      <c r="RR129" s="228"/>
      <c r="RS129" s="229"/>
      <c r="RT129" s="230"/>
      <c r="RU129" s="228"/>
      <c r="RV129" s="219"/>
      <c r="RW129" s="227"/>
      <c r="RX129" s="228"/>
      <c r="RY129" s="228"/>
      <c r="RZ129" s="235"/>
      <c r="SA129" s="228"/>
      <c r="SB129" s="228"/>
      <c r="SC129" s="228"/>
      <c r="SD129" s="229"/>
      <c r="SE129" s="230"/>
      <c r="SF129" s="228"/>
      <c r="SG129" s="219"/>
      <c r="SH129" s="227"/>
      <c r="SI129" s="228"/>
      <c r="SJ129" s="228"/>
      <c r="SK129" s="235"/>
      <c r="SL129" s="228"/>
      <c r="SM129" s="228"/>
      <c r="SN129" s="228"/>
      <c r="SO129" s="229"/>
      <c r="SP129" s="230"/>
      <c r="SQ129" s="228"/>
      <c r="SR129" s="219"/>
      <c r="SS129" s="227"/>
      <c r="ST129" s="228"/>
      <c r="SU129" s="228"/>
      <c r="SV129" s="235"/>
      <c r="SW129" s="228"/>
      <c r="SX129" s="228"/>
      <c r="SY129" s="228"/>
      <c r="SZ129" s="229"/>
      <c r="TA129" s="230"/>
      <c r="TB129" s="228"/>
      <c r="TC129" s="219"/>
      <c r="TD129" s="227"/>
      <c r="TE129" s="228"/>
      <c r="TF129" s="228"/>
      <c r="TG129" s="235"/>
      <c r="TH129" s="228"/>
      <c r="TI129" s="228"/>
      <c r="TJ129" s="228"/>
      <c r="TK129" s="229"/>
      <c r="TL129" s="230"/>
      <c r="TM129" s="228"/>
      <c r="TN129" s="219"/>
      <c r="TO129" s="227"/>
      <c r="TP129" s="228"/>
      <c r="TQ129" s="228"/>
      <c r="TR129" s="235"/>
      <c r="TS129" s="228"/>
      <c r="TT129" s="228"/>
      <c r="TU129" s="228"/>
      <c r="TV129" s="229"/>
      <c r="TW129" s="230"/>
      <c r="TX129" s="228"/>
      <c r="TY129" s="219"/>
      <c r="TZ129" s="227"/>
      <c r="UA129" s="228"/>
      <c r="UB129" s="228"/>
      <c r="UC129" s="235"/>
      <c r="UD129" s="228"/>
      <c r="UE129" s="228"/>
      <c r="UF129" s="228"/>
      <c r="UG129" s="229"/>
      <c r="UH129" s="230"/>
      <c r="UI129" s="228"/>
      <c r="UJ129" s="219"/>
      <c r="UK129" s="227"/>
      <c r="UL129" s="228"/>
      <c r="UM129" s="228"/>
      <c r="UN129" s="235"/>
      <c r="UO129" s="228"/>
      <c r="UP129" s="228"/>
      <c r="UQ129" s="228"/>
      <c r="UR129" s="229"/>
      <c r="US129" s="230"/>
      <c r="UT129" s="228"/>
      <c r="UU129" s="219"/>
      <c r="UV129" s="227"/>
      <c r="UW129" s="228"/>
      <c r="UX129" s="228"/>
      <c r="UY129" s="235"/>
      <c r="UZ129" s="228"/>
      <c r="VA129" s="228"/>
      <c r="VB129" s="228"/>
      <c r="VC129" s="229"/>
      <c r="VD129" s="230"/>
      <c r="VE129" s="228"/>
      <c r="VF129" s="219"/>
      <c r="VG129" s="227"/>
      <c r="VH129" s="228"/>
      <c r="VI129" s="228"/>
      <c r="VJ129" s="235"/>
      <c r="VK129" s="228"/>
      <c r="VL129" s="228"/>
      <c r="VM129" s="228"/>
      <c r="VN129" s="229"/>
      <c r="VO129" s="230"/>
      <c r="VP129" s="228"/>
      <c r="VQ129" s="219"/>
      <c r="VR129" s="227"/>
      <c r="VS129" s="228"/>
      <c r="VT129" s="228"/>
      <c r="VU129" s="235"/>
      <c r="VV129" s="228"/>
      <c r="VW129" s="228"/>
      <c r="VX129" s="228"/>
      <c r="VY129" s="229"/>
      <c r="VZ129" s="230"/>
      <c r="WA129" s="228"/>
      <c r="WB129" s="219"/>
      <c r="WC129" s="227"/>
      <c r="WD129" s="228"/>
      <c r="WE129" s="228"/>
      <c r="WF129" s="235"/>
      <c r="WG129" s="228"/>
      <c r="WH129" s="228"/>
      <c r="WI129" s="228"/>
      <c r="WJ129" s="229"/>
      <c r="WK129" s="230"/>
      <c r="WL129" s="228"/>
      <c r="WM129" s="219"/>
      <c r="WN129" s="227"/>
      <c r="WO129" s="228"/>
      <c r="WP129" s="228"/>
      <c r="WQ129" s="235"/>
      <c r="WR129" s="228"/>
      <c r="WS129" s="228"/>
      <c r="WT129" s="228"/>
      <c r="WU129" s="229"/>
      <c r="WV129" s="230"/>
      <c r="WW129" s="228"/>
      <c r="WX129" s="219"/>
      <c r="WY129" s="227"/>
      <c r="WZ129" s="228"/>
      <c r="XA129" s="228"/>
      <c r="XB129" s="235"/>
      <c r="XC129" s="228"/>
      <c r="XD129" s="228"/>
      <c r="XE129" s="228"/>
      <c r="XF129" s="229"/>
      <c r="XG129" s="230"/>
      <c r="XH129" s="228"/>
      <c r="XI129" s="219"/>
      <c r="XJ129" s="227"/>
      <c r="XK129" s="228"/>
      <c r="XL129" s="228"/>
      <c r="XM129" s="235"/>
      <c r="XN129" s="228"/>
      <c r="XO129" s="228"/>
      <c r="XP129" s="228"/>
      <c r="XQ129" s="229"/>
      <c r="XR129" s="230"/>
      <c r="XS129" s="228"/>
      <c r="XT129" s="219"/>
      <c r="XU129" s="227"/>
      <c r="XV129" s="228"/>
      <c r="XW129" s="228"/>
      <c r="XX129" s="235"/>
      <c r="XY129" s="228"/>
      <c r="XZ129" s="228"/>
      <c r="YA129" s="228"/>
      <c r="YB129" s="229"/>
      <c r="YC129" s="230"/>
      <c r="YD129" s="228"/>
      <c r="YE129" s="219"/>
      <c r="YF129" s="227"/>
      <c r="YG129" s="228"/>
      <c r="YH129" s="228"/>
      <c r="YI129" s="235"/>
      <c r="YJ129" s="228"/>
      <c r="YK129" s="228"/>
      <c r="YL129" s="228"/>
      <c r="YM129" s="229"/>
      <c r="YN129" s="230"/>
      <c r="YO129" s="228"/>
      <c r="YP129" s="219"/>
      <c r="YQ129" s="227"/>
      <c r="YR129" s="228"/>
      <c r="YS129" s="228"/>
      <c r="YT129" s="235"/>
      <c r="YU129" s="228"/>
      <c r="YV129" s="228"/>
      <c r="YW129" s="228"/>
      <c r="YX129" s="229"/>
      <c r="YY129" s="230"/>
      <c r="YZ129" s="228"/>
      <c r="ZA129" s="219"/>
      <c r="ZB129" s="227"/>
      <c r="ZC129" s="228"/>
      <c r="ZD129" s="228"/>
      <c r="ZE129" s="235"/>
      <c r="ZF129" s="228"/>
      <c r="ZG129" s="228"/>
      <c r="ZH129" s="228"/>
      <c r="ZI129" s="229"/>
      <c r="ZJ129" s="230"/>
      <c r="ZK129" s="228"/>
      <c r="ZL129" s="219"/>
      <c r="ZM129" s="227"/>
      <c r="ZN129" s="228"/>
      <c r="ZO129" s="228"/>
      <c r="ZP129" s="235"/>
      <c r="ZQ129" s="228"/>
      <c r="ZR129" s="228"/>
      <c r="ZS129" s="228"/>
      <c r="ZT129" s="229"/>
      <c r="ZU129" s="230"/>
      <c r="ZV129" s="228"/>
      <c r="ZW129" s="219"/>
      <c r="ZX129" s="227"/>
      <c r="ZY129" s="228"/>
      <c r="ZZ129" s="228"/>
      <c r="AAA129" s="235"/>
      <c r="AAB129" s="228"/>
      <c r="AAC129" s="228"/>
      <c r="AAD129" s="228"/>
      <c r="AAE129" s="229"/>
      <c r="AAF129" s="230"/>
      <c r="AAG129" s="228"/>
      <c r="AAH129" s="219"/>
      <c r="AAI129" s="227"/>
      <c r="AAJ129" s="228"/>
      <c r="AAK129" s="228"/>
      <c r="AAL129" s="235"/>
      <c r="AAM129" s="228"/>
      <c r="AAN129" s="228"/>
      <c r="AAO129" s="228"/>
      <c r="AAP129" s="229"/>
      <c r="AAQ129" s="230"/>
      <c r="AAR129" s="228"/>
      <c r="AAS129" s="219"/>
      <c r="AAT129" s="227"/>
      <c r="AAU129" s="228"/>
      <c r="AAV129" s="228"/>
      <c r="AAW129" s="235"/>
      <c r="AAX129" s="228"/>
      <c r="AAY129" s="228"/>
      <c r="AAZ129" s="228"/>
      <c r="ABA129" s="229"/>
      <c r="ABB129" s="230"/>
      <c r="ABC129" s="228"/>
      <c r="ABD129" s="219"/>
      <c r="ABE129" s="227"/>
      <c r="ABF129" s="228"/>
      <c r="ABG129" s="228"/>
      <c r="ABH129" s="235"/>
      <c r="ABI129" s="228"/>
      <c r="ABJ129" s="228"/>
      <c r="ABK129" s="228"/>
      <c r="ABL129" s="229"/>
      <c r="ABM129" s="230"/>
      <c r="ABN129" s="228"/>
      <c r="ABO129" s="219"/>
      <c r="ABP129" s="227"/>
      <c r="ABQ129" s="228"/>
      <c r="ABR129" s="228"/>
      <c r="ABS129" s="235"/>
      <c r="ABT129" s="228"/>
      <c r="ABU129" s="228"/>
      <c r="ABV129" s="228"/>
      <c r="ABW129" s="229"/>
      <c r="ABX129" s="230"/>
      <c r="ABY129" s="228"/>
      <c r="ABZ129" s="219"/>
      <c r="ACA129" s="227"/>
      <c r="ACB129" s="228"/>
      <c r="ACC129" s="228"/>
      <c r="ACD129" s="235"/>
      <c r="ACE129" s="228"/>
      <c r="ACF129" s="228"/>
      <c r="ACG129" s="228"/>
      <c r="ACH129" s="229"/>
      <c r="ACI129" s="230"/>
      <c r="ACJ129" s="228"/>
      <c r="ACK129" s="219"/>
      <c r="ACL129" s="227"/>
      <c r="ACM129" s="228"/>
      <c r="ACN129" s="228"/>
      <c r="ACO129" s="235"/>
      <c r="ACP129" s="228"/>
      <c r="ACQ129" s="228"/>
      <c r="ACR129" s="228"/>
      <c r="ACS129" s="229"/>
      <c r="ACT129" s="230"/>
      <c r="ACU129" s="228"/>
      <c r="ACV129" s="219"/>
      <c r="ACW129" s="227"/>
      <c r="ACX129" s="228"/>
      <c r="ACY129" s="228"/>
      <c r="ACZ129" s="235"/>
      <c r="ADA129" s="228"/>
      <c r="ADB129" s="228"/>
      <c r="ADC129" s="228"/>
      <c r="ADD129" s="229"/>
      <c r="ADE129" s="230"/>
      <c r="ADF129" s="228"/>
      <c r="ADG129" s="219"/>
      <c r="ADH129" s="227"/>
      <c r="ADI129" s="228"/>
      <c r="ADJ129" s="228"/>
      <c r="ADK129" s="235"/>
      <c r="ADL129" s="228"/>
      <c r="ADM129" s="228"/>
      <c r="ADN129" s="228"/>
      <c r="ADO129" s="229"/>
      <c r="ADP129" s="230"/>
      <c r="ADQ129" s="228"/>
      <c r="ADR129" s="219"/>
      <c r="ADS129" s="227"/>
      <c r="ADT129" s="228"/>
      <c r="ADU129" s="228"/>
      <c r="ADV129" s="235"/>
      <c r="ADW129" s="228"/>
      <c r="ADX129" s="228"/>
      <c r="ADY129" s="228"/>
      <c r="ADZ129" s="229"/>
      <c r="AEA129" s="230"/>
      <c r="AEB129" s="228"/>
      <c r="AEC129" s="219"/>
      <c r="AED129" s="227"/>
      <c r="AEE129" s="228"/>
      <c r="AEF129" s="228"/>
      <c r="AEG129" s="235"/>
      <c r="AEH129" s="228"/>
      <c r="AEI129" s="228"/>
      <c r="AEJ129" s="228"/>
      <c r="AEK129" s="229"/>
      <c r="AEL129" s="230"/>
      <c r="AEM129" s="228"/>
      <c r="AEN129" s="219"/>
      <c r="AEO129" s="227"/>
      <c r="AEP129" s="228"/>
      <c r="AEQ129" s="228"/>
      <c r="AER129" s="235"/>
      <c r="AES129" s="228"/>
      <c r="AET129" s="228"/>
      <c r="AEU129" s="228"/>
      <c r="AEV129" s="229"/>
      <c r="AEW129" s="230"/>
      <c r="AEX129" s="228"/>
      <c r="AEY129" s="219"/>
      <c r="AEZ129" s="227"/>
      <c r="AFA129" s="228"/>
      <c r="AFB129" s="228"/>
      <c r="AFC129" s="235"/>
      <c r="AFD129" s="228"/>
      <c r="AFE129" s="228"/>
      <c r="AFF129" s="228"/>
      <c r="AFG129" s="229"/>
      <c r="AFH129" s="230"/>
      <c r="AFI129" s="228"/>
      <c r="AFJ129" s="219"/>
      <c r="AFK129" s="227"/>
      <c r="AFL129" s="228"/>
      <c r="AFM129" s="228"/>
      <c r="AFN129" s="235"/>
      <c r="AFO129" s="228"/>
      <c r="AFP129" s="228"/>
      <c r="AFQ129" s="228"/>
      <c r="AFR129" s="229"/>
      <c r="AFS129" s="230"/>
      <c r="AFT129" s="228"/>
      <c r="AFU129" s="219"/>
      <c r="AFV129" s="227"/>
      <c r="AFW129" s="228"/>
      <c r="AFX129" s="228"/>
      <c r="AFY129" s="235"/>
      <c r="AFZ129" s="228"/>
      <c r="AGA129" s="228"/>
      <c r="AGB129" s="228"/>
      <c r="AGC129" s="229"/>
      <c r="AGD129" s="230"/>
      <c r="AGE129" s="228"/>
      <c r="AGF129" s="219"/>
      <c r="AGG129" s="227"/>
      <c r="AGH129" s="228"/>
      <c r="AGI129" s="228"/>
      <c r="AGJ129" s="235"/>
      <c r="AGK129" s="228"/>
      <c r="AGL129" s="228"/>
      <c r="AGM129" s="228"/>
      <c r="AGN129" s="229"/>
      <c r="AGO129" s="230"/>
      <c r="AGP129" s="228"/>
      <c r="AGQ129" s="219"/>
      <c r="AGR129" s="227"/>
      <c r="AGS129" s="228"/>
      <c r="AGT129" s="228"/>
      <c r="AGU129" s="235"/>
      <c r="AGV129" s="228"/>
      <c r="AGW129" s="228"/>
      <c r="AGX129" s="228"/>
      <c r="AGY129" s="229"/>
      <c r="AGZ129" s="230"/>
      <c r="AHA129" s="228"/>
      <c r="AHB129" s="219"/>
      <c r="AHC129" s="227"/>
      <c r="AHD129" s="228"/>
      <c r="AHE129" s="228"/>
      <c r="AHF129" s="235"/>
      <c r="AHG129" s="228"/>
      <c r="AHH129" s="228"/>
      <c r="AHI129" s="228"/>
      <c r="AHJ129" s="229"/>
      <c r="AHK129" s="230"/>
      <c r="AHL129" s="228"/>
      <c r="AHM129" s="219"/>
      <c r="AHN129" s="227"/>
      <c r="AHO129" s="228"/>
      <c r="AHP129" s="228"/>
      <c r="AHQ129" s="235"/>
      <c r="AHR129" s="228"/>
      <c r="AHS129" s="228"/>
      <c r="AHT129" s="228"/>
      <c r="AHU129" s="229"/>
      <c r="AHV129" s="230"/>
      <c r="AHW129" s="228"/>
      <c r="AHX129" s="219"/>
      <c r="AHY129" s="227"/>
      <c r="AHZ129" s="228"/>
      <c r="AIA129" s="228"/>
      <c r="AIB129" s="235"/>
      <c r="AIC129" s="228"/>
      <c r="AID129" s="228"/>
      <c r="AIE129" s="228"/>
      <c r="AIF129" s="229"/>
      <c r="AIG129" s="230"/>
      <c r="AIH129" s="228"/>
      <c r="AII129" s="219"/>
      <c r="AIJ129" s="227"/>
      <c r="AIK129" s="228"/>
      <c r="AIL129" s="228"/>
      <c r="AIM129" s="235"/>
      <c r="AIN129" s="228"/>
      <c r="AIO129" s="228"/>
      <c r="AIP129" s="228"/>
      <c r="AIQ129" s="229"/>
      <c r="AIR129" s="230"/>
      <c r="AIS129" s="228"/>
      <c r="AIT129" s="219"/>
      <c r="AIU129" s="227"/>
      <c r="AIV129" s="228"/>
      <c r="AIW129" s="228"/>
      <c r="AIX129" s="235"/>
      <c r="AIY129" s="228"/>
      <c r="AIZ129" s="228"/>
      <c r="AJA129" s="228"/>
      <c r="AJB129" s="229"/>
      <c r="AJC129" s="230"/>
      <c r="AJD129" s="228"/>
      <c r="AJE129" s="219"/>
      <c r="AJF129" s="227"/>
      <c r="AJG129" s="228"/>
      <c r="AJH129" s="228"/>
      <c r="AJI129" s="235"/>
      <c r="AJJ129" s="228"/>
      <c r="AJK129" s="228"/>
      <c r="AJL129" s="228"/>
      <c r="AJM129" s="229"/>
      <c r="AJN129" s="230"/>
      <c r="AJO129" s="228"/>
      <c r="AJP129" s="219"/>
      <c r="AJQ129" s="227"/>
      <c r="AJR129" s="228"/>
      <c r="AJS129" s="228"/>
      <c r="AJT129" s="235"/>
      <c r="AJU129" s="228"/>
      <c r="AJV129" s="228"/>
      <c r="AJW129" s="228"/>
      <c r="AJX129" s="229"/>
      <c r="AJY129" s="230"/>
      <c r="AJZ129" s="228"/>
      <c r="AKA129" s="219"/>
      <c r="AKB129" s="227"/>
      <c r="AKC129" s="228"/>
      <c r="AKD129" s="228"/>
      <c r="AKE129" s="235"/>
      <c r="AKF129" s="228"/>
      <c r="AKG129" s="228"/>
      <c r="AKH129" s="228"/>
      <c r="AKI129" s="229"/>
      <c r="AKJ129" s="230"/>
      <c r="AKK129" s="228"/>
      <c r="AKL129" s="219"/>
      <c r="AKM129" s="227"/>
      <c r="AKN129" s="228"/>
      <c r="AKO129" s="228"/>
      <c r="AKP129" s="235"/>
      <c r="AKQ129" s="228"/>
      <c r="AKR129" s="228"/>
      <c r="AKS129" s="228"/>
      <c r="AKT129" s="229"/>
      <c r="AKU129" s="230"/>
      <c r="AKV129" s="228"/>
      <c r="AKW129" s="219"/>
      <c r="AKX129" s="227"/>
      <c r="AKY129" s="228"/>
      <c r="AKZ129" s="228"/>
      <c r="ALA129" s="235"/>
      <c r="ALB129" s="228"/>
      <c r="ALC129" s="228"/>
      <c r="ALD129" s="228"/>
      <c r="ALE129" s="229"/>
      <c r="ALF129" s="230"/>
      <c r="ALG129" s="228"/>
      <c r="ALH129" s="219"/>
      <c r="ALI129" s="227"/>
      <c r="ALJ129" s="228"/>
      <c r="ALK129" s="228"/>
      <c r="ALL129" s="235"/>
      <c r="ALM129" s="228"/>
      <c r="ALN129" s="228"/>
      <c r="ALO129" s="228"/>
      <c r="ALP129" s="229"/>
      <c r="ALQ129" s="230"/>
      <c r="ALR129" s="228"/>
      <c r="ALS129" s="219"/>
      <c r="ALT129" s="227"/>
      <c r="ALU129" s="228"/>
      <c r="ALV129" s="228"/>
      <c r="ALW129" s="235"/>
      <c r="ALX129" s="228"/>
      <c r="ALY129" s="228"/>
      <c r="ALZ129" s="228"/>
      <c r="AMA129" s="229"/>
      <c r="AMB129" s="230"/>
      <c r="AMC129" s="228"/>
      <c r="AMD129" s="219"/>
      <c r="AME129" s="227"/>
      <c r="AMF129" s="228"/>
      <c r="AMG129" s="228"/>
      <c r="AMH129" s="235"/>
      <c r="AMI129" s="228"/>
      <c r="AMJ129" s="228"/>
      <c r="AMK129" s="228"/>
      <c r="AML129" s="229"/>
      <c r="AMM129" s="230"/>
      <c r="AMN129" s="228"/>
      <c r="AMO129" s="219"/>
      <c r="AMP129" s="227"/>
      <c r="AMQ129" s="228"/>
      <c r="AMR129" s="228"/>
      <c r="AMS129" s="235"/>
      <c r="AMT129" s="228"/>
      <c r="AMU129" s="228"/>
      <c r="AMV129" s="228"/>
      <c r="AMW129" s="229"/>
      <c r="AMX129" s="230"/>
      <c r="AMY129" s="228"/>
      <c r="AMZ129" s="219"/>
      <c r="ANA129" s="227"/>
      <c r="ANB129" s="228"/>
      <c r="ANC129" s="228"/>
      <c r="AND129" s="235"/>
      <c r="ANE129" s="228"/>
      <c r="ANF129" s="228"/>
      <c r="ANG129" s="228"/>
      <c r="ANH129" s="229"/>
      <c r="ANI129" s="230"/>
      <c r="ANJ129" s="228"/>
      <c r="ANK129" s="219"/>
      <c r="ANL129" s="227"/>
      <c r="ANM129" s="228"/>
      <c r="ANN129" s="228"/>
      <c r="ANO129" s="235"/>
      <c r="ANP129" s="228"/>
      <c r="ANQ129" s="228"/>
      <c r="ANR129" s="228"/>
      <c r="ANS129" s="229"/>
      <c r="ANT129" s="230"/>
      <c r="ANU129" s="228"/>
      <c r="ANV129" s="219"/>
      <c r="ANW129" s="227"/>
      <c r="ANX129" s="228"/>
      <c r="ANY129" s="228"/>
      <c r="ANZ129" s="235"/>
      <c r="AOA129" s="228"/>
      <c r="AOB129" s="228"/>
      <c r="AOC129" s="228"/>
      <c r="AOD129" s="229"/>
      <c r="AOE129" s="230"/>
      <c r="AOF129" s="228"/>
      <c r="AOG129" s="219"/>
      <c r="AOH129" s="227"/>
      <c r="AOI129" s="228"/>
      <c r="AOJ129" s="228"/>
      <c r="AOK129" s="235"/>
      <c r="AOL129" s="228"/>
      <c r="AOM129" s="228"/>
      <c r="AON129" s="228"/>
      <c r="AOO129" s="229"/>
      <c r="AOP129" s="230"/>
      <c r="AOQ129" s="228"/>
      <c r="AOR129" s="219"/>
      <c r="AOS129" s="227"/>
      <c r="AOT129" s="228"/>
      <c r="AOU129" s="228"/>
      <c r="AOV129" s="235"/>
      <c r="AOW129" s="228"/>
      <c r="AOX129" s="228"/>
      <c r="AOY129" s="228"/>
      <c r="AOZ129" s="229"/>
      <c r="APA129" s="230"/>
      <c r="APB129" s="228"/>
      <c r="APC129" s="219"/>
      <c r="APD129" s="227"/>
      <c r="APE129" s="228"/>
      <c r="APF129" s="228"/>
      <c r="APG129" s="235"/>
      <c r="APH129" s="228"/>
      <c r="API129" s="228"/>
      <c r="APJ129" s="228"/>
      <c r="APK129" s="229"/>
      <c r="APL129" s="230"/>
      <c r="APM129" s="228"/>
      <c r="APN129" s="219"/>
      <c r="APO129" s="227"/>
      <c r="APP129" s="228"/>
      <c r="APQ129" s="228"/>
      <c r="APR129" s="235"/>
      <c r="APS129" s="228"/>
      <c r="APT129" s="228"/>
      <c r="APU129" s="228"/>
      <c r="APV129" s="229"/>
      <c r="APW129" s="230"/>
      <c r="APX129" s="228"/>
      <c r="APY129" s="219"/>
      <c r="APZ129" s="227"/>
      <c r="AQA129" s="228"/>
      <c r="AQB129" s="228"/>
      <c r="AQC129" s="235"/>
      <c r="AQD129" s="228"/>
      <c r="AQE129" s="228"/>
      <c r="AQF129" s="228"/>
      <c r="AQG129" s="229"/>
      <c r="AQH129" s="230"/>
      <c r="AQI129" s="228"/>
      <c r="AQJ129" s="219"/>
      <c r="AQK129" s="227"/>
      <c r="AQL129" s="228"/>
      <c r="AQM129" s="228"/>
      <c r="AQN129" s="235"/>
      <c r="AQO129" s="228"/>
      <c r="AQP129" s="228"/>
      <c r="AQQ129" s="228"/>
      <c r="AQR129" s="229"/>
      <c r="AQS129" s="230"/>
      <c r="AQT129" s="228"/>
      <c r="AQU129" s="219"/>
      <c r="AQV129" s="227"/>
      <c r="AQW129" s="228"/>
      <c r="AQX129" s="228"/>
      <c r="AQY129" s="235"/>
      <c r="AQZ129" s="228"/>
      <c r="ARA129" s="228"/>
      <c r="ARB129" s="228"/>
      <c r="ARC129" s="229"/>
      <c r="ARD129" s="230"/>
      <c r="ARE129" s="228"/>
      <c r="ARF129" s="219"/>
      <c r="ARG129" s="227"/>
      <c r="ARH129" s="228"/>
      <c r="ARI129" s="228"/>
      <c r="ARJ129" s="235"/>
      <c r="ARK129" s="228"/>
      <c r="ARL129" s="228"/>
      <c r="ARM129" s="228"/>
      <c r="ARN129" s="229"/>
      <c r="ARO129" s="230"/>
      <c r="ARP129" s="228"/>
      <c r="ARQ129" s="219"/>
      <c r="ARR129" s="227"/>
      <c r="ARS129" s="228"/>
      <c r="ART129" s="228"/>
      <c r="ARU129" s="235"/>
      <c r="ARV129" s="228"/>
      <c r="ARW129" s="228"/>
      <c r="ARX129" s="228"/>
      <c r="ARY129" s="229"/>
      <c r="ARZ129" s="230"/>
      <c r="ASA129" s="228"/>
      <c r="ASB129" s="219"/>
      <c r="ASC129" s="227"/>
      <c r="ASD129" s="228"/>
      <c r="ASE129" s="228"/>
      <c r="ASF129" s="235"/>
      <c r="ASG129" s="228"/>
      <c r="ASH129" s="228"/>
      <c r="ASI129" s="228"/>
      <c r="ASJ129" s="229"/>
      <c r="ASK129" s="230"/>
      <c r="ASL129" s="228"/>
      <c r="ASM129" s="219"/>
      <c r="ASN129" s="227"/>
      <c r="ASO129" s="228"/>
      <c r="ASP129" s="228"/>
      <c r="ASQ129" s="235"/>
      <c r="ASR129" s="228"/>
      <c r="ASS129" s="228"/>
      <c r="AST129" s="228"/>
      <c r="ASU129" s="229"/>
      <c r="ASV129" s="230"/>
      <c r="ASW129" s="228"/>
      <c r="ASX129" s="219"/>
      <c r="ASY129" s="227"/>
      <c r="ASZ129" s="228"/>
      <c r="ATA129" s="228"/>
      <c r="ATB129" s="235"/>
      <c r="ATC129" s="228"/>
      <c r="ATD129" s="228"/>
      <c r="ATE129" s="228"/>
      <c r="ATF129" s="229"/>
      <c r="ATG129" s="230"/>
      <c r="ATH129" s="228"/>
      <c r="ATI129" s="219"/>
      <c r="ATJ129" s="227"/>
      <c r="ATK129" s="228"/>
      <c r="ATL129" s="228"/>
      <c r="ATM129" s="235"/>
      <c r="ATN129" s="228"/>
      <c r="ATO129" s="228"/>
      <c r="ATP129" s="228"/>
      <c r="ATQ129" s="229"/>
      <c r="ATR129" s="230"/>
      <c r="ATS129" s="228"/>
      <c r="ATT129" s="219"/>
      <c r="ATU129" s="227"/>
      <c r="ATV129" s="228"/>
      <c r="ATW129" s="228"/>
      <c r="ATX129" s="235"/>
      <c r="ATY129" s="228"/>
      <c r="ATZ129" s="228"/>
      <c r="AUA129" s="228"/>
      <c r="AUB129" s="229"/>
      <c r="AUC129" s="230"/>
      <c r="AUD129" s="228"/>
      <c r="AUE129" s="219"/>
      <c r="AUF129" s="227"/>
      <c r="AUG129" s="228"/>
      <c r="AUH129" s="228"/>
      <c r="AUI129" s="235"/>
      <c r="AUJ129" s="228"/>
      <c r="AUK129" s="228"/>
      <c r="AUL129" s="228"/>
      <c r="AUM129" s="229"/>
      <c r="AUN129" s="230"/>
      <c r="AUO129" s="228"/>
      <c r="AUP129" s="219"/>
      <c r="AUQ129" s="227"/>
      <c r="AUR129" s="228"/>
      <c r="AUS129" s="228"/>
      <c r="AUT129" s="235"/>
      <c r="AUU129" s="228"/>
      <c r="AUV129" s="228"/>
      <c r="AUW129" s="228"/>
      <c r="AUX129" s="229"/>
      <c r="AUY129" s="230"/>
      <c r="AUZ129" s="228"/>
      <c r="AVA129" s="219"/>
      <c r="AVB129" s="227"/>
      <c r="AVC129" s="228"/>
      <c r="AVD129" s="228"/>
      <c r="AVE129" s="235"/>
      <c r="AVF129" s="228"/>
      <c r="AVG129" s="228"/>
      <c r="AVH129" s="228"/>
      <c r="AVI129" s="229"/>
      <c r="AVJ129" s="230"/>
      <c r="AVK129" s="228"/>
      <c r="AVL129" s="219"/>
      <c r="AVM129" s="227"/>
      <c r="AVN129" s="228"/>
      <c r="AVO129" s="228"/>
      <c r="AVP129" s="235"/>
      <c r="AVQ129" s="228"/>
      <c r="AVR129" s="228"/>
      <c r="AVS129" s="228"/>
      <c r="AVT129" s="229"/>
      <c r="AVU129" s="230"/>
      <c r="AVV129" s="228"/>
      <c r="AVW129" s="219"/>
      <c r="AVX129" s="227"/>
      <c r="AVY129" s="228"/>
      <c r="AVZ129" s="228"/>
      <c r="AWA129" s="235"/>
      <c r="AWB129" s="228"/>
      <c r="AWC129" s="228"/>
      <c r="AWD129" s="228"/>
      <c r="AWE129" s="229"/>
      <c r="AWF129" s="230"/>
      <c r="AWG129" s="228"/>
      <c r="AWH129" s="219"/>
      <c r="AWI129" s="227"/>
      <c r="AWJ129" s="228"/>
      <c r="AWK129" s="228"/>
      <c r="AWL129" s="235"/>
      <c r="AWM129" s="228"/>
      <c r="AWN129" s="228"/>
      <c r="AWO129" s="228"/>
      <c r="AWP129" s="229"/>
      <c r="AWQ129" s="230"/>
      <c r="AWR129" s="228"/>
      <c r="AWS129" s="219"/>
      <c r="AWT129" s="227"/>
      <c r="AWU129" s="228"/>
      <c r="AWV129" s="228"/>
      <c r="AWW129" s="235"/>
      <c r="AWX129" s="228"/>
      <c r="AWY129" s="228"/>
      <c r="AWZ129" s="228"/>
      <c r="AXA129" s="229"/>
      <c r="AXB129" s="230"/>
      <c r="AXC129" s="228"/>
      <c r="AXD129" s="219"/>
      <c r="AXE129" s="227"/>
      <c r="AXF129" s="228"/>
      <c r="AXG129" s="228"/>
      <c r="AXH129" s="235"/>
      <c r="AXI129" s="228"/>
      <c r="AXJ129" s="228"/>
      <c r="AXK129" s="228"/>
      <c r="AXL129" s="229"/>
      <c r="AXM129" s="230"/>
      <c r="AXN129" s="228"/>
      <c r="AXO129" s="219"/>
      <c r="AXP129" s="227"/>
      <c r="AXQ129" s="228"/>
      <c r="AXR129" s="228"/>
      <c r="AXS129" s="235"/>
      <c r="AXT129" s="228"/>
      <c r="AXU129" s="228"/>
      <c r="AXV129" s="228"/>
      <c r="AXW129" s="229"/>
      <c r="AXX129" s="230"/>
      <c r="AXY129" s="228"/>
      <c r="AXZ129" s="219"/>
      <c r="AYA129" s="227"/>
      <c r="AYB129" s="228"/>
      <c r="AYC129" s="228"/>
      <c r="AYD129" s="235"/>
      <c r="AYE129" s="228"/>
      <c r="AYF129" s="228"/>
      <c r="AYG129" s="228"/>
      <c r="AYH129" s="229"/>
      <c r="AYI129" s="230"/>
      <c r="AYJ129" s="228"/>
      <c r="AYK129" s="219"/>
      <c r="AYL129" s="227"/>
      <c r="AYM129" s="228"/>
      <c r="AYN129" s="228"/>
      <c r="AYO129" s="235"/>
      <c r="AYP129" s="228"/>
      <c r="AYQ129" s="228"/>
      <c r="AYR129" s="228"/>
      <c r="AYS129" s="229"/>
      <c r="AYT129" s="230"/>
      <c r="AYU129" s="228"/>
      <c r="AYV129" s="219"/>
      <c r="AYW129" s="227"/>
      <c r="AYX129" s="228"/>
      <c r="AYY129" s="228"/>
      <c r="AYZ129" s="235"/>
      <c r="AZA129" s="228"/>
      <c r="AZB129" s="228"/>
      <c r="AZC129" s="228"/>
      <c r="AZD129" s="229"/>
      <c r="AZE129" s="230"/>
      <c r="AZF129" s="228"/>
      <c r="AZG129" s="219"/>
      <c r="AZH129" s="227"/>
      <c r="AZI129" s="228"/>
      <c r="AZJ129" s="228"/>
      <c r="AZK129" s="235"/>
      <c r="AZL129" s="228"/>
      <c r="AZM129" s="228"/>
      <c r="AZN129" s="228"/>
      <c r="AZO129" s="229"/>
      <c r="AZP129" s="230"/>
      <c r="AZQ129" s="228"/>
      <c r="AZR129" s="219"/>
      <c r="AZS129" s="227"/>
      <c r="AZT129" s="228"/>
      <c r="AZU129" s="228"/>
      <c r="AZV129" s="235"/>
      <c r="AZW129" s="228"/>
      <c r="AZX129" s="228"/>
      <c r="AZY129" s="228"/>
      <c r="AZZ129" s="229"/>
      <c r="BAA129" s="230"/>
      <c r="BAB129" s="228"/>
      <c r="BAC129" s="219"/>
      <c r="BAD129" s="227"/>
      <c r="BAE129" s="228"/>
      <c r="BAF129" s="228"/>
      <c r="BAG129" s="235"/>
      <c r="BAH129" s="228"/>
      <c r="BAI129" s="228"/>
      <c r="BAJ129" s="228"/>
      <c r="BAK129" s="229"/>
      <c r="BAL129" s="230"/>
      <c r="BAM129" s="228"/>
      <c r="BAN129" s="219"/>
      <c r="BAO129" s="227"/>
      <c r="BAP129" s="228"/>
      <c r="BAQ129" s="228"/>
      <c r="BAR129" s="235"/>
      <c r="BAS129" s="228"/>
      <c r="BAT129" s="228"/>
      <c r="BAU129" s="228"/>
      <c r="BAV129" s="229"/>
      <c r="BAW129" s="230"/>
      <c r="BAX129" s="228"/>
      <c r="BAY129" s="219"/>
      <c r="BAZ129" s="227"/>
      <c r="BBA129" s="228"/>
      <c r="BBB129" s="228"/>
      <c r="BBC129" s="235"/>
      <c r="BBD129" s="228"/>
      <c r="BBE129" s="228"/>
      <c r="BBF129" s="228"/>
      <c r="BBG129" s="229"/>
      <c r="BBH129" s="230"/>
      <c r="BBI129" s="228"/>
      <c r="BBJ129" s="219"/>
      <c r="BBK129" s="227"/>
      <c r="BBL129" s="228"/>
      <c r="BBM129" s="228"/>
      <c r="BBN129" s="235"/>
      <c r="BBO129" s="228"/>
      <c r="BBP129" s="228"/>
      <c r="BBQ129" s="228"/>
      <c r="BBR129" s="229"/>
      <c r="BBS129" s="230"/>
      <c r="BBT129" s="228"/>
      <c r="BBU129" s="219"/>
      <c r="BBV129" s="227"/>
      <c r="BBW129" s="228"/>
      <c r="BBX129" s="228"/>
      <c r="BBY129" s="235"/>
      <c r="BBZ129" s="228"/>
      <c r="BCA129" s="228"/>
      <c r="BCB129" s="228"/>
      <c r="BCC129" s="229"/>
      <c r="BCD129" s="230"/>
      <c r="BCE129" s="228"/>
      <c r="BCF129" s="219"/>
      <c r="BCG129" s="227"/>
      <c r="BCH129" s="228"/>
      <c r="BCI129" s="228"/>
      <c r="BCJ129" s="235"/>
      <c r="BCK129" s="228"/>
      <c r="BCL129" s="228"/>
      <c r="BCM129" s="228"/>
      <c r="BCN129" s="229"/>
      <c r="BCO129" s="230"/>
      <c r="BCP129" s="228"/>
      <c r="BCQ129" s="219"/>
      <c r="BCR129" s="227"/>
      <c r="BCS129" s="228"/>
      <c r="BCT129" s="228"/>
      <c r="BCU129" s="235"/>
      <c r="BCV129" s="228"/>
      <c r="BCW129" s="228"/>
      <c r="BCX129" s="228"/>
      <c r="BCY129" s="229"/>
      <c r="BCZ129" s="230"/>
      <c r="BDA129" s="228"/>
      <c r="BDB129" s="219"/>
      <c r="BDC129" s="227"/>
      <c r="BDD129" s="228"/>
      <c r="BDE129" s="228"/>
      <c r="BDF129" s="235"/>
      <c r="BDG129" s="228"/>
      <c r="BDH129" s="228"/>
      <c r="BDI129" s="228"/>
      <c r="BDJ129" s="229"/>
      <c r="BDK129" s="230"/>
      <c r="BDL129" s="228"/>
      <c r="BDM129" s="219"/>
      <c r="BDN129" s="227"/>
      <c r="BDO129" s="228"/>
      <c r="BDP129" s="228"/>
      <c r="BDQ129" s="235"/>
      <c r="BDR129" s="228"/>
      <c r="BDS129" s="228"/>
      <c r="BDT129" s="228"/>
      <c r="BDU129" s="229"/>
      <c r="BDV129" s="230"/>
      <c r="BDW129" s="228"/>
      <c r="BDX129" s="219"/>
      <c r="BDY129" s="227"/>
      <c r="BDZ129" s="228"/>
      <c r="BEA129" s="228"/>
      <c r="BEB129" s="235"/>
      <c r="BEC129" s="228"/>
      <c r="BED129" s="228"/>
      <c r="BEE129" s="228"/>
      <c r="BEF129" s="229"/>
      <c r="BEG129" s="230"/>
      <c r="BEH129" s="228"/>
      <c r="BEI129" s="219"/>
      <c r="BEJ129" s="227"/>
      <c r="BEK129" s="228"/>
      <c r="BEL129" s="228"/>
      <c r="BEM129" s="235"/>
      <c r="BEN129" s="228"/>
      <c r="BEO129" s="228"/>
      <c r="BEP129" s="228"/>
      <c r="BEQ129" s="229"/>
      <c r="BER129" s="230"/>
      <c r="BES129" s="228"/>
      <c r="BET129" s="219"/>
      <c r="BEU129" s="227"/>
      <c r="BEV129" s="228"/>
      <c r="BEW129" s="228"/>
      <c r="BEX129" s="235"/>
      <c r="BEY129" s="228"/>
      <c r="BEZ129" s="228"/>
      <c r="BFA129" s="228"/>
      <c r="BFB129" s="229"/>
      <c r="BFC129" s="230"/>
      <c r="BFD129" s="228"/>
      <c r="BFE129" s="219"/>
      <c r="BFF129" s="227"/>
      <c r="BFG129" s="228"/>
      <c r="BFH129" s="228"/>
      <c r="BFI129" s="235"/>
      <c r="BFJ129" s="228"/>
      <c r="BFK129" s="228"/>
      <c r="BFL129" s="228"/>
      <c r="BFM129" s="229"/>
      <c r="BFN129" s="230"/>
      <c r="BFO129" s="228"/>
      <c r="BFP129" s="219"/>
      <c r="BFQ129" s="227"/>
      <c r="BFR129" s="228"/>
      <c r="BFS129" s="228"/>
      <c r="BFT129" s="235"/>
      <c r="BFU129" s="228"/>
      <c r="BFV129" s="228"/>
      <c r="BFW129" s="228"/>
      <c r="BFX129" s="229"/>
      <c r="BFY129" s="230"/>
      <c r="BFZ129" s="228"/>
      <c r="BGA129" s="219"/>
      <c r="BGB129" s="227"/>
      <c r="BGC129" s="228"/>
      <c r="BGD129" s="228"/>
      <c r="BGE129" s="235"/>
      <c r="BGF129" s="228"/>
      <c r="BGG129" s="228"/>
      <c r="BGH129" s="228"/>
      <c r="BGI129" s="229"/>
      <c r="BGJ129" s="230"/>
      <c r="BGK129" s="228"/>
      <c r="BGL129" s="219"/>
      <c r="BGM129" s="227"/>
      <c r="BGN129" s="228"/>
      <c r="BGO129" s="228"/>
      <c r="BGP129" s="235"/>
      <c r="BGQ129" s="228"/>
      <c r="BGR129" s="228"/>
      <c r="BGS129" s="228"/>
      <c r="BGT129" s="229"/>
      <c r="BGU129" s="230"/>
      <c r="BGV129" s="228"/>
      <c r="BGW129" s="219"/>
      <c r="BGX129" s="227"/>
      <c r="BGY129" s="228"/>
      <c r="BGZ129" s="228"/>
      <c r="BHA129" s="235"/>
      <c r="BHB129" s="228"/>
      <c r="BHC129" s="228"/>
      <c r="BHD129" s="228"/>
      <c r="BHE129" s="229"/>
      <c r="BHF129" s="230"/>
      <c r="BHG129" s="228"/>
      <c r="BHH129" s="219"/>
      <c r="BHI129" s="227"/>
      <c r="BHJ129" s="228"/>
      <c r="BHK129" s="228"/>
      <c r="BHL129" s="235"/>
      <c r="BHM129" s="228"/>
      <c r="BHN129" s="228"/>
      <c r="BHO129" s="228"/>
      <c r="BHP129" s="229"/>
      <c r="BHQ129" s="230"/>
      <c r="BHR129" s="228"/>
      <c r="BHS129" s="219"/>
      <c r="BHT129" s="227"/>
      <c r="BHU129" s="228"/>
      <c r="BHV129" s="228"/>
      <c r="BHW129" s="235"/>
      <c r="BHX129" s="228"/>
      <c r="BHY129" s="228"/>
      <c r="BHZ129" s="228"/>
      <c r="BIA129" s="229"/>
      <c r="BIB129" s="230"/>
      <c r="BIC129" s="228"/>
      <c r="BID129" s="219"/>
      <c r="BIE129" s="227"/>
      <c r="BIF129" s="228"/>
      <c r="BIG129" s="228"/>
      <c r="BIH129" s="235"/>
      <c r="BII129" s="228"/>
      <c r="BIJ129" s="228"/>
      <c r="BIK129" s="228"/>
      <c r="BIL129" s="229"/>
      <c r="BIM129" s="230"/>
      <c r="BIN129" s="228"/>
      <c r="BIO129" s="219"/>
      <c r="BIP129" s="227"/>
      <c r="BIQ129" s="228"/>
      <c r="BIR129" s="228"/>
      <c r="BIS129" s="235"/>
      <c r="BIT129" s="228"/>
      <c r="BIU129" s="228"/>
      <c r="BIV129" s="228"/>
      <c r="BIW129" s="229"/>
      <c r="BIX129" s="230"/>
      <c r="BIY129" s="228"/>
      <c r="BIZ129" s="219"/>
      <c r="BJA129" s="227"/>
      <c r="BJB129" s="228"/>
      <c r="BJC129" s="228"/>
      <c r="BJD129" s="235"/>
      <c r="BJE129" s="228"/>
      <c r="BJF129" s="228"/>
      <c r="BJG129" s="228"/>
      <c r="BJH129" s="229"/>
      <c r="BJI129" s="230"/>
      <c r="BJJ129" s="228"/>
      <c r="BJK129" s="219"/>
      <c r="BJL129" s="227"/>
      <c r="BJM129" s="228"/>
      <c r="BJN129" s="228"/>
      <c r="BJO129" s="235"/>
      <c r="BJP129" s="228"/>
      <c r="BJQ129" s="228"/>
      <c r="BJR129" s="228"/>
      <c r="BJS129" s="229"/>
      <c r="BJT129" s="230"/>
      <c r="BJU129" s="228"/>
      <c r="BJV129" s="219"/>
      <c r="BJW129" s="227"/>
      <c r="BJX129" s="228"/>
      <c r="BJY129" s="228"/>
      <c r="BJZ129" s="235"/>
      <c r="BKA129" s="228"/>
      <c r="BKB129" s="228"/>
      <c r="BKC129" s="228"/>
      <c r="BKD129" s="229"/>
      <c r="BKE129" s="230"/>
      <c r="BKF129" s="228"/>
      <c r="BKG129" s="219"/>
      <c r="BKH129" s="227"/>
      <c r="BKI129" s="228"/>
      <c r="BKJ129" s="228"/>
      <c r="BKK129" s="235"/>
      <c r="BKL129" s="228"/>
      <c r="BKM129" s="228"/>
      <c r="BKN129" s="228"/>
      <c r="BKO129" s="229"/>
      <c r="BKP129" s="230"/>
      <c r="BKQ129" s="228"/>
      <c r="BKR129" s="219"/>
      <c r="BKS129" s="227"/>
      <c r="BKT129" s="228"/>
      <c r="BKU129" s="228"/>
      <c r="BKV129" s="235"/>
      <c r="BKW129" s="228"/>
      <c r="BKX129" s="228"/>
      <c r="BKY129" s="228"/>
      <c r="BKZ129" s="229"/>
      <c r="BLA129" s="230"/>
      <c r="BLB129" s="228"/>
      <c r="BLC129" s="219"/>
      <c r="BLD129" s="227"/>
      <c r="BLE129" s="228"/>
      <c r="BLF129" s="228"/>
      <c r="BLG129" s="235"/>
      <c r="BLH129" s="228"/>
      <c r="BLI129" s="228"/>
      <c r="BLJ129" s="228"/>
      <c r="BLK129" s="229"/>
      <c r="BLL129" s="230"/>
      <c r="BLM129" s="228"/>
      <c r="BLN129" s="219"/>
      <c r="BLO129" s="227"/>
      <c r="BLP129" s="228"/>
      <c r="BLQ129" s="228"/>
      <c r="BLR129" s="235"/>
      <c r="BLS129" s="228"/>
      <c r="BLT129" s="228"/>
      <c r="BLU129" s="228"/>
      <c r="BLV129" s="229"/>
      <c r="BLW129" s="230"/>
      <c r="BLX129" s="228"/>
      <c r="BLY129" s="219"/>
      <c r="BLZ129" s="227"/>
      <c r="BMA129" s="228"/>
      <c r="BMB129" s="228"/>
      <c r="BMC129" s="235"/>
      <c r="BMD129" s="228"/>
      <c r="BME129" s="228"/>
      <c r="BMF129" s="228"/>
      <c r="BMG129" s="229"/>
      <c r="BMH129" s="230"/>
      <c r="BMI129" s="228"/>
      <c r="BMJ129" s="219"/>
      <c r="BMK129" s="227"/>
      <c r="BML129" s="228"/>
      <c r="BMM129" s="228"/>
      <c r="BMN129" s="235"/>
      <c r="BMO129" s="228"/>
      <c r="BMP129" s="228"/>
      <c r="BMQ129" s="228"/>
      <c r="BMR129" s="229"/>
      <c r="BMS129" s="230"/>
      <c r="BMT129" s="228"/>
      <c r="BMU129" s="219"/>
      <c r="BMV129" s="227"/>
      <c r="BMW129" s="228"/>
      <c r="BMX129" s="228"/>
      <c r="BMY129" s="235"/>
      <c r="BMZ129" s="228"/>
      <c r="BNA129" s="228"/>
      <c r="BNB129" s="228"/>
      <c r="BNC129" s="229"/>
      <c r="BND129" s="230"/>
      <c r="BNE129" s="228"/>
      <c r="BNF129" s="219"/>
      <c r="BNG129" s="227"/>
      <c r="BNH129" s="228"/>
      <c r="BNI129" s="228"/>
      <c r="BNJ129" s="235"/>
      <c r="BNK129" s="228"/>
      <c r="BNL129" s="228"/>
      <c r="BNM129" s="228"/>
      <c r="BNN129" s="229"/>
      <c r="BNO129" s="230"/>
      <c r="BNP129" s="228"/>
      <c r="BNQ129" s="219"/>
      <c r="BNR129" s="227"/>
      <c r="BNS129" s="228"/>
      <c r="BNT129" s="228"/>
      <c r="BNU129" s="235"/>
      <c r="BNV129" s="228"/>
      <c r="BNW129" s="228"/>
      <c r="BNX129" s="228"/>
      <c r="BNY129" s="229"/>
      <c r="BNZ129" s="230"/>
      <c r="BOA129" s="228"/>
      <c r="BOB129" s="219"/>
      <c r="BOC129" s="227"/>
      <c r="BOD129" s="228"/>
      <c r="BOE129" s="228"/>
      <c r="BOF129" s="235"/>
      <c r="BOG129" s="228"/>
      <c r="BOH129" s="228"/>
      <c r="BOI129" s="228"/>
      <c r="BOJ129" s="229"/>
      <c r="BOK129" s="230"/>
      <c r="BOL129" s="228"/>
      <c r="BOM129" s="219"/>
      <c r="BON129" s="227"/>
      <c r="BOO129" s="228"/>
      <c r="BOP129" s="228"/>
      <c r="BOQ129" s="235"/>
      <c r="BOR129" s="228"/>
      <c r="BOS129" s="228"/>
      <c r="BOT129" s="228"/>
      <c r="BOU129" s="229"/>
      <c r="BOV129" s="230"/>
      <c r="BOW129" s="228"/>
      <c r="BOX129" s="219"/>
      <c r="BOY129" s="227"/>
      <c r="BOZ129" s="228"/>
      <c r="BPA129" s="228"/>
      <c r="BPB129" s="235"/>
      <c r="BPC129" s="228"/>
      <c r="BPD129" s="228"/>
      <c r="BPE129" s="228"/>
      <c r="BPF129" s="229"/>
      <c r="BPG129" s="230"/>
      <c r="BPH129" s="228"/>
      <c r="BPI129" s="219"/>
      <c r="BPJ129" s="227"/>
      <c r="BPK129" s="228"/>
      <c r="BPL129" s="228"/>
      <c r="BPM129" s="235"/>
      <c r="BPN129" s="228"/>
      <c r="BPO129" s="228"/>
      <c r="BPP129" s="228"/>
      <c r="BPQ129" s="229"/>
      <c r="BPR129" s="230"/>
      <c r="BPS129" s="228"/>
      <c r="BPT129" s="219"/>
      <c r="BPU129" s="227"/>
      <c r="BPV129" s="228"/>
      <c r="BPW129" s="228"/>
      <c r="BPX129" s="235"/>
      <c r="BPY129" s="228"/>
      <c r="BPZ129" s="228"/>
      <c r="BQA129" s="228"/>
      <c r="BQB129" s="229"/>
      <c r="BQC129" s="230"/>
      <c r="BQD129" s="228"/>
      <c r="BQE129" s="219"/>
      <c r="BQF129" s="227"/>
      <c r="BQG129" s="228"/>
      <c r="BQH129" s="228"/>
      <c r="BQI129" s="235"/>
      <c r="BQJ129" s="228"/>
      <c r="BQK129" s="228"/>
      <c r="BQL129" s="228"/>
      <c r="BQM129" s="229"/>
      <c r="BQN129" s="230"/>
      <c r="BQO129" s="228"/>
      <c r="BQP129" s="219"/>
      <c r="BQQ129" s="227"/>
      <c r="BQR129" s="228"/>
      <c r="BQS129" s="228"/>
      <c r="BQT129" s="235"/>
      <c r="BQU129" s="228"/>
      <c r="BQV129" s="228"/>
      <c r="BQW129" s="228"/>
      <c r="BQX129" s="229"/>
      <c r="BQY129" s="230"/>
      <c r="BQZ129" s="228"/>
      <c r="BRA129" s="219"/>
      <c r="BRB129" s="227"/>
      <c r="BRC129" s="228"/>
      <c r="BRD129" s="228"/>
      <c r="BRE129" s="235"/>
      <c r="BRF129" s="228"/>
      <c r="BRG129" s="228"/>
      <c r="BRH129" s="228"/>
      <c r="BRI129" s="229"/>
      <c r="BRJ129" s="230"/>
      <c r="BRK129" s="228"/>
      <c r="BRL129" s="219"/>
      <c r="BRM129" s="227"/>
      <c r="BRN129" s="228"/>
      <c r="BRO129" s="228"/>
      <c r="BRP129" s="235"/>
      <c r="BRQ129" s="228"/>
      <c r="BRR129" s="228"/>
      <c r="BRS129" s="228"/>
      <c r="BRT129" s="229"/>
      <c r="BRU129" s="230"/>
      <c r="BRV129" s="228"/>
      <c r="BRW129" s="219"/>
      <c r="BRX129" s="227"/>
      <c r="BRY129" s="228"/>
      <c r="BRZ129" s="228"/>
      <c r="BSA129" s="235"/>
      <c r="BSB129" s="228"/>
      <c r="BSC129" s="228"/>
      <c r="BSD129" s="228"/>
      <c r="BSE129" s="229"/>
      <c r="BSF129" s="230"/>
      <c r="BSG129" s="228"/>
      <c r="BSH129" s="219"/>
      <c r="BSI129" s="227"/>
      <c r="BSJ129" s="228"/>
      <c r="BSK129" s="228"/>
      <c r="BSL129" s="235"/>
      <c r="BSM129" s="228"/>
      <c r="BSN129" s="228"/>
      <c r="BSO129" s="228"/>
      <c r="BSP129" s="229"/>
      <c r="BSQ129" s="230"/>
      <c r="BSR129" s="228"/>
      <c r="BSS129" s="219"/>
      <c r="BST129" s="227"/>
      <c r="BSU129" s="228"/>
      <c r="BSV129" s="228"/>
      <c r="BSW129" s="235"/>
      <c r="BSX129" s="228"/>
      <c r="BSY129" s="228"/>
      <c r="BSZ129" s="228"/>
      <c r="BTA129" s="229"/>
      <c r="BTB129" s="230"/>
      <c r="BTC129" s="228"/>
      <c r="BTD129" s="219"/>
      <c r="BTE129" s="227"/>
      <c r="BTF129" s="228"/>
      <c r="BTG129" s="228"/>
      <c r="BTH129" s="235"/>
      <c r="BTI129" s="228"/>
      <c r="BTJ129" s="228"/>
      <c r="BTK129" s="228"/>
      <c r="BTL129" s="229"/>
      <c r="BTM129" s="230"/>
      <c r="BTN129" s="228"/>
      <c r="BTO129" s="219"/>
      <c r="BTP129" s="227"/>
      <c r="BTQ129" s="228"/>
      <c r="BTR129" s="228"/>
      <c r="BTS129" s="235"/>
      <c r="BTT129" s="228"/>
      <c r="BTU129" s="228"/>
      <c r="BTV129" s="228"/>
      <c r="BTW129" s="229"/>
      <c r="BTX129" s="230"/>
      <c r="BTY129" s="228"/>
      <c r="BTZ129" s="219"/>
      <c r="BUA129" s="227"/>
      <c r="BUB129" s="228"/>
      <c r="BUC129" s="228"/>
      <c r="BUD129" s="235"/>
      <c r="BUE129" s="228"/>
      <c r="BUF129" s="228"/>
      <c r="BUG129" s="228"/>
      <c r="BUH129" s="229"/>
      <c r="BUI129" s="230"/>
      <c r="BUJ129" s="228"/>
      <c r="BUK129" s="219"/>
      <c r="BUL129" s="227"/>
      <c r="BUM129" s="228"/>
      <c r="BUN129" s="228"/>
      <c r="BUO129" s="235"/>
      <c r="BUP129" s="228"/>
      <c r="BUQ129" s="228"/>
      <c r="BUR129" s="228"/>
      <c r="BUS129" s="229"/>
      <c r="BUT129" s="230"/>
      <c r="BUU129" s="228"/>
      <c r="BUV129" s="219"/>
      <c r="BUW129" s="227"/>
      <c r="BUX129" s="228"/>
      <c r="BUY129" s="228"/>
      <c r="BUZ129" s="235"/>
      <c r="BVA129" s="228"/>
      <c r="BVB129" s="228"/>
      <c r="BVC129" s="228"/>
      <c r="BVD129" s="229"/>
      <c r="BVE129" s="230"/>
      <c r="BVF129" s="228"/>
      <c r="BVG129" s="219"/>
      <c r="BVH129" s="227"/>
      <c r="BVI129" s="228"/>
      <c r="BVJ129" s="228"/>
      <c r="BVK129" s="235"/>
      <c r="BVL129" s="228"/>
      <c r="BVM129" s="228"/>
      <c r="BVN129" s="228"/>
      <c r="BVO129" s="229"/>
      <c r="BVP129" s="230"/>
      <c r="BVQ129" s="228"/>
      <c r="BVR129" s="219"/>
      <c r="BVS129" s="227"/>
      <c r="BVT129" s="228"/>
      <c r="BVU129" s="228"/>
      <c r="BVV129" s="235"/>
      <c r="BVW129" s="228"/>
      <c r="BVX129" s="228"/>
      <c r="BVY129" s="228"/>
      <c r="BVZ129" s="229"/>
      <c r="BWA129" s="230"/>
      <c r="BWB129" s="228"/>
      <c r="BWC129" s="219"/>
      <c r="BWD129" s="227"/>
      <c r="BWE129" s="228"/>
      <c r="BWF129" s="228"/>
      <c r="BWG129" s="235"/>
      <c r="BWH129" s="228"/>
      <c r="BWI129" s="228"/>
      <c r="BWJ129" s="228"/>
      <c r="BWK129" s="229"/>
      <c r="BWL129" s="230"/>
      <c r="BWM129" s="228"/>
      <c r="BWN129" s="219"/>
      <c r="BWO129" s="227"/>
      <c r="BWP129" s="228"/>
      <c r="BWQ129" s="228"/>
      <c r="BWR129" s="235"/>
      <c r="BWS129" s="228"/>
      <c r="BWT129" s="228"/>
      <c r="BWU129" s="228"/>
      <c r="BWV129" s="229"/>
      <c r="BWW129" s="230"/>
      <c r="BWX129" s="228"/>
      <c r="BWY129" s="219"/>
      <c r="BWZ129" s="227"/>
      <c r="BXA129" s="228"/>
      <c r="BXB129" s="228"/>
      <c r="BXC129" s="235"/>
      <c r="BXD129" s="228"/>
      <c r="BXE129" s="228"/>
      <c r="BXF129" s="228"/>
      <c r="BXG129" s="229"/>
      <c r="BXH129" s="230"/>
      <c r="BXI129" s="228"/>
      <c r="BXJ129" s="219"/>
      <c r="BXK129" s="227"/>
      <c r="BXL129" s="228"/>
      <c r="BXM129" s="228"/>
      <c r="BXN129" s="235"/>
      <c r="BXO129" s="228"/>
      <c r="BXP129" s="228"/>
      <c r="BXQ129" s="228"/>
      <c r="BXR129" s="229"/>
      <c r="BXS129" s="230"/>
      <c r="BXT129" s="228"/>
      <c r="BXU129" s="219"/>
      <c r="BXV129" s="227"/>
      <c r="BXW129" s="228"/>
      <c r="BXX129" s="228"/>
      <c r="BXY129" s="235"/>
      <c r="BXZ129" s="228"/>
      <c r="BYA129" s="228"/>
      <c r="BYB129" s="228"/>
      <c r="BYC129" s="229"/>
      <c r="BYD129" s="230"/>
      <c r="BYE129" s="228"/>
      <c r="BYF129" s="219"/>
      <c r="BYG129" s="227"/>
      <c r="BYH129" s="228"/>
      <c r="BYI129" s="228"/>
      <c r="BYJ129" s="235"/>
      <c r="BYK129" s="228"/>
      <c r="BYL129" s="228"/>
      <c r="BYM129" s="228"/>
      <c r="BYN129" s="229"/>
      <c r="BYO129" s="230"/>
      <c r="BYP129" s="228"/>
      <c r="BYQ129" s="219"/>
      <c r="BYR129" s="227"/>
      <c r="BYS129" s="228"/>
      <c r="BYT129" s="228"/>
      <c r="BYU129" s="235"/>
      <c r="BYV129" s="228"/>
      <c r="BYW129" s="228"/>
      <c r="BYX129" s="228"/>
      <c r="BYY129" s="229"/>
      <c r="BYZ129" s="230"/>
      <c r="BZA129" s="228"/>
      <c r="BZB129" s="219"/>
      <c r="BZC129" s="227"/>
      <c r="BZD129" s="228"/>
      <c r="BZE129" s="228"/>
      <c r="BZF129" s="235"/>
      <c r="BZG129" s="228"/>
      <c r="BZH129" s="228"/>
      <c r="BZI129" s="228"/>
      <c r="BZJ129" s="229"/>
      <c r="BZK129" s="230"/>
      <c r="BZL129" s="228"/>
      <c r="BZM129" s="219"/>
      <c r="BZN129" s="227"/>
      <c r="BZO129" s="228"/>
      <c r="BZP129" s="228"/>
      <c r="BZQ129" s="235"/>
      <c r="BZR129" s="228"/>
      <c r="BZS129" s="228"/>
      <c r="BZT129" s="228"/>
      <c r="BZU129" s="229"/>
      <c r="BZV129" s="230"/>
      <c r="BZW129" s="228"/>
      <c r="BZX129" s="219"/>
      <c r="BZY129" s="227"/>
      <c r="BZZ129" s="228"/>
      <c r="CAA129" s="228"/>
      <c r="CAB129" s="235"/>
      <c r="CAC129" s="228"/>
      <c r="CAD129" s="228"/>
      <c r="CAE129" s="228"/>
      <c r="CAF129" s="229"/>
      <c r="CAG129" s="230"/>
      <c r="CAH129" s="228"/>
      <c r="CAI129" s="219"/>
      <c r="CAJ129" s="227"/>
      <c r="CAK129" s="228"/>
      <c r="CAL129" s="228"/>
      <c r="CAM129" s="235"/>
      <c r="CAN129" s="228"/>
      <c r="CAO129" s="228"/>
      <c r="CAP129" s="228"/>
      <c r="CAQ129" s="229"/>
      <c r="CAR129" s="230"/>
      <c r="CAS129" s="228"/>
      <c r="CAT129" s="219"/>
      <c r="CAU129" s="227"/>
      <c r="CAV129" s="228"/>
      <c r="CAW129" s="228"/>
      <c r="CAX129" s="235"/>
      <c r="CAY129" s="228"/>
      <c r="CAZ129" s="228"/>
      <c r="CBA129" s="228"/>
      <c r="CBB129" s="229"/>
      <c r="CBC129" s="230"/>
      <c r="CBD129" s="228"/>
      <c r="CBE129" s="219"/>
      <c r="CBF129" s="227"/>
      <c r="CBG129" s="228"/>
      <c r="CBH129" s="228"/>
      <c r="CBI129" s="235"/>
      <c r="CBJ129" s="228"/>
      <c r="CBK129" s="228"/>
      <c r="CBL129" s="228"/>
      <c r="CBM129" s="229"/>
      <c r="CBN129" s="230"/>
      <c r="CBO129" s="228"/>
      <c r="CBP129" s="219"/>
      <c r="CBQ129" s="227"/>
      <c r="CBR129" s="228"/>
      <c r="CBS129" s="228"/>
      <c r="CBT129" s="235"/>
      <c r="CBU129" s="228"/>
      <c r="CBV129" s="228"/>
      <c r="CBW129" s="228"/>
      <c r="CBX129" s="229"/>
      <c r="CBY129" s="230"/>
      <c r="CBZ129" s="228"/>
      <c r="CCA129" s="219"/>
      <c r="CCB129" s="227"/>
      <c r="CCC129" s="228"/>
      <c r="CCD129" s="228"/>
      <c r="CCE129" s="235"/>
      <c r="CCF129" s="228"/>
      <c r="CCG129" s="228"/>
      <c r="CCH129" s="228"/>
      <c r="CCI129" s="229"/>
      <c r="CCJ129" s="230"/>
      <c r="CCK129" s="228"/>
      <c r="CCL129" s="219"/>
      <c r="CCM129" s="227"/>
      <c r="CCN129" s="228"/>
      <c r="CCO129" s="228"/>
      <c r="CCP129" s="235"/>
      <c r="CCQ129" s="228"/>
      <c r="CCR129" s="228"/>
      <c r="CCS129" s="228"/>
      <c r="CCT129" s="229"/>
      <c r="CCU129" s="230"/>
      <c r="CCV129" s="228"/>
      <c r="CCW129" s="219"/>
      <c r="CCX129" s="227"/>
      <c r="CCY129" s="228"/>
      <c r="CCZ129" s="228"/>
      <c r="CDA129" s="235"/>
      <c r="CDB129" s="228"/>
      <c r="CDC129" s="228"/>
      <c r="CDD129" s="228"/>
      <c r="CDE129" s="229"/>
      <c r="CDF129" s="230"/>
      <c r="CDG129" s="228"/>
      <c r="CDH129" s="219"/>
      <c r="CDI129" s="227"/>
      <c r="CDJ129" s="228"/>
      <c r="CDK129" s="228"/>
      <c r="CDL129" s="235"/>
      <c r="CDM129" s="228"/>
      <c r="CDN129" s="228"/>
      <c r="CDO129" s="228"/>
      <c r="CDP129" s="229"/>
      <c r="CDQ129" s="230"/>
      <c r="CDR129" s="228"/>
      <c r="CDS129" s="219"/>
      <c r="CDT129" s="227"/>
      <c r="CDU129" s="228"/>
      <c r="CDV129" s="228"/>
      <c r="CDW129" s="235"/>
      <c r="CDX129" s="228"/>
      <c r="CDY129" s="228"/>
      <c r="CDZ129" s="228"/>
      <c r="CEA129" s="229"/>
      <c r="CEB129" s="230"/>
      <c r="CEC129" s="228"/>
      <c r="CED129" s="219"/>
      <c r="CEE129" s="227"/>
      <c r="CEF129" s="228"/>
      <c r="CEG129" s="228"/>
      <c r="CEH129" s="235"/>
      <c r="CEI129" s="228"/>
      <c r="CEJ129" s="228"/>
      <c r="CEK129" s="228"/>
      <c r="CEL129" s="229"/>
      <c r="CEM129" s="230"/>
      <c r="CEN129" s="228"/>
      <c r="CEO129" s="219"/>
      <c r="CEP129" s="227"/>
      <c r="CEQ129" s="228"/>
      <c r="CER129" s="228"/>
      <c r="CES129" s="235"/>
      <c r="CET129" s="228"/>
      <c r="CEU129" s="228"/>
      <c r="CEV129" s="228"/>
      <c r="CEW129" s="229"/>
      <c r="CEX129" s="230"/>
      <c r="CEY129" s="228"/>
      <c r="CEZ129" s="219"/>
      <c r="CFA129" s="227"/>
      <c r="CFB129" s="228"/>
      <c r="CFC129" s="228"/>
      <c r="CFD129" s="235"/>
      <c r="CFE129" s="228"/>
      <c r="CFF129" s="228"/>
      <c r="CFG129" s="228"/>
      <c r="CFH129" s="229"/>
      <c r="CFI129" s="230"/>
      <c r="CFJ129" s="228"/>
      <c r="CFK129" s="219"/>
      <c r="CFL129" s="227"/>
      <c r="CFM129" s="228"/>
      <c r="CFN129" s="228"/>
      <c r="CFO129" s="235"/>
      <c r="CFP129" s="228"/>
      <c r="CFQ129" s="228"/>
      <c r="CFR129" s="228"/>
      <c r="CFS129" s="229"/>
      <c r="CFT129" s="230"/>
      <c r="CFU129" s="228"/>
      <c r="CFV129" s="219"/>
      <c r="CFW129" s="227"/>
      <c r="CFX129" s="228"/>
      <c r="CFY129" s="228"/>
      <c r="CFZ129" s="235"/>
      <c r="CGA129" s="228"/>
      <c r="CGB129" s="228"/>
      <c r="CGC129" s="228"/>
      <c r="CGD129" s="229"/>
      <c r="CGE129" s="230"/>
      <c r="CGF129" s="228"/>
      <c r="CGG129" s="219"/>
      <c r="CGH129" s="227"/>
      <c r="CGI129" s="228"/>
      <c r="CGJ129" s="228"/>
      <c r="CGK129" s="235"/>
      <c r="CGL129" s="228"/>
      <c r="CGM129" s="228"/>
      <c r="CGN129" s="228"/>
      <c r="CGO129" s="229"/>
      <c r="CGP129" s="230"/>
      <c r="CGQ129" s="228"/>
      <c r="CGR129" s="219"/>
      <c r="CGS129" s="227"/>
      <c r="CGT129" s="228"/>
      <c r="CGU129" s="228"/>
      <c r="CGV129" s="235"/>
      <c r="CGW129" s="228"/>
      <c r="CGX129" s="228"/>
      <c r="CGY129" s="228"/>
      <c r="CGZ129" s="229"/>
      <c r="CHA129" s="230"/>
      <c r="CHB129" s="228"/>
      <c r="CHC129" s="219"/>
      <c r="CHD129" s="227"/>
      <c r="CHE129" s="228"/>
      <c r="CHF129" s="228"/>
      <c r="CHG129" s="235"/>
      <c r="CHH129" s="228"/>
      <c r="CHI129" s="228"/>
      <c r="CHJ129" s="228"/>
      <c r="CHK129" s="229"/>
      <c r="CHL129" s="230"/>
      <c r="CHM129" s="228"/>
      <c r="CHN129" s="219"/>
      <c r="CHO129" s="227"/>
      <c r="CHP129" s="228"/>
      <c r="CHQ129" s="228"/>
      <c r="CHR129" s="235"/>
      <c r="CHS129" s="228"/>
      <c r="CHT129" s="228"/>
      <c r="CHU129" s="228"/>
      <c r="CHV129" s="229"/>
      <c r="CHW129" s="230"/>
      <c r="CHX129" s="228"/>
      <c r="CHY129" s="219"/>
      <c r="CHZ129" s="227"/>
      <c r="CIA129" s="228"/>
      <c r="CIB129" s="228"/>
      <c r="CIC129" s="235"/>
      <c r="CID129" s="228"/>
      <c r="CIE129" s="228"/>
      <c r="CIF129" s="228"/>
      <c r="CIG129" s="229"/>
      <c r="CIH129" s="230"/>
      <c r="CII129" s="228"/>
      <c r="CIJ129" s="219"/>
      <c r="CIK129" s="227"/>
      <c r="CIL129" s="228"/>
      <c r="CIM129" s="228"/>
      <c r="CIN129" s="235"/>
      <c r="CIO129" s="228"/>
      <c r="CIP129" s="228"/>
      <c r="CIQ129" s="228"/>
      <c r="CIR129" s="229"/>
      <c r="CIS129" s="230"/>
      <c r="CIT129" s="228"/>
      <c r="CIU129" s="219"/>
      <c r="CIV129" s="227"/>
      <c r="CIW129" s="228"/>
      <c r="CIX129" s="228"/>
      <c r="CIY129" s="235"/>
      <c r="CIZ129" s="228"/>
      <c r="CJA129" s="228"/>
      <c r="CJB129" s="228"/>
      <c r="CJC129" s="229"/>
      <c r="CJD129" s="230"/>
      <c r="CJE129" s="228"/>
      <c r="CJF129" s="219"/>
      <c r="CJG129" s="227"/>
      <c r="CJH129" s="228"/>
      <c r="CJI129" s="228"/>
      <c r="CJJ129" s="235"/>
      <c r="CJK129" s="228"/>
      <c r="CJL129" s="228"/>
      <c r="CJM129" s="228"/>
      <c r="CJN129" s="229"/>
      <c r="CJO129" s="230"/>
      <c r="CJP129" s="228"/>
      <c r="CJQ129" s="219"/>
      <c r="CJR129" s="227"/>
      <c r="CJS129" s="228"/>
      <c r="CJT129" s="228"/>
      <c r="CJU129" s="235"/>
      <c r="CJV129" s="228"/>
      <c r="CJW129" s="228"/>
      <c r="CJX129" s="228"/>
      <c r="CJY129" s="229"/>
      <c r="CJZ129" s="230"/>
      <c r="CKA129" s="228"/>
      <c r="CKB129" s="219"/>
      <c r="CKC129" s="227"/>
      <c r="CKD129" s="228"/>
      <c r="CKE129" s="228"/>
      <c r="CKF129" s="235"/>
      <c r="CKG129" s="228"/>
      <c r="CKH129" s="228"/>
      <c r="CKI129" s="228"/>
      <c r="CKJ129" s="229"/>
      <c r="CKK129" s="230"/>
      <c r="CKL129" s="228"/>
      <c r="CKM129" s="219"/>
      <c r="CKN129" s="227"/>
      <c r="CKO129" s="228"/>
      <c r="CKP129" s="228"/>
      <c r="CKQ129" s="235"/>
      <c r="CKR129" s="228"/>
      <c r="CKS129" s="228"/>
      <c r="CKT129" s="228"/>
      <c r="CKU129" s="229"/>
      <c r="CKV129" s="230"/>
      <c r="CKW129" s="228"/>
      <c r="CKX129" s="219"/>
      <c r="CKY129" s="227"/>
      <c r="CKZ129" s="228"/>
      <c r="CLA129" s="228"/>
      <c r="CLB129" s="235"/>
      <c r="CLC129" s="228"/>
      <c r="CLD129" s="228"/>
      <c r="CLE129" s="228"/>
      <c r="CLF129" s="229"/>
      <c r="CLG129" s="230"/>
      <c r="CLH129" s="228"/>
      <c r="CLI129" s="219"/>
      <c r="CLJ129" s="227"/>
      <c r="CLK129" s="228"/>
      <c r="CLL129" s="228"/>
      <c r="CLM129" s="235"/>
      <c r="CLN129" s="228"/>
      <c r="CLO129" s="228"/>
      <c r="CLP129" s="228"/>
      <c r="CLQ129" s="229"/>
      <c r="CLR129" s="230"/>
      <c r="CLS129" s="228"/>
      <c r="CLT129" s="219"/>
      <c r="CLU129" s="227"/>
      <c r="CLV129" s="228"/>
      <c r="CLW129" s="228"/>
      <c r="CLX129" s="235"/>
      <c r="CLY129" s="228"/>
      <c r="CLZ129" s="228"/>
      <c r="CMA129" s="228"/>
      <c r="CMB129" s="229"/>
      <c r="CMC129" s="230"/>
      <c r="CMD129" s="228"/>
      <c r="CME129" s="219"/>
      <c r="CMF129" s="227"/>
      <c r="CMG129" s="228"/>
      <c r="CMH129" s="228"/>
      <c r="CMI129" s="235"/>
      <c r="CMJ129" s="228"/>
      <c r="CMK129" s="228"/>
      <c r="CML129" s="228"/>
      <c r="CMM129" s="229"/>
      <c r="CMN129" s="230"/>
      <c r="CMO129" s="228"/>
      <c r="CMP129" s="219"/>
      <c r="CMQ129" s="227"/>
      <c r="CMR129" s="228"/>
      <c r="CMS129" s="228"/>
      <c r="CMT129" s="235"/>
      <c r="CMU129" s="228"/>
      <c r="CMV129" s="228"/>
      <c r="CMW129" s="228"/>
      <c r="CMX129" s="229"/>
      <c r="CMY129" s="230"/>
      <c r="CMZ129" s="228"/>
      <c r="CNA129" s="219"/>
      <c r="CNB129" s="227"/>
      <c r="CNC129" s="228"/>
      <c r="CND129" s="228"/>
      <c r="CNE129" s="235"/>
      <c r="CNF129" s="228"/>
      <c r="CNG129" s="228"/>
      <c r="CNH129" s="228"/>
      <c r="CNI129" s="229"/>
      <c r="CNJ129" s="230"/>
      <c r="CNK129" s="228"/>
      <c r="CNL129" s="219"/>
      <c r="CNM129" s="227"/>
      <c r="CNN129" s="228"/>
      <c r="CNO129" s="228"/>
      <c r="CNP129" s="235"/>
      <c r="CNQ129" s="228"/>
      <c r="CNR129" s="228"/>
      <c r="CNS129" s="228"/>
      <c r="CNT129" s="229"/>
      <c r="CNU129" s="230"/>
      <c r="CNV129" s="228"/>
      <c r="CNW129" s="219"/>
      <c r="CNX129" s="227"/>
      <c r="CNY129" s="228"/>
      <c r="CNZ129" s="228"/>
      <c r="COA129" s="235"/>
      <c r="COB129" s="228"/>
      <c r="COC129" s="228"/>
      <c r="COD129" s="228"/>
      <c r="COE129" s="229"/>
      <c r="COF129" s="230"/>
      <c r="COG129" s="228"/>
      <c r="COH129" s="219"/>
      <c r="COI129" s="227"/>
      <c r="COJ129" s="228"/>
      <c r="COK129" s="228"/>
      <c r="COL129" s="235"/>
      <c r="COM129" s="228"/>
      <c r="CON129" s="228"/>
      <c r="COO129" s="228"/>
      <c r="COP129" s="229"/>
      <c r="COQ129" s="230"/>
      <c r="COR129" s="228"/>
      <c r="COS129" s="219"/>
      <c r="COT129" s="227"/>
      <c r="COU129" s="228"/>
      <c r="COV129" s="228"/>
      <c r="COW129" s="235"/>
      <c r="COX129" s="228"/>
      <c r="COY129" s="228"/>
      <c r="COZ129" s="228"/>
      <c r="CPA129" s="229"/>
      <c r="CPB129" s="230"/>
      <c r="CPC129" s="228"/>
      <c r="CPD129" s="219"/>
      <c r="CPE129" s="227"/>
      <c r="CPF129" s="228"/>
      <c r="CPG129" s="228"/>
      <c r="CPH129" s="235"/>
      <c r="CPI129" s="228"/>
      <c r="CPJ129" s="228"/>
      <c r="CPK129" s="228"/>
      <c r="CPL129" s="229"/>
      <c r="CPM129" s="230"/>
      <c r="CPN129" s="228"/>
      <c r="CPO129" s="219"/>
      <c r="CPP129" s="227"/>
      <c r="CPQ129" s="228"/>
      <c r="CPR129" s="228"/>
      <c r="CPS129" s="235"/>
      <c r="CPT129" s="228"/>
      <c r="CPU129" s="228"/>
      <c r="CPV129" s="228"/>
      <c r="CPW129" s="229"/>
      <c r="CPX129" s="230"/>
      <c r="CPY129" s="228"/>
      <c r="CPZ129" s="219"/>
      <c r="CQA129" s="227"/>
      <c r="CQB129" s="228"/>
      <c r="CQC129" s="228"/>
      <c r="CQD129" s="235"/>
      <c r="CQE129" s="228"/>
      <c r="CQF129" s="228"/>
      <c r="CQG129" s="228"/>
      <c r="CQH129" s="229"/>
      <c r="CQI129" s="230"/>
      <c r="CQJ129" s="228"/>
      <c r="CQK129" s="219"/>
      <c r="CQL129" s="227"/>
      <c r="CQM129" s="228"/>
      <c r="CQN129" s="228"/>
      <c r="CQO129" s="235"/>
      <c r="CQP129" s="228"/>
      <c r="CQQ129" s="228"/>
      <c r="CQR129" s="228"/>
      <c r="CQS129" s="229"/>
      <c r="CQT129" s="230"/>
      <c r="CQU129" s="228"/>
      <c r="CQV129" s="219"/>
      <c r="CQW129" s="227"/>
      <c r="CQX129" s="228"/>
      <c r="CQY129" s="228"/>
      <c r="CQZ129" s="235"/>
      <c r="CRA129" s="228"/>
      <c r="CRB129" s="228"/>
      <c r="CRC129" s="228"/>
      <c r="CRD129" s="229"/>
      <c r="CRE129" s="230"/>
      <c r="CRF129" s="228"/>
      <c r="CRG129" s="219"/>
      <c r="CRH129" s="227"/>
      <c r="CRI129" s="228"/>
      <c r="CRJ129" s="228"/>
      <c r="CRK129" s="235"/>
      <c r="CRL129" s="228"/>
      <c r="CRM129" s="228"/>
      <c r="CRN129" s="228"/>
      <c r="CRO129" s="229"/>
      <c r="CRP129" s="230"/>
      <c r="CRQ129" s="228"/>
      <c r="CRR129" s="219"/>
      <c r="CRS129" s="227"/>
      <c r="CRT129" s="228"/>
      <c r="CRU129" s="228"/>
      <c r="CRV129" s="235"/>
      <c r="CRW129" s="228"/>
      <c r="CRX129" s="228"/>
      <c r="CRY129" s="228"/>
      <c r="CRZ129" s="229"/>
      <c r="CSA129" s="230"/>
      <c r="CSB129" s="228"/>
      <c r="CSC129" s="219"/>
      <c r="CSD129" s="227"/>
      <c r="CSE129" s="228"/>
      <c r="CSF129" s="228"/>
      <c r="CSG129" s="235"/>
      <c r="CSH129" s="228"/>
      <c r="CSI129" s="228"/>
      <c r="CSJ129" s="228"/>
      <c r="CSK129" s="229"/>
      <c r="CSL129" s="230"/>
      <c r="CSM129" s="228"/>
      <c r="CSN129" s="219"/>
      <c r="CSO129" s="227"/>
      <c r="CSP129" s="228"/>
      <c r="CSQ129" s="228"/>
      <c r="CSR129" s="235"/>
      <c r="CSS129" s="228"/>
      <c r="CST129" s="228"/>
      <c r="CSU129" s="228"/>
      <c r="CSV129" s="229"/>
      <c r="CSW129" s="230"/>
      <c r="CSX129" s="228"/>
      <c r="CSY129" s="219"/>
      <c r="CSZ129" s="227"/>
      <c r="CTA129" s="228"/>
      <c r="CTB129" s="228"/>
      <c r="CTC129" s="235"/>
      <c r="CTD129" s="228"/>
      <c r="CTE129" s="228"/>
      <c r="CTF129" s="228"/>
      <c r="CTG129" s="229"/>
      <c r="CTH129" s="230"/>
      <c r="CTI129" s="228"/>
      <c r="CTJ129" s="219"/>
      <c r="CTK129" s="227"/>
      <c r="CTL129" s="228"/>
      <c r="CTM129" s="228"/>
      <c r="CTN129" s="235"/>
      <c r="CTO129" s="228"/>
      <c r="CTP129" s="228"/>
      <c r="CTQ129" s="228"/>
      <c r="CTR129" s="229"/>
      <c r="CTS129" s="230"/>
      <c r="CTT129" s="228"/>
      <c r="CTU129" s="219"/>
      <c r="CTV129" s="227"/>
      <c r="CTW129" s="228"/>
      <c r="CTX129" s="228"/>
      <c r="CTY129" s="235"/>
      <c r="CTZ129" s="228"/>
      <c r="CUA129" s="228"/>
      <c r="CUB129" s="228"/>
      <c r="CUC129" s="229"/>
      <c r="CUD129" s="230"/>
      <c r="CUE129" s="228"/>
      <c r="CUF129" s="219"/>
      <c r="CUG129" s="227"/>
      <c r="CUH129" s="228"/>
      <c r="CUI129" s="228"/>
      <c r="CUJ129" s="235"/>
      <c r="CUK129" s="228"/>
      <c r="CUL129" s="228"/>
      <c r="CUM129" s="228"/>
      <c r="CUN129" s="229"/>
      <c r="CUO129" s="230"/>
      <c r="CUP129" s="228"/>
      <c r="CUQ129" s="219"/>
      <c r="CUR129" s="227"/>
      <c r="CUS129" s="228"/>
      <c r="CUT129" s="228"/>
      <c r="CUU129" s="235"/>
      <c r="CUV129" s="228"/>
      <c r="CUW129" s="228"/>
      <c r="CUX129" s="228"/>
      <c r="CUY129" s="229"/>
      <c r="CUZ129" s="230"/>
      <c r="CVA129" s="228"/>
      <c r="CVB129" s="219"/>
      <c r="CVC129" s="227"/>
      <c r="CVD129" s="228"/>
      <c r="CVE129" s="228"/>
      <c r="CVF129" s="235"/>
      <c r="CVG129" s="228"/>
      <c r="CVH129" s="228"/>
      <c r="CVI129" s="228"/>
      <c r="CVJ129" s="229"/>
      <c r="CVK129" s="230"/>
      <c r="CVL129" s="228"/>
      <c r="CVM129" s="219"/>
      <c r="CVN129" s="227"/>
      <c r="CVO129" s="228"/>
      <c r="CVP129" s="228"/>
      <c r="CVQ129" s="235"/>
      <c r="CVR129" s="228"/>
      <c r="CVS129" s="228"/>
      <c r="CVT129" s="228"/>
      <c r="CVU129" s="229"/>
      <c r="CVV129" s="230"/>
      <c r="CVW129" s="228"/>
      <c r="CVX129" s="219"/>
      <c r="CVY129" s="227"/>
      <c r="CVZ129" s="228"/>
      <c r="CWA129" s="228"/>
      <c r="CWB129" s="235"/>
      <c r="CWC129" s="228"/>
      <c r="CWD129" s="228"/>
      <c r="CWE129" s="228"/>
      <c r="CWF129" s="229"/>
      <c r="CWG129" s="230"/>
      <c r="CWH129" s="228"/>
      <c r="CWI129" s="219"/>
      <c r="CWJ129" s="227"/>
      <c r="CWK129" s="228"/>
      <c r="CWL129" s="228"/>
      <c r="CWM129" s="235"/>
      <c r="CWN129" s="228"/>
      <c r="CWO129" s="228"/>
      <c r="CWP129" s="228"/>
      <c r="CWQ129" s="229"/>
      <c r="CWR129" s="230"/>
      <c r="CWS129" s="228"/>
      <c r="CWT129" s="219"/>
      <c r="CWU129" s="227"/>
      <c r="CWV129" s="228"/>
      <c r="CWW129" s="228"/>
      <c r="CWX129" s="235"/>
      <c r="CWY129" s="228"/>
      <c r="CWZ129" s="228"/>
      <c r="CXA129" s="228"/>
      <c r="CXB129" s="229"/>
      <c r="CXC129" s="230"/>
      <c r="CXD129" s="228"/>
      <c r="CXE129" s="219"/>
      <c r="CXF129" s="227"/>
      <c r="CXG129" s="228"/>
      <c r="CXH129" s="228"/>
      <c r="CXI129" s="235"/>
      <c r="CXJ129" s="228"/>
      <c r="CXK129" s="228"/>
      <c r="CXL129" s="228"/>
      <c r="CXM129" s="229"/>
      <c r="CXN129" s="230"/>
      <c r="CXO129" s="228"/>
      <c r="CXP129" s="219"/>
      <c r="CXQ129" s="227"/>
      <c r="CXR129" s="228"/>
      <c r="CXS129" s="228"/>
      <c r="CXT129" s="235"/>
      <c r="CXU129" s="228"/>
      <c r="CXV129" s="228"/>
      <c r="CXW129" s="228"/>
      <c r="CXX129" s="229"/>
      <c r="CXY129" s="230"/>
      <c r="CXZ129" s="228"/>
      <c r="CYA129" s="219"/>
      <c r="CYB129" s="227"/>
      <c r="CYC129" s="228"/>
      <c r="CYD129" s="228"/>
      <c r="CYE129" s="235"/>
      <c r="CYF129" s="228"/>
      <c r="CYG129" s="228"/>
      <c r="CYH129" s="228"/>
      <c r="CYI129" s="229"/>
      <c r="CYJ129" s="230"/>
      <c r="CYK129" s="228"/>
      <c r="CYL129" s="219"/>
      <c r="CYM129" s="227"/>
      <c r="CYN129" s="228"/>
      <c r="CYO129" s="228"/>
      <c r="CYP129" s="235"/>
      <c r="CYQ129" s="228"/>
      <c r="CYR129" s="228"/>
      <c r="CYS129" s="228"/>
      <c r="CYT129" s="229"/>
      <c r="CYU129" s="230"/>
      <c r="CYV129" s="228"/>
      <c r="CYW129" s="219"/>
      <c r="CYX129" s="227"/>
      <c r="CYY129" s="228"/>
      <c r="CYZ129" s="228"/>
      <c r="CZA129" s="235"/>
      <c r="CZB129" s="228"/>
      <c r="CZC129" s="228"/>
      <c r="CZD129" s="228"/>
      <c r="CZE129" s="229"/>
      <c r="CZF129" s="230"/>
      <c r="CZG129" s="228"/>
      <c r="CZH129" s="219"/>
      <c r="CZI129" s="227"/>
      <c r="CZJ129" s="228"/>
      <c r="CZK129" s="228"/>
      <c r="CZL129" s="235"/>
      <c r="CZM129" s="228"/>
      <c r="CZN129" s="228"/>
      <c r="CZO129" s="228"/>
      <c r="CZP129" s="229"/>
      <c r="CZQ129" s="230"/>
      <c r="CZR129" s="228"/>
      <c r="CZS129" s="219"/>
      <c r="CZT129" s="227"/>
      <c r="CZU129" s="228"/>
      <c r="CZV129" s="228"/>
      <c r="CZW129" s="235"/>
      <c r="CZX129" s="228"/>
      <c r="CZY129" s="228"/>
      <c r="CZZ129" s="228"/>
      <c r="DAA129" s="229"/>
      <c r="DAB129" s="230"/>
      <c r="DAC129" s="228"/>
      <c r="DAD129" s="219"/>
      <c r="DAE129" s="227"/>
      <c r="DAF129" s="228"/>
      <c r="DAG129" s="228"/>
      <c r="DAH129" s="235"/>
      <c r="DAI129" s="228"/>
      <c r="DAJ129" s="228"/>
      <c r="DAK129" s="228"/>
      <c r="DAL129" s="229"/>
      <c r="DAM129" s="230"/>
      <c r="DAN129" s="228"/>
      <c r="DAO129" s="219"/>
      <c r="DAP129" s="227"/>
      <c r="DAQ129" s="228"/>
      <c r="DAR129" s="228"/>
      <c r="DAS129" s="235"/>
      <c r="DAT129" s="228"/>
      <c r="DAU129" s="228"/>
      <c r="DAV129" s="228"/>
      <c r="DAW129" s="229"/>
      <c r="DAX129" s="230"/>
      <c r="DAY129" s="228"/>
      <c r="DAZ129" s="219"/>
      <c r="DBA129" s="227"/>
      <c r="DBB129" s="228"/>
      <c r="DBC129" s="228"/>
      <c r="DBD129" s="235"/>
      <c r="DBE129" s="228"/>
      <c r="DBF129" s="228"/>
      <c r="DBG129" s="228"/>
      <c r="DBH129" s="229"/>
      <c r="DBI129" s="230"/>
      <c r="DBJ129" s="228"/>
      <c r="DBK129" s="219"/>
      <c r="DBL129" s="227"/>
      <c r="DBM129" s="228"/>
      <c r="DBN129" s="228"/>
      <c r="DBO129" s="235"/>
      <c r="DBP129" s="228"/>
      <c r="DBQ129" s="228"/>
      <c r="DBR129" s="228"/>
      <c r="DBS129" s="229"/>
      <c r="DBT129" s="230"/>
      <c r="DBU129" s="228"/>
      <c r="DBV129" s="219"/>
      <c r="DBW129" s="227"/>
      <c r="DBX129" s="228"/>
      <c r="DBY129" s="228"/>
      <c r="DBZ129" s="235"/>
      <c r="DCA129" s="228"/>
      <c r="DCB129" s="228"/>
      <c r="DCC129" s="228"/>
      <c r="DCD129" s="229"/>
      <c r="DCE129" s="230"/>
      <c r="DCF129" s="228"/>
      <c r="DCG129" s="219"/>
      <c r="DCH129" s="227"/>
      <c r="DCI129" s="228"/>
      <c r="DCJ129" s="228"/>
      <c r="DCK129" s="235"/>
      <c r="DCL129" s="228"/>
      <c r="DCM129" s="228"/>
      <c r="DCN129" s="228"/>
      <c r="DCO129" s="229"/>
      <c r="DCP129" s="230"/>
      <c r="DCQ129" s="228"/>
      <c r="DCR129" s="219"/>
      <c r="DCS129" s="227"/>
      <c r="DCT129" s="228"/>
      <c r="DCU129" s="228"/>
      <c r="DCV129" s="235"/>
      <c r="DCW129" s="228"/>
      <c r="DCX129" s="228"/>
      <c r="DCY129" s="228"/>
      <c r="DCZ129" s="229"/>
      <c r="DDA129" s="230"/>
      <c r="DDB129" s="228"/>
      <c r="DDC129" s="219"/>
      <c r="DDD129" s="227"/>
      <c r="DDE129" s="228"/>
      <c r="DDF129" s="228"/>
      <c r="DDG129" s="235"/>
      <c r="DDH129" s="228"/>
      <c r="DDI129" s="228"/>
      <c r="DDJ129" s="228"/>
      <c r="DDK129" s="229"/>
      <c r="DDL129" s="230"/>
      <c r="DDM129" s="228"/>
      <c r="DDN129" s="219"/>
      <c r="DDO129" s="227"/>
      <c r="DDP129" s="228"/>
      <c r="DDQ129" s="228"/>
      <c r="DDR129" s="235"/>
      <c r="DDS129" s="228"/>
      <c r="DDT129" s="228"/>
      <c r="DDU129" s="228"/>
      <c r="DDV129" s="229"/>
      <c r="DDW129" s="230"/>
      <c r="DDX129" s="228"/>
      <c r="DDY129" s="219"/>
      <c r="DDZ129" s="227"/>
      <c r="DEA129" s="228"/>
      <c r="DEB129" s="228"/>
      <c r="DEC129" s="235"/>
      <c r="DED129" s="228"/>
      <c r="DEE129" s="228"/>
      <c r="DEF129" s="228"/>
      <c r="DEG129" s="229"/>
      <c r="DEH129" s="230"/>
      <c r="DEI129" s="228"/>
      <c r="DEJ129" s="219"/>
      <c r="DEK129" s="227"/>
      <c r="DEL129" s="228"/>
      <c r="DEM129" s="228"/>
      <c r="DEN129" s="235"/>
      <c r="DEO129" s="228"/>
      <c r="DEP129" s="228"/>
      <c r="DEQ129" s="228"/>
      <c r="DER129" s="229"/>
      <c r="DES129" s="230"/>
      <c r="DET129" s="228"/>
      <c r="DEU129" s="219"/>
      <c r="DEV129" s="227"/>
      <c r="DEW129" s="228"/>
      <c r="DEX129" s="228"/>
      <c r="DEY129" s="235"/>
      <c r="DEZ129" s="228"/>
      <c r="DFA129" s="228"/>
      <c r="DFB129" s="228"/>
      <c r="DFC129" s="229"/>
      <c r="DFD129" s="230"/>
      <c r="DFE129" s="228"/>
      <c r="DFF129" s="219"/>
      <c r="DFG129" s="227"/>
      <c r="DFH129" s="228"/>
      <c r="DFI129" s="228"/>
      <c r="DFJ129" s="235"/>
      <c r="DFK129" s="228"/>
      <c r="DFL129" s="228"/>
      <c r="DFM129" s="228"/>
      <c r="DFN129" s="229"/>
      <c r="DFO129" s="230"/>
      <c r="DFP129" s="228"/>
      <c r="DFQ129" s="219"/>
      <c r="DFR129" s="227"/>
      <c r="DFS129" s="228"/>
      <c r="DFT129" s="228"/>
      <c r="DFU129" s="235"/>
      <c r="DFV129" s="228"/>
      <c r="DFW129" s="228"/>
      <c r="DFX129" s="228"/>
      <c r="DFY129" s="229"/>
      <c r="DFZ129" s="230"/>
      <c r="DGA129" s="228"/>
      <c r="DGB129" s="219"/>
      <c r="DGC129" s="227"/>
      <c r="DGD129" s="228"/>
      <c r="DGE129" s="228"/>
      <c r="DGF129" s="235"/>
      <c r="DGG129" s="228"/>
      <c r="DGH129" s="228"/>
      <c r="DGI129" s="228"/>
      <c r="DGJ129" s="229"/>
      <c r="DGK129" s="230"/>
      <c r="DGL129" s="228"/>
      <c r="DGM129" s="219"/>
      <c r="DGN129" s="227"/>
      <c r="DGO129" s="228"/>
      <c r="DGP129" s="228"/>
      <c r="DGQ129" s="235"/>
      <c r="DGR129" s="228"/>
      <c r="DGS129" s="228"/>
      <c r="DGT129" s="228"/>
      <c r="DGU129" s="229"/>
      <c r="DGV129" s="230"/>
      <c r="DGW129" s="228"/>
      <c r="DGX129" s="219"/>
      <c r="DGY129" s="227"/>
      <c r="DGZ129" s="228"/>
      <c r="DHA129" s="228"/>
      <c r="DHB129" s="235"/>
      <c r="DHC129" s="228"/>
      <c r="DHD129" s="228"/>
      <c r="DHE129" s="228"/>
      <c r="DHF129" s="229"/>
      <c r="DHG129" s="230"/>
      <c r="DHH129" s="228"/>
      <c r="DHI129" s="219"/>
      <c r="DHJ129" s="227"/>
      <c r="DHK129" s="228"/>
      <c r="DHL129" s="228"/>
      <c r="DHM129" s="235"/>
      <c r="DHN129" s="228"/>
      <c r="DHO129" s="228"/>
      <c r="DHP129" s="228"/>
      <c r="DHQ129" s="229"/>
      <c r="DHR129" s="230"/>
      <c r="DHS129" s="228"/>
      <c r="DHT129" s="219"/>
      <c r="DHU129" s="227"/>
      <c r="DHV129" s="228"/>
      <c r="DHW129" s="228"/>
      <c r="DHX129" s="235"/>
      <c r="DHY129" s="228"/>
      <c r="DHZ129" s="228"/>
      <c r="DIA129" s="228"/>
      <c r="DIB129" s="229"/>
      <c r="DIC129" s="230"/>
      <c r="DID129" s="228"/>
      <c r="DIE129" s="219"/>
      <c r="DIF129" s="227"/>
      <c r="DIG129" s="228"/>
      <c r="DIH129" s="228"/>
      <c r="DII129" s="235"/>
      <c r="DIJ129" s="228"/>
      <c r="DIK129" s="228"/>
      <c r="DIL129" s="228"/>
      <c r="DIM129" s="229"/>
      <c r="DIN129" s="230"/>
      <c r="DIO129" s="228"/>
      <c r="DIP129" s="219"/>
      <c r="DIQ129" s="227"/>
      <c r="DIR129" s="228"/>
      <c r="DIS129" s="228"/>
      <c r="DIT129" s="235"/>
      <c r="DIU129" s="228"/>
      <c r="DIV129" s="228"/>
      <c r="DIW129" s="228"/>
      <c r="DIX129" s="229"/>
      <c r="DIY129" s="230"/>
      <c r="DIZ129" s="228"/>
      <c r="DJA129" s="219"/>
      <c r="DJB129" s="227"/>
      <c r="DJC129" s="228"/>
      <c r="DJD129" s="228"/>
      <c r="DJE129" s="235"/>
      <c r="DJF129" s="228"/>
      <c r="DJG129" s="228"/>
      <c r="DJH129" s="228"/>
      <c r="DJI129" s="229"/>
      <c r="DJJ129" s="230"/>
      <c r="DJK129" s="228"/>
      <c r="DJL129" s="219"/>
      <c r="DJM129" s="227"/>
      <c r="DJN129" s="228"/>
      <c r="DJO129" s="228"/>
      <c r="DJP129" s="235"/>
      <c r="DJQ129" s="228"/>
      <c r="DJR129" s="228"/>
      <c r="DJS129" s="228"/>
      <c r="DJT129" s="229"/>
      <c r="DJU129" s="230"/>
      <c r="DJV129" s="228"/>
      <c r="DJW129" s="219"/>
      <c r="DJX129" s="227"/>
      <c r="DJY129" s="228"/>
      <c r="DJZ129" s="228"/>
      <c r="DKA129" s="235"/>
      <c r="DKB129" s="228"/>
      <c r="DKC129" s="228"/>
      <c r="DKD129" s="228"/>
      <c r="DKE129" s="229"/>
      <c r="DKF129" s="230"/>
      <c r="DKG129" s="228"/>
      <c r="DKH129" s="219"/>
      <c r="DKI129" s="227"/>
      <c r="DKJ129" s="228"/>
      <c r="DKK129" s="228"/>
      <c r="DKL129" s="235"/>
      <c r="DKM129" s="228"/>
      <c r="DKN129" s="228"/>
      <c r="DKO129" s="228"/>
      <c r="DKP129" s="229"/>
      <c r="DKQ129" s="230"/>
      <c r="DKR129" s="228"/>
      <c r="DKS129" s="219"/>
      <c r="DKT129" s="227"/>
      <c r="DKU129" s="228"/>
      <c r="DKV129" s="228"/>
      <c r="DKW129" s="235"/>
      <c r="DKX129" s="228"/>
      <c r="DKY129" s="228"/>
      <c r="DKZ129" s="228"/>
      <c r="DLA129" s="229"/>
      <c r="DLB129" s="230"/>
      <c r="DLC129" s="228"/>
      <c r="DLD129" s="219"/>
      <c r="DLE129" s="227"/>
      <c r="DLF129" s="228"/>
      <c r="DLG129" s="228"/>
      <c r="DLH129" s="235"/>
      <c r="DLI129" s="228"/>
      <c r="DLJ129" s="228"/>
      <c r="DLK129" s="228"/>
      <c r="DLL129" s="229"/>
      <c r="DLM129" s="230"/>
      <c r="DLN129" s="228"/>
      <c r="DLO129" s="219"/>
      <c r="DLP129" s="227"/>
      <c r="DLQ129" s="228"/>
      <c r="DLR129" s="228"/>
      <c r="DLS129" s="235"/>
      <c r="DLT129" s="228"/>
      <c r="DLU129" s="228"/>
      <c r="DLV129" s="228"/>
      <c r="DLW129" s="229"/>
      <c r="DLX129" s="230"/>
      <c r="DLY129" s="228"/>
      <c r="DLZ129" s="219"/>
      <c r="DMA129" s="227"/>
      <c r="DMB129" s="228"/>
      <c r="DMC129" s="228"/>
      <c r="DMD129" s="235"/>
      <c r="DME129" s="228"/>
      <c r="DMF129" s="228"/>
      <c r="DMG129" s="228"/>
      <c r="DMH129" s="229"/>
      <c r="DMI129" s="230"/>
      <c r="DMJ129" s="228"/>
      <c r="DMK129" s="219"/>
      <c r="DML129" s="227"/>
      <c r="DMM129" s="228"/>
      <c r="DMN129" s="228"/>
      <c r="DMO129" s="235"/>
      <c r="DMP129" s="228"/>
      <c r="DMQ129" s="228"/>
      <c r="DMR129" s="228"/>
      <c r="DMS129" s="229"/>
      <c r="DMT129" s="230"/>
      <c r="DMU129" s="228"/>
      <c r="DMV129" s="219"/>
      <c r="DMW129" s="227"/>
      <c r="DMX129" s="228"/>
      <c r="DMY129" s="228"/>
      <c r="DMZ129" s="235"/>
      <c r="DNA129" s="228"/>
      <c r="DNB129" s="228"/>
      <c r="DNC129" s="228"/>
      <c r="DND129" s="229"/>
      <c r="DNE129" s="230"/>
      <c r="DNF129" s="228"/>
      <c r="DNG129" s="219"/>
      <c r="DNH129" s="227"/>
      <c r="DNI129" s="228"/>
      <c r="DNJ129" s="228"/>
      <c r="DNK129" s="235"/>
      <c r="DNL129" s="228"/>
      <c r="DNM129" s="228"/>
      <c r="DNN129" s="228"/>
      <c r="DNO129" s="229"/>
      <c r="DNP129" s="230"/>
      <c r="DNQ129" s="228"/>
      <c r="DNR129" s="219"/>
      <c r="DNS129" s="227"/>
      <c r="DNT129" s="228"/>
      <c r="DNU129" s="228"/>
      <c r="DNV129" s="235"/>
      <c r="DNW129" s="228"/>
      <c r="DNX129" s="228"/>
      <c r="DNY129" s="228"/>
      <c r="DNZ129" s="229"/>
      <c r="DOA129" s="230"/>
      <c r="DOB129" s="228"/>
      <c r="DOC129" s="219"/>
      <c r="DOD129" s="227"/>
      <c r="DOE129" s="228"/>
      <c r="DOF129" s="228"/>
      <c r="DOG129" s="235"/>
      <c r="DOH129" s="228"/>
      <c r="DOI129" s="228"/>
      <c r="DOJ129" s="228"/>
      <c r="DOK129" s="229"/>
      <c r="DOL129" s="230"/>
      <c r="DOM129" s="228"/>
      <c r="DON129" s="219"/>
      <c r="DOO129" s="227"/>
      <c r="DOP129" s="228"/>
      <c r="DOQ129" s="228"/>
      <c r="DOR129" s="235"/>
      <c r="DOS129" s="228"/>
      <c r="DOT129" s="228"/>
      <c r="DOU129" s="228"/>
      <c r="DOV129" s="229"/>
      <c r="DOW129" s="230"/>
      <c r="DOX129" s="228"/>
      <c r="DOY129" s="219"/>
      <c r="DOZ129" s="227"/>
      <c r="DPA129" s="228"/>
      <c r="DPB129" s="228"/>
      <c r="DPC129" s="235"/>
      <c r="DPD129" s="228"/>
      <c r="DPE129" s="228"/>
      <c r="DPF129" s="228"/>
      <c r="DPG129" s="229"/>
      <c r="DPH129" s="230"/>
      <c r="DPI129" s="228"/>
      <c r="DPJ129" s="219"/>
      <c r="DPK129" s="227"/>
      <c r="DPL129" s="228"/>
      <c r="DPM129" s="228"/>
      <c r="DPN129" s="235"/>
      <c r="DPO129" s="228"/>
      <c r="DPP129" s="228"/>
      <c r="DPQ129" s="228"/>
      <c r="DPR129" s="229"/>
      <c r="DPS129" s="230"/>
      <c r="DPT129" s="228"/>
      <c r="DPU129" s="219"/>
      <c r="DPV129" s="227"/>
      <c r="DPW129" s="228"/>
      <c r="DPX129" s="228"/>
      <c r="DPY129" s="235"/>
      <c r="DPZ129" s="228"/>
      <c r="DQA129" s="228"/>
      <c r="DQB129" s="228"/>
      <c r="DQC129" s="229"/>
      <c r="DQD129" s="230"/>
      <c r="DQE129" s="228"/>
      <c r="DQF129" s="219"/>
      <c r="DQG129" s="227"/>
      <c r="DQH129" s="228"/>
      <c r="DQI129" s="228"/>
      <c r="DQJ129" s="235"/>
      <c r="DQK129" s="228"/>
      <c r="DQL129" s="228"/>
      <c r="DQM129" s="228"/>
      <c r="DQN129" s="229"/>
      <c r="DQO129" s="230"/>
      <c r="DQP129" s="228"/>
      <c r="DQQ129" s="219"/>
      <c r="DQR129" s="227"/>
      <c r="DQS129" s="228"/>
      <c r="DQT129" s="228"/>
      <c r="DQU129" s="235"/>
      <c r="DQV129" s="228"/>
      <c r="DQW129" s="228"/>
      <c r="DQX129" s="228"/>
      <c r="DQY129" s="229"/>
      <c r="DQZ129" s="230"/>
      <c r="DRA129" s="228"/>
      <c r="DRB129" s="219"/>
      <c r="DRC129" s="227"/>
      <c r="DRD129" s="228"/>
      <c r="DRE129" s="228"/>
      <c r="DRF129" s="235"/>
      <c r="DRG129" s="228"/>
      <c r="DRH129" s="228"/>
      <c r="DRI129" s="228"/>
      <c r="DRJ129" s="229"/>
      <c r="DRK129" s="230"/>
      <c r="DRL129" s="228"/>
      <c r="DRM129" s="219"/>
      <c r="DRN129" s="227"/>
      <c r="DRO129" s="228"/>
      <c r="DRP129" s="228"/>
      <c r="DRQ129" s="235"/>
      <c r="DRR129" s="228"/>
      <c r="DRS129" s="228"/>
      <c r="DRT129" s="228"/>
      <c r="DRU129" s="229"/>
      <c r="DRV129" s="230"/>
      <c r="DRW129" s="228"/>
      <c r="DRX129" s="219"/>
      <c r="DRY129" s="227"/>
      <c r="DRZ129" s="228"/>
      <c r="DSA129" s="228"/>
      <c r="DSB129" s="235"/>
      <c r="DSC129" s="228"/>
      <c r="DSD129" s="228"/>
      <c r="DSE129" s="228"/>
      <c r="DSF129" s="229"/>
      <c r="DSG129" s="230"/>
      <c r="DSH129" s="228"/>
      <c r="DSI129" s="219"/>
      <c r="DSJ129" s="227"/>
      <c r="DSK129" s="228"/>
      <c r="DSL129" s="228"/>
      <c r="DSM129" s="235"/>
      <c r="DSN129" s="228"/>
      <c r="DSO129" s="228"/>
      <c r="DSP129" s="228"/>
      <c r="DSQ129" s="229"/>
      <c r="DSR129" s="230"/>
      <c r="DSS129" s="228"/>
      <c r="DST129" s="219"/>
      <c r="DSU129" s="227"/>
      <c r="DSV129" s="228"/>
      <c r="DSW129" s="228"/>
      <c r="DSX129" s="235"/>
      <c r="DSY129" s="228"/>
      <c r="DSZ129" s="228"/>
      <c r="DTA129" s="228"/>
      <c r="DTB129" s="229"/>
      <c r="DTC129" s="230"/>
      <c r="DTD129" s="228"/>
      <c r="DTE129" s="219"/>
      <c r="DTF129" s="227"/>
      <c r="DTG129" s="228"/>
      <c r="DTH129" s="228"/>
      <c r="DTI129" s="235"/>
      <c r="DTJ129" s="228"/>
      <c r="DTK129" s="228"/>
      <c r="DTL129" s="228"/>
      <c r="DTM129" s="229"/>
      <c r="DTN129" s="230"/>
      <c r="DTO129" s="228"/>
      <c r="DTP129" s="219"/>
      <c r="DTQ129" s="227"/>
      <c r="DTR129" s="228"/>
      <c r="DTS129" s="228"/>
      <c r="DTT129" s="235"/>
      <c r="DTU129" s="228"/>
      <c r="DTV129" s="228"/>
      <c r="DTW129" s="228"/>
      <c r="DTX129" s="229"/>
      <c r="DTY129" s="230"/>
      <c r="DTZ129" s="228"/>
      <c r="DUA129" s="219"/>
      <c r="DUB129" s="227"/>
      <c r="DUC129" s="228"/>
      <c r="DUD129" s="228"/>
      <c r="DUE129" s="235"/>
      <c r="DUF129" s="228"/>
      <c r="DUG129" s="228"/>
      <c r="DUH129" s="228"/>
      <c r="DUI129" s="229"/>
      <c r="DUJ129" s="230"/>
      <c r="DUK129" s="228"/>
      <c r="DUL129" s="219"/>
      <c r="DUM129" s="227"/>
      <c r="DUN129" s="228"/>
      <c r="DUO129" s="228"/>
      <c r="DUP129" s="235"/>
      <c r="DUQ129" s="228"/>
      <c r="DUR129" s="228"/>
      <c r="DUS129" s="228"/>
      <c r="DUT129" s="229"/>
      <c r="DUU129" s="230"/>
      <c r="DUV129" s="228"/>
      <c r="DUW129" s="219"/>
      <c r="DUX129" s="227"/>
      <c r="DUY129" s="228"/>
      <c r="DUZ129" s="228"/>
      <c r="DVA129" s="235"/>
      <c r="DVB129" s="228"/>
      <c r="DVC129" s="228"/>
      <c r="DVD129" s="228"/>
      <c r="DVE129" s="229"/>
      <c r="DVF129" s="230"/>
      <c r="DVG129" s="228"/>
      <c r="DVH129" s="219"/>
      <c r="DVI129" s="227"/>
      <c r="DVJ129" s="228"/>
      <c r="DVK129" s="228"/>
      <c r="DVL129" s="235"/>
      <c r="DVM129" s="228"/>
      <c r="DVN129" s="228"/>
      <c r="DVO129" s="228"/>
      <c r="DVP129" s="229"/>
      <c r="DVQ129" s="230"/>
      <c r="DVR129" s="228"/>
      <c r="DVS129" s="219"/>
      <c r="DVT129" s="227"/>
      <c r="DVU129" s="228"/>
      <c r="DVV129" s="228"/>
      <c r="DVW129" s="235"/>
      <c r="DVX129" s="228"/>
      <c r="DVY129" s="228"/>
      <c r="DVZ129" s="228"/>
      <c r="DWA129" s="229"/>
      <c r="DWB129" s="230"/>
      <c r="DWC129" s="228"/>
      <c r="DWD129" s="219"/>
      <c r="DWE129" s="227"/>
      <c r="DWF129" s="228"/>
      <c r="DWG129" s="228"/>
      <c r="DWH129" s="235"/>
      <c r="DWI129" s="228"/>
      <c r="DWJ129" s="228"/>
      <c r="DWK129" s="228"/>
      <c r="DWL129" s="229"/>
      <c r="DWM129" s="230"/>
      <c r="DWN129" s="228"/>
      <c r="DWO129" s="219"/>
      <c r="DWP129" s="227"/>
      <c r="DWQ129" s="228"/>
      <c r="DWR129" s="228"/>
      <c r="DWS129" s="235"/>
      <c r="DWT129" s="228"/>
      <c r="DWU129" s="228"/>
      <c r="DWV129" s="228"/>
      <c r="DWW129" s="229"/>
      <c r="DWX129" s="230"/>
      <c r="DWY129" s="228"/>
      <c r="DWZ129" s="219"/>
      <c r="DXA129" s="227"/>
      <c r="DXB129" s="228"/>
      <c r="DXC129" s="228"/>
      <c r="DXD129" s="235"/>
      <c r="DXE129" s="228"/>
      <c r="DXF129" s="228"/>
      <c r="DXG129" s="228"/>
      <c r="DXH129" s="229"/>
      <c r="DXI129" s="230"/>
      <c r="DXJ129" s="228"/>
      <c r="DXK129" s="219"/>
      <c r="DXL129" s="227"/>
      <c r="DXM129" s="228"/>
      <c r="DXN129" s="228"/>
      <c r="DXO129" s="235"/>
      <c r="DXP129" s="228"/>
      <c r="DXQ129" s="228"/>
      <c r="DXR129" s="228"/>
      <c r="DXS129" s="229"/>
      <c r="DXT129" s="230"/>
      <c r="DXU129" s="228"/>
      <c r="DXV129" s="219"/>
      <c r="DXW129" s="227"/>
      <c r="DXX129" s="228"/>
      <c r="DXY129" s="228"/>
      <c r="DXZ129" s="235"/>
      <c r="DYA129" s="228"/>
      <c r="DYB129" s="228"/>
      <c r="DYC129" s="228"/>
      <c r="DYD129" s="229"/>
      <c r="DYE129" s="230"/>
      <c r="DYF129" s="228"/>
      <c r="DYG129" s="219"/>
      <c r="DYH129" s="227"/>
      <c r="DYI129" s="228"/>
      <c r="DYJ129" s="228"/>
      <c r="DYK129" s="235"/>
      <c r="DYL129" s="228"/>
      <c r="DYM129" s="228"/>
      <c r="DYN129" s="228"/>
      <c r="DYO129" s="229"/>
      <c r="DYP129" s="230"/>
      <c r="DYQ129" s="228"/>
      <c r="DYR129" s="219"/>
      <c r="DYS129" s="227"/>
      <c r="DYT129" s="228"/>
      <c r="DYU129" s="228"/>
      <c r="DYV129" s="235"/>
      <c r="DYW129" s="228"/>
      <c r="DYX129" s="228"/>
      <c r="DYY129" s="228"/>
      <c r="DYZ129" s="229"/>
      <c r="DZA129" s="230"/>
      <c r="DZB129" s="228"/>
      <c r="DZC129" s="219"/>
      <c r="DZD129" s="227"/>
      <c r="DZE129" s="228"/>
      <c r="DZF129" s="228"/>
      <c r="DZG129" s="235"/>
      <c r="DZH129" s="228"/>
      <c r="DZI129" s="228"/>
      <c r="DZJ129" s="228"/>
      <c r="DZK129" s="229"/>
      <c r="DZL129" s="230"/>
      <c r="DZM129" s="228"/>
      <c r="DZN129" s="219"/>
      <c r="DZO129" s="227"/>
      <c r="DZP129" s="228"/>
      <c r="DZQ129" s="228"/>
      <c r="DZR129" s="235"/>
      <c r="DZS129" s="228"/>
      <c r="DZT129" s="228"/>
      <c r="DZU129" s="228"/>
      <c r="DZV129" s="229"/>
      <c r="DZW129" s="230"/>
      <c r="DZX129" s="228"/>
      <c r="DZY129" s="219"/>
      <c r="DZZ129" s="227"/>
      <c r="EAA129" s="228"/>
      <c r="EAB129" s="228"/>
      <c r="EAC129" s="235"/>
      <c r="EAD129" s="228"/>
      <c r="EAE129" s="228"/>
      <c r="EAF129" s="228"/>
      <c r="EAG129" s="229"/>
      <c r="EAH129" s="230"/>
      <c r="EAI129" s="228"/>
      <c r="EAJ129" s="219"/>
      <c r="EAK129" s="227"/>
      <c r="EAL129" s="228"/>
      <c r="EAM129" s="228"/>
      <c r="EAN129" s="235"/>
      <c r="EAO129" s="228"/>
      <c r="EAP129" s="228"/>
      <c r="EAQ129" s="228"/>
      <c r="EAR129" s="229"/>
      <c r="EAS129" s="230"/>
      <c r="EAT129" s="228"/>
      <c r="EAU129" s="219"/>
      <c r="EAV129" s="227"/>
      <c r="EAW129" s="228"/>
      <c r="EAX129" s="228"/>
      <c r="EAY129" s="235"/>
      <c r="EAZ129" s="228"/>
      <c r="EBA129" s="228"/>
      <c r="EBB129" s="228"/>
      <c r="EBC129" s="229"/>
      <c r="EBD129" s="230"/>
      <c r="EBE129" s="228"/>
      <c r="EBF129" s="219"/>
      <c r="EBG129" s="227"/>
      <c r="EBH129" s="228"/>
      <c r="EBI129" s="228"/>
      <c r="EBJ129" s="235"/>
      <c r="EBK129" s="228"/>
      <c r="EBL129" s="228"/>
      <c r="EBM129" s="228"/>
      <c r="EBN129" s="229"/>
      <c r="EBO129" s="230"/>
      <c r="EBP129" s="228"/>
      <c r="EBQ129" s="219"/>
      <c r="EBR129" s="227"/>
      <c r="EBS129" s="228"/>
      <c r="EBT129" s="228"/>
      <c r="EBU129" s="235"/>
      <c r="EBV129" s="228"/>
      <c r="EBW129" s="228"/>
      <c r="EBX129" s="228"/>
      <c r="EBY129" s="229"/>
      <c r="EBZ129" s="230"/>
      <c r="ECA129" s="228"/>
      <c r="ECB129" s="219"/>
      <c r="ECC129" s="227"/>
      <c r="ECD129" s="228"/>
      <c r="ECE129" s="228"/>
      <c r="ECF129" s="235"/>
      <c r="ECG129" s="228"/>
      <c r="ECH129" s="228"/>
      <c r="ECI129" s="228"/>
      <c r="ECJ129" s="229"/>
      <c r="ECK129" s="230"/>
      <c r="ECL129" s="228"/>
      <c r="ECM129" s="219"/>
      <c r="ECN129" s="227"/>
      <c r="ECO129" s="228"/>
      <c r="ECP129" s="228"/>
      <c r="ECQ129" s="235"/>
      <c r="ECR129" s="228"/>
      <c r="ECS129" s="228"/>
      <c r="ECT129" s="228"/>
      <c r="ECU129" s="229"/>
      <c r="ECV129" s="230"/>
      <c r="ECW129" s="228"/>
      <c r="ECX129" s="219"/>
      <c r="ECY129" s="227"/>
      <c r="ECZ129" s="228"/>
      <c r="EDA129" s="228"/>
      <c r="EDB129" s="235"/>
      <c r="EDC129" s="228"/>
      <c r="EDD129" s="228"/>
      <c r="EDE129" s="228"/>
      <c r="EDF129" s="229"/>
      <c r="EDG129" s="230"/>
      <c r="EDH129" s="228"/>
      <c r="EDI129" s="219"/>
      <c r="EDJ129" s="227"/>
      <c r="EDK129" s="228"/>
      <c r="EDL129" s="228"/>
      <c r="EDM129" s="235"/>
      <c r="EDN129" s="228"/>
      <c r="EDO129" s="228"/>
      <c r="EDP129" s="228"/>
      <c r="EDQ129" s="229"/>
      <c r="EDR129" s="230"/>
      <c r="EDS129" s="228"/>
      <c r="EDT129" s="219"/>
      <c r="EDU129" s="227"/>
      <c r="EDV129" s="228"/>
      <c r="EDW129" s="228"/>
      <c r="EDX129" s="235"/>
      <c r="EDY129" s="228"/>
      <c r="EDZ129" s="228"/>
      <c r="EEA129" s="228"/>
      <c r="EEB129" s="229"/>
      <c r="EEC129" s="230"/>
      <c r="EED129" s="228"/>
      <c r="EEE129" s="219"/>
      <c r="EEF129" s="227"/>
      <c r="EEG129" s="228"/>
      <c r="EEH129" s="228"/>
      <c r="EEI129" s="235"/>
      <c r="EEJ129" s="228"/>
      <c r="EEK129" s="228"/>
      <c r="EEL129" s="228"/>
      <c r="EEM129" s="229"/>
      <c r="EEN129" s="230"/>
      <c r="EEO129" s="228"/>
      <c r="EEP129" s="219"/>
      <c r="EEQ129" s="227"/>
      <c r="EER129" s="228"/>
      <c r="EES129" s="228"/>
      <c r="EET129" s="235"/>
      <c r="EEU129" s="228"/>
      <c r="EEV129" s="228"/>
      <c r="EEW129" s="228"/>
      <c r="EEX129" s="229"/>
      <c r="EEY129" s="230"/>
      <c r="EEZ129" s="228"/>
      <c r="EFA129" s="219"/>
      <c r="EFB129" s="227"/>
      <c r="EFC129" s="228"/>
      <c r="EFD129" s="228"/>
      <c r="EFE129" s="235"/>
      <c r="EFF129" s="228"/>
      <c r="EFG129" s="228"/>
      <c r="EFH129" s="228"/>
      <c r="EFI129" s="229"/>
      <c r="EFJ129" s="230"/>
      <c r="EFK129" s="228"/>
      <c r="EFL129" s="219"/>
      <c r="EFM129" s="227"/>
      <c r="EFN129" s="228"/>
      <c r="EFO129" s="228"/>
      <c r="EFP129" s="235"/>
      <c r="EFQ129" s="228"/>
      <c r="EFR129" s="228"/>
      <c r="EFS129" s="228"/>
      <c r="EFT129" s="229"/>
      <c r="EFU129" s="230"/>
      <c r="EFV129" s="228"/>
      <c r="EFW129" s="219"/>
      <c r="EFX129" s="227"/>
      <c r="EFY129" s="228"/>
      <c r="EFZ129" s="228"/>
      <c r="EGA129" s="235"/>
      <c r="EGB129" s="228"/>
      <c r="EGC129" s="228"/>
      <c r="EGD129" s="228"/>
      <c r="EGE129" s="229"/>
      <c r="EGF129" s="230"/>
      <c r="EGG129" s="228"/>
      <c r="EGH129" s="219"/>
      <c r="EGI129" s="227"/>
      <c r="EGJ129" s="228"/>
      <c r="EGK129" s="228"/>
      <c r="EGL129" s="235"/>
      <c r="EGM129" s="228"/>
      <c r="EGN129" s="228"/>
      <c r="EGO129" s="228"/>
      <c r="EGP129" s="229"/>
      <c r="EGQ129" s="230"/>
      <c r="EGR129" s="228"/>
      <c r="EGS129" s="219"/>
      <c r="EGT129" s="227"/>
      <c r="EGU129" s="228"/>
      <c r="EGV129" s="228"/>
      <c r="EGW129" s="235"/>
      <c r="EGX129" s="228"/>
      <c r="EGY129" s="228"/>
      <c r="EGZ129" s="228"/>
      <c r="EHA129" s="229"/>
      <c r="EHB129" s="230"/>
      <c r="EHC129" s="228"/>
      <c r="EHD129" s="219"/>
      <c r="EHE129" s="227"/>
      <c r="EHF129" s="228"/>
      <c r="EHG129" s="228"/>
      <c r="EHH129" s="235"/>
      <c r="EHI129" s="228"/>
      <c r="EHJ129" s="228"/>
      <c r="EHK129" s="228"/>
      <c r="EHL129" s="229"/>
      <c r="EHM129" s="230"/>
      <c r="EHN129" s="228"/>
      <c r="EHO129" s="219"/>
      <c r="EHP129" s="227"/>
      <c r="EHQ129" s="228"/>
      <c r="EHR129" s="228"/>
      <c r="EHS129" s="235"/>
      <c r="EHT129" s="228"/>
      <c r="EHU129" s="228"/>
      <c r="EHV129" s="228"/>
      <c r="EHW129" s="229"/>
      <c r="EHX129" s="230"/>
      <c r="EHY129" s="228"/>
      <c r="EHZ129" s="219"/>
      <c r="EIA129" s="227"/>
      <c r="EIB129" s="228"/>
      <c r="EIC129" s="228"/>
      <c r="EID129" s="235"/>
      <c r="EIE129" s="228"/>
      <c r="EIF129" s="228"/>
      <c r="EIG129" s="228"/>
      <c r="EIH129" s="229"/>
      <c r="EII129" s="230"/>
      <c r="EIJ129" s="228"/>
      <c r="EIK129" s="219"/>
      <c r="EIL129" s="227"/>
      <c r="EIM129" s="228"/>
      <c r="EIN129" s="228"/>
      <c r="EIO129" s="235"/>
      <c r="EIP129" s="228"/>
      <c r="EIQ129" s="228"/>
      <c r="EIR129" s="228"/>
      <c r="EIS129" s="229"/>
      <c r="EIT129" s="230"/>
      <c r="EIU129" s="228"/>
      <c r="EIV129" s="219"/>
      <c r="EIW129" s="227"/>
      <c r="EIX129" s="228"/>
      <c r="EIY129" s="228"/>
      <c r="EIZ129" s="235"/>
      <c r="EJA129" s="228"/>
      <c r="EJB129" s="228"/>
      <c r="EJC129" s="228"/>
      <c r="EJD129" s="229"/>
      <c r="EJE129" s="230"/>
      <c r="EJF129" s="228"/>
      <c r="EJG129" s="219"/>
      <c r="EJH129" s="227"/>
      <c r="EJI129" s="228"/>
      <c r="EJJ129" s="228"/>
      <c r="EJK129" s="235"/>
      <c r="EJL129" s="228"/>
      <c r="EJM129" s="228"/>
      <c r="EJN129" s="228"/>
      <c r="EJO129" s="229"/>
      <c r="EJP129" s="230"/>
      <c r="EJQ129" s="228"/>
      <c r="EJR129" s="219"/>
      <c r="EJS129" s="227"/>
      <c r="EJT129" s="228"/>
      <c r="EJU129" s="228"/>
      <c r="EJV129" s="235"/>
      <c r="EJW129" s="228"/>
      <c r="EJX129" s="228"/>
      <c r="EJY129" s="228"/>
      <c r="EJZ129" s="229"/>
      <c r="EKA129" s="230"/>
      <c r="EKB129" s="228"/>
      <c r="EKC129" s="219"/>
      <c r="EKD129" s="227"/>
      <c r="EKE129" s="228"/>
      <c r="EKF129" s="228"/>
      <c r="EKG129" s="235"/>
      <c r="EKH129" s="228"/>
      <c r="EKI129" s="228"/>
      <c r="EKJ129" s="228"/>
      <c r="EKK129" s="229"/>
      <c r="EKL129" s="230"/>
      <c r="EKM129" s="228"/>
      <c r="EKN129" s="219"/>
      <c r="EKO129" s="227"/>
      <c r="EKP129" s="228"/>
      <c r="EKQ129" s="228"/>
      <c r="EKR129" s="235"/>
      <c r="EKS129" s="228"/>
      <c r="EKT129" s="228"/>
      <c r="EKU129" s="228"/>
      <c r="EKV129" s="229"/>
      <c r="EKW129" s="230"/>
      <c r="EKX129" s="228"/>
      <c r="EKY129" s="219"/>
      <c r="EKZ129" s="227"/>
      <c r="ELA129" s="228"/>
      <c r="ELB129" s="228"/>
      <c r="ELC129" s="235"/>
      <c r="ELD129" s="228"/>
      <c r="ELE129" s="228"/>
      <c r="ELF129" s="228"/>
      <c r="ELG129" s="229"/>
      <c r="ELH129" s="230"/>
      <c r="ELI129" s="228"/>
      <c r="ELJ129" s="219"/>
      <c r="ELK129" s="227"/>
      <c r="ELL129" s="228"/>
      <c r="ELM129" s="228"/>
      <c r="ELN129" s="235"/>
      <c r="ELO129" s="228"/>
      <c r="ELP129" s="228"/>
      <c r="ELQ129" s="228"/>
      <c r="ELR129" s="229"/>
      <c r="ELS129" s="230"/>
      <c r="ELT129" s="228"/>
      <c r="ELU129" s="219"/>
      <c r="ELV129" s="227"/>
      <c r="ELW129" s="228"/>
      <c r="ELX129" s="228"/>
      <c r="ELY129" s="235"/>
      <c r="ELZ129" s="228"/>
      <c r="EMA129" s="228"/>
      <c r="EMB129" s="228"/>
      <c r="EMC129" s="229"/>
      <c r="EMD129" s="230"/>
      <c r="EME129" s="228"/>
      <c r="EMF129" s="219"/>
      <c r="EMG129" s="227"/>
      <c r="EMH129" s="228"/>
      <c r="EMI129" s="228"/>
      <c r="EMJ129" s="235"/>
      <c r="EMK129" s="228"/>
      <c r="EML129" s="228"/>
      <c r="EMM129" s="228"/>
      <c r="EMN129" s="229"/>
      <c r="EMO129" s="230"/>
      <c r="EMP129" s="228"/>
      <c r="EMQ129" s="219"/>
      <c r="EMR129" s="227"/>
      <c r="EMS129" s="228"/>
      <c r="EMT129" s="228"/>
      <c r="EMU129" s="235"/>
      <c r="EMV129" s="228"/>
      <c r="EMW129" s="228"/>
      <c r="EMX129" s="228"/>
      <c r="EMY129" s="229"/>
      <c r="EMZ129" s="230"/>
      <c r="ENA129" s="228"/>
      <c r="ENB129" s="219"/>
      <c r="ENC129" s="227"/>
      <c r="END129" s="228"/>
      <c r="ENE129" s="228"/>
      <c r="ENF129" s="235"/>
      <c r="ENG129" s="228"/>
      <c r="ENH129" s="228"/>
      <c r="ENI129" s="228"/>
      <c r="ENJ129" s="229"/>
      <c r="ENK129" s="230"/>
      <c r="ENL129" s="228"/>
      <c r="ENM129" s="219"/>
      <c r="ENN129" s="227"/>
      <c r="ENO129" s="228"/>
      <c r="ENP129" s="228"/>
      <c r="ENQ129" s="235"/>
      <c r="ENR129" s="228"/>
      <c r="ENS129" s="228"/>
      <c r="ENT129" s="228"/>
      <c r="ENU129" s="229"/>
      <c r="ENV129" s="230"/>
      <c r="ENW129" s="228"/>
      <c r="ENX129" s="219"/>
      <c r="ENY129" s="227"/>
      <c r="ENZ129" s="228"/>
      <c r="EOA129" s="228"/>
      <c r="EOB129" s="235"/>
      <c r="EOC129" s="228"/>
      <c r="EOD129" s="228"/>
      <c r="EOE129" s="228"/>
      <c r="EOF129" s="229"/>
      <c r="EOG129" s="230"/>
      <c r="EOH129" s="228"/>
      <c r="EOI129" s="219"/>
      <c r="EOJ129" s="227"/>
      <c r="EOK129" s="228"/>
      <c r="EOL129" s="228"/>
      <c r="EOM129" s="235"/>
      <c r="EON129" s="228"/>
      <c r="EOO129" s="228"/>
      <c r="EOP129" s="228"/>
      <c r="EOQ129" s="229"/>
      <c r="EOR129" s="230"/>
      <c r="EOS129" s="228"/>
      <c r="EOT129" s="219"/>
      <c r="EOU129" s="227"/>
      <c r="EOV129" s="228"/>
      <c r="EOW129" s="228"/>
      <c r="EOX129" s="235"/>
      <c r="EOY129" s="228"/>
      <c r="EOZ129" s="228"/>
      <c r="EPA129" s="228"/>
      <c r="EPB129" s="229"/>
      <c r="EPC129" s="230"/>
      <c r="EPD129" s="228"/>
      <c r="EPE129" s="219"/>
      <c r="EPF129" s="227"/>
      <c r="EPG129" s="228"/>
      <c r="EPH129" s="228"/>
      <c r="EPI129" s="235"/>
      <c r="EPJ129" s="228"/>
      <c r="EPK129" s="228"/>
      <c r="EPL129" s="228"/>
      <c r="EPM129" s="229"/>
      <c r="EPN129" s="230"/>
      <c r="EPO129" s="228"/>
      <c r="EPP129" s="219"/>
      <c r="EPQ129" s="227"/>
      <c r="EPR129" s="228"/>
      <c r="EPS129" s="228"/>
      <c r="EPT129" s="235"/>
      <c r="EPU129" s="228"/>
      <c r="EPV129" s="228"/>
      <c r="EPW129" s="228"/>
      <c r="EPX129" s="229"/>
      <c r="EPY129" s="230"/>
      <c r="EPZ129" s="228"/>
      <c r="EQA129" s="219"/>
      <c r="EQB129" s="227"/>
      <c r="EQC129" s="228"/>
      <c r="EQD129" s="228"/>
      <c r="EQE129" s="235"/>
      <c r="EQF129" s="228"/>
      <c r="EQG129" s="228"/>
      <c r="EQH129" s="228"/>
      <c r="EQI129" s="229"/>
      <c r="EQJ129" s="230"/>
      <c r="EQK129" s="228"/>
      <c r="EQL129" s="219"/>
      <c r="EQM129" s="227"/>
      <c r="EQN129" s="228"/>
      <c r="EQO129" s="228"/>
      <c r="EQP129" s="235"/>
      <c r="EQQ129" s="228"/>
      <c r="EQR129" s="228"/>
      <c r="EQS129" s="228"/>
      <c r="EQT129" s="229"/>
      <c r="EQU129" s="230"/>
      <c r="EQV129" s="228"/>
      <c r="EQW129" s="219"/>
      <c r="EQX129" s="227"/>
      <c r="EQY129" s="228"/>
      <c r="EQZ129" s="228"/>
      <c r="ERA129" s="235"/>
      <c r="ERB129" s="228"/>
      <c r="ERC129" s="228"/>
      <c r="ERD129" s="228"/>
      <c r="ERE129" s="229"/>
      <c r="ERF129" s="230"/>
      <c r="ERG129" s="228"/>
      <c r="ERH129" s="219"/>
      <c r="ERI129" s="227"/>
      <c r="ERJ129" s="228"/>
      <c r="ERK129" s="228"/>
      <c r="ERL129" s="235"/>
      <c r="ERM129" s="228"/>
      <c r="ERN129" s="228"/>
      <c r="ERO129" s="228"/>
      <c r="ERP129" s="229"/>
      <c r="ERQ129" s="230"/>
      <c r="ERR129" s="228"/>
      <c r="ERS129" s="219"/>
      <c r="ERT129" s="227"/>
      <c r="ERU129" s="228"/>
      <c r="ERV129" s="228"/>
      <c r="ERW129" s="235"/>
      <c r="ERX129" s="228"/>
      <c r="ERY129" s="228"/>
      <c r="ERZ129" s="228"/>
      <c r="ESA129" s="229"/>
      <c r="ESB129" s="230"/>
      <c r="ESC129" s="228"/>
      <c r="ESD129" s="219"/>
      <c r="ESE129" s="227"/>
      <c r="ESF129" s="228"/>
      <c r="ESG129" s="228"/>
      <c r="ESH129" s="235"/>
      <c r="ESI129" s="228"/>
      <c r="ESJ129" s="228"/>
      <c r="ESK129" s="228"/>
      <c r="ESL129" s="229"/>
      <c r="ESM129" s="230"/>
      <c r="ESN129" s="228"/>
      <c r="ESO129" s="219"/>
      <c r="ESP129" s="227"/>
      <c r="ESQ129" s="228"/>
      <c r="ESR129" s="228"/>
      <c r="ESS129" s="235"/>
      <c r="EST129" s="228"/>
      <c r="ESU129" s="228"/>
      <c r="ESV129" s="228"/>
      <c r="ESW129" s="229"/>
      <c r="ESX129" s="230"/>
      <c r="ESY129" s="228"/>
      <c r="ESZ129" s="219"/>
      <c r="ETA129" s="227"/>
      <c r="ETB129" s="228"/>
      <c r="ETC129" s="228"/>
      <c r="ETD129" s="235"/>
      <c r="ETE129" s="228"/>
      <c r="ETF129" s="228"/>
      <c r="ETG129" s="228"/>
      <c r="ETH129" s="229"/>
      <c r="ETI129" s="230"/>
      <c r="ETJ129" s="228"/>
      <c r="ETK129" s="219"/>
      <c r="ETL129" s="227"/>
      <c r="ETM129" s="228"/>
      <c r="ETN129" s="228"/>
      <c r="ETO129" s="235"/>
      <c r="ETP129" s="228"/>
      <c r="ETQ129" s="228"/>
      <c r="ETR129" s="228"/>
      <c r="ETS129" s="229"/>
      <c r="ETT129" s="230"/>
      <c r="ETU129" s="228"/>
      <c r="ETV129" s="219"/>
      <c r="ETW129" s="227"/>
      <c r="ETX129" s="228"/>
      <c r="ETY129" s="228"/>
      <c r="ETZ129" s="235"/>
      <c r="EUA129" s="228"/>
      <c r="EUB129" s="228"/>
      <c r="EUC129" s="228"/>
      <c r="EUD129" s="229"/>
      <c r="EUE129" s="230"/>
      <c r="EUF129" s="228"/>
      <c r="EUG129" s="219"/>
      <c r="EUH129" s="227"/>
      <c r="EUI129" s="228"/>
      <c r="EUJ129" s="228"/>
      <c r="EUK129" s="235"/>
      <c r="EUL129" s="228"/>
      <c r="EUM129" s="228"/>
      <c r="EUN129" s="228"/>
      <c r="EUO129" s="229"/>
      <c r="EUP129" s="230"/>
      <c r="EUQ129" s="228"/>
      <c r="EUR129" s="219"/>
      <c r="EUS129" s="227"/>
      <c r="EUT129" s="228"/>
      <c r="EUU129" s="228"/>
      <c r="EUV129" s="235"/>
      <c r="EUW129" s="228"/>
      <c r="EUX129" s="228"/>
      <c r="EUY129" s="228"/>
      <c r="EUZ129" s="229"/>
      <c r="EVA129" s="230"/>
      <c r="EVB129" s="228"/>
      <c r="EVC129" s="219"/>
      <c r="EVD129" s="227"/>
      <c r="EVE129" s="228"/>
      <c r="EVF129" s="228"/>
      <c r="EVG129" s="235"/>
      <c r="EVH129" s="228"/>
      <c r="EVI129" s="228"/>
      <c r="EVJ129" s="228"/>
      <c r="EVK129" s="229"/>
      <c r="EVL129" s="230"/>
      <c r="EVM129" s="228"/>
      <c r="EVN129" s="219"/>
      <c r="EVO129" s="227"/>
      <c r="EVP129" s="228"/>
      <c r="EVQ129" s="228"/>
      <c r="EVR129" s="235"/>
      <c r="EVS129" s="228"/>
      <c r="EVT129" s="228"/>
      <c r="EVU129" s="228"/>
      <c r="EVV129" s="229"/>
      <c r="EVW129" s="230"/>
      <c r="EVX129" s="228"/>
      <c r="EVY129" s="219"/>
      <c r="EVZ129" s="227"/>
      <c r="EWA129" s="228"/>
      <c r="EWB129" s="228"/>
      <c r="EWC129" s="235"/>
      <c r="EWD129" s="228"/>
      <c r="EWE129" s="228"/>
      <c r="EWF129" s="228"/>
      <c r="EWG129" s="229"/>
      <c r="EWH129" s="230"/>
      <c r="EWI129" s="228"/>
      <c r="EWJ129" s="219"/>
      <c r="EWK129" s="227"/>
      <c r="EWL129" s="228"/>
      <c r="EWM129" s="228"/>
      <c r="EWN129" s="235"/>
      <c r="EWO129" s="228"/>
      <c r="EWP129" s="228"/>
      <c r="EWQ129" s="228"/>
      <c r="EWR129" s="229"/>
      <c r="EWS129" s="230"/>
      <c r="EWT129" s="228"/>
      <c r="EWU129" s="219"/>
      <c r="EWV129" s="227"/>
      <c r="EWW129" s="228"/>
      <c r="EWX129" s="228"/>
      <c r="EWY129" s="235"/>
      <c r="EWZ129" s="228"/>
      <c r="EXA129" s="228"/>
      <c r="EXB129" s="228"/>
      <c r="EXC129" s="229"/>
      <c r="EXD129" s="230"/>
      <c r="EXE129" s="228"/>
      <c r="EXF129" s="219"/>
      <c r="EXG129" s="227"/>
      <c r="EXH129" s="228"/>
      <c r="EXI129" s="228"/>
      <c r="EXJ129" s="235"/>
      <c r="EXK129" s="228"/>
      <c r="EXL129" s="228"/>
      <c r="EXM129" s="228"/>
      <c r="EXN129" s="229"/>
      <c r="EXO129" s="230"/>
      <c r="EXP129" s="228"/>
      <c r="EXQ129" s="219"/>
      <c r="EXR129" s="227"/>
      <c r="EXS129" s="228"/>
      <c r="EXT129" s="228"/>
      <c r="EXU129" s="235"/>
      <c r="EXV129" s="228"/>
      <c r="EXW129" s="228"/>
      <c r="EXX129" s="228"/>
      <c r="EXY129" s="229"/>
      <c r="EXZ129" s="230"/>
      <c r="EYA129" s="228"/>
      <c r="EYB129" s="219"/>
      <c r="EYC129" s="227"/>
      <c r="EYD129" s="228"/>
      <c r="EYE129" s="228"/>
      <c r="EYF129" s="235"/>
      <c r="EYG129" s="228"/>
      <c r="EYH129" s="228"/>
      <c r="EYI129" s="228"/>
      <c r="EYJ129" s="229"/>
      <c r="EYK129" s="230"/>
      <c r="EYL129" s="228"/>
      <c r="EYM129" s="219"/>
      <c r="EYN129" s="227"/>
      <c r="EYO129" s="228"/>
      <c r="EYP129" s="228"/>
      <c r="EYQ129" s="235"/>
      <c r="EYR129" s="228"/>
      <c r="EYS129" s="228"/>
      <c r="EYT129" s="228"/>
      <c r="EYU129" s="229"/>
      <c r="EYV129" s="230"/>
      <c r="EYW129" s="228"/>
      <c r="EYX129" s="219"/>
      <c r="EYY129" s="227"/>
      <c r="EYZ129" s="228"/>
      <c r="EZA129" s="228"/>
      <c r="EZB129" s="235"/>
      <c r="EZC129" s="228"/>
      <c r="EZD129" s="228"/>
      <c r="EZE129" s="228"/>
      <c r="EZF129" s="229"/>
      <c r="EZG129" s="230"/>
      <c r="EZH129" s="228"/>
      <c r="EZI129" s="219"/>
      <c r="EZJ129" s="227"/>
      <c r="EZK129" s="228"/>
      <c r="EZL129" s="228"/>
      <c r="EZM129" s="235"/>
      <c r="EZN129" s="228"/>
      <c r="EZO129" s="228"/>
      <c r="EZP129" s="228"/>
      <c r="EZQ129" s="229"/>
      <c r="EZR129" s="230"/>
      <c r="EZS129" s="228"/>
      <c r="EZT129" s="219"/>
      <c r="EZU129" s="227"/>
      <c r="EZV129" s="228"/>
      <c r="EZW129" s="228"/>
      <c r="EZX129" s="235"/>
      <c r="EZY129" s="228"/>
      <c r="EZZ129" s="228"/>
      <c r="FAA129" s="228"/>
      <c r="FAB129" s="229"/>
      <c r="FAC129" s="230"/>
      <c r="FAD129" s="228"/>
      <c r="FAE129" s="219"/>
      <c r="FAF129" s="227"/>
      <c r="FAG129" s="228"/>
      <c r="FAH129" s="228"/>
      <c r="FAI129" s="235"/>
      <c r="FAJ129" s="228"/>
      <c r="FAK129" s="228"/>
      <c r="FAL129" s="228"/>
      <c r="FAM129" s="229"/>
      <c r="FAN129" s="230"/>
      <c r="FAO129" s="228"/>
      <c r="FAP129" s="219"/>
      <c r="FAQ129" s="227"/>
      <c r="FAR129" s="228"/>
      <c r="FAS129" s="228"/>
      <c r="FAT129" s="235"/>
      <c r="FAU129" s="228"/>
      <c r="FAV129" s="228"/>
      <c r="FAW129" s="228"/>
      <c r="FAX129" s="229"/>
      <c r="FAY129" s="230"/>
      <c r="FAZ129" s="228"/>
      <c r="FBA129" s="219"/>
      <c r="FBB129" s="227"/>
      <c r="FBC129" s="228"/>
      <c r="FBD129" s="228"/>
      <c r="FBE129" s="235"/>
      <c r="FBF129" s="228"/>
      <c r="FBG129" s="228"/>
      <c r="FBH129" s="228"/>
      <c r="FBI129" s="229"/>
      <c r="FBJ129" s="230"/>
      <c r="FBK129" s="228"/>
      <c r="FBL129" s="219"/>
      <c r="FBM129" s="227"/>
      <c r="FBN129" s="228"/>
      <c r="FBO129" s="228"/>
      <c r="FBP129" s="235"/>
      <c r="FBQ129" s="228"/>
      <c r="FBR129" s="228"/>
      <c r="FBS129" s="228"/>
      <c r="FBT129" s="229"/>
      <c r="FBU129" s="230"/>
      <c r="FBV129" s="228"/>
      <c r="FBW129" s="219"/>
      <c r="FBX129" s="227"/>
      <c r="FBY129" s="228"/>
      <c r="FBZ129" s="228"/>
      <c r="FCA129" s="235"/>
      <c r="FCB129" s="228"/>
      <c r="FCC129" s="228"/>
      <c r="FCD129" s="228"/>
      <c r="FCE129" s="229"/>
      <c r="FCF129" s="230"/>
      <c r="FCG129" s="228"/>
      <c r="FCH129" s="219"/>
      <c r="FCI129" s="227"/>
      <c r="FCJ129" s="228"/>
      <c r="FCK129" s="228"/>
      <c r="FCL129" s="235"/>
      <c r="FCM129" s="228"/>
      <c r="FCN129" s="228"/>
      <c r="FCO129" s="228"/>
      <c r="FCP129" s="229"/>
      <c r="FCQ129" s="230"/>
      <c r="FCR129" s="228"/>
      <c r="FCS129" s="219"/>
      <c r="FCT129" s="227"/>
      <c r="FCU129" s="228"/>
      <c r="FCV129" s="228"/>
      <c r="FCW129" s="235"/>
      <c r="FCX129" s="228"/>
      <c r="FCY129" s="228"/>
      <c r="FCZ129" s="228"/>
      <c r="FDA129" s="229"/>
      <c r="FDB129" s="230"/>
      <c r="FDC129" s="228"/>
      <c r="FDD129" s="219"/>
      <c r="FDE129" s="227"/>
      <c r="FDF129" s="228"/>
      <c r="FDG129" s="228"/>
      <c r="FDH129" s="235"/>
      <c r="FDI129" s="228"/>
      <c r="FDJ129" s="228"/>
      <c r="FDK129" s="228"/>
      <c r="FDL129" s="229"/>
      <c r="FDM129" s="230"/>
      <c r="FDN129" s="228"/>
      <c r="FDO129" s="219"/>
      <c r="FDP129" s="227"/>
      <c r="FDQ129" s="228"/>
      <c r="FDR129" s="228"/>
      <c r="FDS129" s="235"/>
      <c r="FDT129" s="228"/>
      <c r="FDU129" s="228"/>
      <c r="FDV129" s="228"/>
      <c r="FDW129" s="229"/>
      <c r="FDX129" s="230"/>
      <c r="FDY129" s="228"/>
      <c r="FDZ129" s="219"/>
      <c r="FEA129" s="227"/>
      <c r="FEB129" s="228"/>
      <c r="FEC129" s="228"/>
      <c r="FED129" s="235"/>
      <c r="FEE129" s="228"/>
      <c r="FEF129" s="228"/>
      <c r="FEG129" s="228"/>
      <c r="FEH129" s="229"/>
      <c r="FEI129" s="230"/>
      <c r="FEJ129" s="228"/>
      <c r="FEK129" s="219"/>
      <c r="FEL129" s="227"/>
      <c r="FEM129" s="228"/>
      <c r="FEN129" s="228"/>
      <c r="FEO129" s="235"/>
      <c r="FEP129" s="228"/>
      <c r="FEQ129" s="228"/>
      <c r="FER129" s="228"/>
      <c r="FES129" s="229"/>
      <c r="FET129" s="230"/>
      <c r="FEU129" s="228"/>
      <c r="FEV129" s="219"/>
      <c r="FEW129" s="227"/>
      <c r="FEX129" s="228"/>
      <c r="FEY129" s="228"/>
      <c r="FEZ129" s="235"/>
      <c r="FFA129" s="228"/>
      <c r="FFB129" s="228"/>
      <c r="FFC129" s="228"/>
      <c r="FFD129" s="229"/>
      <c r="FFE129" s="230"/>
      <c r="FFF129" s="228"/>
      <c r="FFG129" s="219"/>
      <c r="FFH129" s="227"/>
      <c r="FFI129" s="228"/>
      <c r="FFJ129" s="228"/>
      <c r="FFK129" s="235"/>
      <c r="FFL129" s="228"/>
      <c r="FFM129" s="228"/>
      <c r="FFN129" s="228"/>
      <c r="FFO129" s="229"/>
      <c r="FFP129" s="230"/>
      <c r="FFQ129" s="228"/>
      <c r="FFR129" s="219"/>
      <c r="FFS129" s="227"/>
      <c r="FFT129" s="228"/>
      <c r="FFU129" s="228"/>
      <c r="FFV129" s="235"/>
      <c r="FFW129" s="228"/>
      <c r="FFX129" s="228"/>
      <c r="FFY129" s="228"/>
      <c r="FFZ129" s="229"/>
      <c r="FGA129" s="230"/>
      <c r="FGB129" s="228"/>
      <c r="FGC129" s="219"/>
      <c r="FGD129" s="227"/>
      <c r="FGE129" s="228"/>
      <c r="FGF129" s="228"/>
      <c r="FGG129" s="235"/>
      <c r="FGH129" s="228"/>
      <c r="FGI129" s="228"/>
      <c r="FGJ129" s="228"/>
      <c r="FGK129" s="229"/>
      <c r="FGL129" s="230"/>
      <c r="FGM129" s="228"/>
      <c r="FGN129" s="219"/>
      <c r="FGO129" s="227"/>
      <c r="FGP129" s="228"/>
      <c r="FGQ129" s="228"/>
      <c r="FGR129" s="235"/>
      <c r="FGS129" s="228"/>
      <c r="FGT129" s="228"/>
      <c r="FGU129" s="228"/>
      <c r="FGV129" s="229"/>
      <c r="FGW129" s="230"/>
      <c r="FGX129" s="228"/>
      <c r="FGY129" s="219"/>
      <c r="FGZ129" s="227"/>
      <c r="FHA129" s="228"/>
      <c r="FHB129" s="228"/>
      <c r="FHC129" s="235"/>
      <c r="FHD129" s="228"/>
      <c r="FHE129" s="228"/>
      <c r="FHF129" s="228"/>
      <c r="FHG129" s="229"/>
      <c r="FHH129" s="230"/>
      <c r="FHI129" s="228"/>
      <c r="FHJ129" s="219"/>
      <c r="FHK129" s="227"/>
      <c r="FHL129" s="228"/>
      <c r="FHM129" s="228"/>
      <c r="FHN129" s="235"/>
      <c r="FHO129" s="228"/>
      <c r="FHP129" s="228"/>
      <c r="FHQ129" s="228"/>
      <c r="FHR129" s="229"/>
      <c r="FHS129" s="230"/>
      <c r="FHT129" s="228"/>
      <c r="FHU129" s="219"/>
      <c r="FHV129" s="227"/>
      <c r="FHW129" s="228"/>
      <c r="FHX129" s="228"/>
      <c r="FHY129" s="235"/>
      <c r="FHZ129" s="228"/>
      <c r="FIA129" s="228"/>
      <c r="FIB129" s="228"/>
      <c r="FIC129" s="229"/>
      <c r="FID129" s="230"/>
      <c r="FIE129" s="228"/>
      <c r="FIF129" s="219"/>
      <c r="FIG129" s="227"/>
      <c r="FIH129" s="228"/>
      <c r="FII129" s="228"/>
      <c r="FIJ129" s="235"/>
      <c r="FIK129" s="228"/>
      <c r="FIL129" s="228"/>
      <c r="FIM129" s="228"/>
      <c r="FIN129" s="229"/>
      <c r="FIO129" s="230"/>
      <c r="FIP129" s="228"/>
      <c r="FIQ129" s="219"/>
      <c r="FIR129" s="227"/>
      <c r="FIS129" s="228"/>
      <c r="FIT129" s="228"/>
      <c r="FIU129" s="235"/>
      <c r="FIV129" s="228"/>
      <c r="FIW129" s="228"/>
      <c r="FIX129" s="228"/>
      <c r="FIY129" s="229"/>
      <c r="FIZ129" s="230"/>
      <c r="FJA129" s="228"/>
      <c r="FJB129" s="219"/>
      <c r="FJC129" s="227"/>
      <c r="FJD129" s="228"/>
      <c r="FJE129" s="228"/>
      <c r="FJF129" s="235"/>
      <c r="FJG129" s="228"/>
      <c r="FJH129" s="228"/>
      <c r="FJI129" s="228"/>
      <c r="FJJ129" s="229"/>
      <c r="FJK129" s="230"/>
      <c r="FJL129" s="228"/>
      <c r="FJM129" s="219"/>
      <c r="FJN129" s="227"/>
      <c r="FJO129" s="228"/>
      <c r="FJP129" s="228"/>
      <c r="FJQ129" s="235"/>
      <c r="FJR129" s="228"/>
      <c r="FJS129" s="228"/>
      <c r="FJT129" s="228"/>
      <c r="FJU129" s="229"/>
      <c r="FJV129" s="230"/>
      <c r="FJW129" s="228"/>
      <c r="FJX129" s="219"/>
      <c r="FJY129" s="227"/>
      <c r="FJZ129" s="228"/>
      <c r="FKA129" s="228"/>
      <c r="FKB129" s="235"/>
      <c r="FKC129" s="228"/>
      <c r="FKD129" s="228"/>
      <c r="FKE129" s="228"/>
      <c r="FKF129" s="229"/>
      <c r="FKG129" s="230"/>
      <c r="FKH129" s="228"/>
      <c r="FKI129" s="219"/>
      <c r="FKJ129" s="227"/>
      <c r="FKK129" s="228"/>
      <c r="FKL129" s="228"/>
      <c r="FKM129" s="235"/>
      <c r="FKN129" s="228"/>
      <c r="FKO129" s="228"/>
      <c r="FKP129" s="228"/>
      <c r="FKQ129" s="229"/>
      <c r="FKR129" s="230"/>
      <c r="FKS129" s="228"/>
      <c r="FKT129" s="219"/>
      <c r="FKU129" s="227"/>
      <c r="FKV129" s="228"/>
      <c r="FKW129" s="228"/>
      <c r="FKX129" s="235"/>
      <c r="FKY129" s="228"/>
      <c r="FKZ129" s="228"/>
      <c r="FLA129" s="228"/>
      <c r="FLB129" s="229"/>
      <c r="FLC129" s="230"/>
      <c r="FLD129" s="228"/>
      <c r="FLE129" s="219"/>
      <c r="FLF129" s="227"/>
      <c r="FLG129" s="228"/>
      <c r="FLH129" s="228"/>
      <c r="FLI129" s="235"/>
      <c r="FLJ129" s="228"/>
      <c r="FLK129" s="228"/>
      <c r="FLL129" s="228"/>
      <c r="FLM129" s="229"/>
      <c r="FLN129" s="230"/>
      <c r="FLO129" s="228"/>
      <c r="FLP129" s="219"/>
      <c r="FLQ129" s="227"/>
      <c r="FLR129" s="228"/>
      <c r="FLS129" s="228"/>
      <c r="FLT129" s="235"/>
      <c r="FLU129" s="228"/>
      <c r="FLV129" s="228"/>
      <c r="FLW129" s="228"/>
      <c r="FLX129" s="229"/>
      <c r="FLY129" s="230"/>
      <c r="FLZ129" s="228"/>
      <c r="FMA129" s="219"/>
      <c r="FMB129" s="227"/>
      <c r="FMC129" s="228"/>
      <c r="FMD129" s="228"/>
      <c r="FME129" s="235"/>
      <c r="FMF129" s="228"/>
      <c r="FMG129" s="228"/>
      <c r="FMH129" s="228"/>
      <c r="FMI129" s="229"/>
      <c r="FMJ129" s="230"/>
      <c r="FMK129" s="228"/>
      <c r="FML129" s="219"/>
      <c r="FMM129" s="227"/>
      <c r="FMN129" s="228"/>
      <c r="FMO129" s="228"/>
      <c r="FMP129" s="235"/>
      <c r="FMQ129" s="228"/>
      <c r="FMR129" s="228"/>
      <c r="FMS129" s="228"/>
      <c r="FMT129" s="229"/>
      <c r="FMU129" s="230"/>
      <c r="FMV129" s="228"/>
      <c r="FMW129" s="219"/>
      <c r="FMX129" s="227"/>
      <c r="FMY129" s="228"/>
      <c r="FMZ129" s="228"/>
      <c r="FNA129" s="235"/>
      <c r="FNB129" s="228"/>
      <c r="FNC129" s="228"/>
      <c r="FND129" s="228"/>
      <c r="FNE129" s="229"/>
      <c r="FNF129" s="230"/>
      <c r="FNG129" s="228"/>
      <c r="FNH129" s="219"/>
      <c r="FNI129" s="227"/>
      <c r="FNJ129" s="228"/>
      <c r="FNK129" s="228"/>
      <c r="FNL129" s="235"/>
      <c r="FNM129" s="228"/>
      <c r="FNN129" s="228"/>
      <c r="FNO129" s="228"/>
      <c r="FNP129" s="229"/>
      <c r="FNQ129" s="230"/>
      <c r="FNR129" s="228"/>
      <c r="FNS129" s="219"/>
      <c r="FNT129" s="227"/>
      <c r="FNU129" s="228"/>
      <c r="FNV129" s="228"/>
      <c r="FNW129" s="235"/>
      <c r="FNX129" s="228"/>
      <c r="FNY129" s="228"/>
      <c r="FNZ129" s="228"/>
      <c r="FOA129" s="229"/>
      <c r="FOB129" s="230"/>
      <c r="FOC129" s="228"/>
      <c r="FOD129" s="219"/>
      <c r="FOE129" s="227"/>
      <c r="FOF129" s="228"/>
      <c r="FOG129" s="228"/>
      <c r="FOH129" s="235"/>
      <c r="FOI129" s="228"/>
      <c r="FOJ129" s="228"/>
      <c r="FOK129" s="228"/>
      <c r="FOL129" s="229"/>
      <c r="FOM129" s="230"/>
      <c r="FON129" s="228"/>
      <c r="FOO129" s="219"/>
      <c r="FOP129" s="227"/>
      <c r="FOQ129" s="228"/>
      <c r="FOR129" s="228"/>
      <c r="FOS129" s="235"/>
      <c r="FOT129" s="228"/>
      <c r="FOU129" s="228"/>
      <c r="FOV129" s="228"/>
      <c r="FOW129" s="229"/>
      <c r="FOX129" s="230"/>
      <c r="FOY129" s="228"/>
      <c r="FOZ129" s="219"/>
      <c r="FPA129" s="227"/>
      <c r="FPB129" s="228"/>
      <c r="FPC129" s="228"/>
      <c r="FPD129" s="235"/>
      <c r="FPE129" s="228"/>
      <c r="FPF129" s="228"/>
      <c r="FPG129" s="228"/>
      <c r="FPH129" s="229"/>
      <c r="FPI129" s="230"/>
      <c r="FPJ129" s="228"/>
      <c r="FPK129" s="219"/>
      <c r="FPL129" s="227"/>
      <c r="FPM129" s="228"/>
      <c r="FPN129" s="228"/>
      <c r="FPO129" s="235"/>
      <c r="FPP129" s="228"/>
      <c r="FPQ129" s="228"/>
      <c r="FPR129" s="228"/>
      <c r="FPS129" s="229"/>
      <c r="FPT129" s="230"/>
      <c r="FPU129" s="228"/>
      <c r="FPV129" s="219"/>
      <c r="FPW129" s="227"/>
      <c r="FPX129" s="228"/>
      <c r="FPY129" s="228"/>
      <c r="FPZ129" s="235"/>
      <c r="FQA129" s="228"/>
      <c r="FQB129" s="228"/>
      <c r="FQC129" s="228"/>
      <c r="FQD129" s="229"/>
      <c r="FQE129" s="230"/>
      <c r="FQF129" s="228"/>
      <c r="FQG129" s="219"/>
      <c r="FQH129" s="227"/>
      <c r="FQI129" s="228"/>
      <c r="FQJ129" s="228"/>
      <c r="FQK129" s="235"/>
      <c r="FQL129" s="228"/>
      <c r="FQM129" s="228"/>
      <c r="FQN129" s="228"/>
      <c r="FQO129" s="229"/>
      <c r="FQP129" s="230"/>
      <c r="FQQ129" s="228"/>
      <c r="FQR129" s="219"/>
      <c r="FQS129" s="227"/>
      <c r="FQT129" s="228"/>
      <c r="FQU129" s="228"/>
      <c r="FQV129" s="235"/>
      <c r="FQW129" s="228"/>
      <c r="FQX129" s="228"/>
      <c r="FQY129" s="228"/>
      <c r="FQZ129" s="229"/>
      <c r="FRA129" s="230"/>
      <c r="FRB129" s="228"/>
      <c r="FRC129" s="219"/>
      <c r="FRD129" s="227"/>
      <c r="FRE129" s="228"/>
      <c r="FRF129" s="228"/>
      <c r="FRG129" s="235"/>
      <c r="FRH129" s="228"/>
      <c r="FRI129" s="228"/>
      <c r="FRJ129" s="228"/>
      <c r="FRK129" s="229"/>
      <c r="FRL129" s="230"/>
      <c r="FRM129" s="228"/>
      <c r="FRN129" s="219"/>
      <c r="FRO129" s="227"/>
      <c r="FRP129" s="228"/>
      <c r="FRQ129" s="228"/>
      <c r="FRR129" s="235"/>
      <c r="FRS129" s="228"/>
      <c r="FRT129" s="228"/>
      <c r="FRU129" s="228"/>
      <c r="FRV129" s="229"/>
      <c r="FRW129" s="230"/>
      <c r="FRX129" s="228"/>
      <c r="FRY129" s="219"/>
      <c r="FRZ129" s="227"/>
      <c r="FSA129" s="228"/>
      <c r="FSB129" s="228"/>
      <c r="FSC129" s="235"/>
      <c r="FSD129" s="228"/>
      <c r="FSE129" s="228"/>
      <c r="FSF129" s="228"/>
      <c r="FSG129" s="229"/>
      <c r="FSH129" s="230"/>
      <c r="FSI129" s="228"/>
      <c r="FSJ129" s="219"/>
      <c r="FSK129" s="227"/>
      <c r="FSL129" s="228"/>
      <c r="FSM129" s="228"/>
      <c r="FSN129" s="235"/>
      <c r="FSO129" s="228"/>
      <c r="FSP129" s="228"/>
      <c r="FSQ129" s="228"/>
      <c r="FSR129" s="229"/>
      <c r="FSS129" s="230"/>
      <c r="FST129" s="228"/>
      <c r="FSU129" s="219"/>
      <c r="FSV129" s="227"/>
      <c r="FSW129" s="228"/>
      <c r="FSX129" s="228"/>
      <c r="FSY129" s="235"/>
      <c r="FSZ129" s="228"/>
      <c r="FTA129" s="228"/>
      <c r="FTB129" s="228"/>
      <c r="FTC129" s="229"/>
      <c r="FTD129" s="230"/>
      <c r="FTE129" s="228"/>
      <c r="FTF129" s="219"/>
      <c r="FTG129" s="227"/>
      <c r="FTH129" s="228"/>
      <c r="FTI129" s="228"/>
      <c r="FTJ129" s="235"/>
      <c r="FTK129" s="228"/>
      <c r="FTL129" s="228"/>
      <c r="FTM129" s="228"/>
      <c r="FTN129" s="229"/>
      <c r="FTO129" s="230"/>
      <c r="FTP129" s="228"/>
      <c r="FTQ129" s="219"/>
      <c r="FTR129" s="227"/>
      <c r="FTS129" s="228"/>
      <c r="FTT129" s="228"/>
      <c r="FTU129" s="235"/>
      <c r="FTV129" s="228"/>
      <c r="FTW129" s="228"/>
      <c r="FTX129" s="228"/>
      <c r="FTY129" s="229"/>
      <c r="FTZ129" s="230"/>
      <c r="FUA129" s="228"/>
      <c r="FUB129" s="219"/>
      <c r="FUC129" s="227"/>
      <c r="FUD129" s="228"/>
      <c r="FUE129" s="228"/>
      <c r="FUF129" s="235"/>
      <c r="FUG129" s="228"/>
      <c r="FUH129" s="228"/>
      <c r="FUI129" s="228"/>
      <c r="FUJ129" s="229"/>
      <c r="FUK129" s="230"/>
      <c r="FUL129" s="228"/>
      <c r="FUM129" s="219"/>
      <c r="FUN129" s="227"/>
      <c r="FUO129" s="228"/>
      <c r="FUP129" s="228"/>
      <c r="FUQ129" s="235"/>
      <c r="FUR129" s="228"/>
      <c r="FUS129" s="228"/>
      <c r="FUT129" s="228"/>
      <c r="FUU129" s="229"/>
      <c r="FUV129" s="230"/>
      <c r="FUW129" s="228"/>
      <c r="FUX129" s="219"/>
      <c r="FUY129" s="227"/>
      <c r="FUZ129" s="228"/>
      <c r="FVA129" s="228"/>
      <c r="FVB129" s="235"/>
      <c r="FVC129" s="228"/>
      <c r="FVD129" s="228"/>
      <c r="FVE129" s="228"/>
      <c r="FVF129" s="229"/>
      <c r="FVG129" s="230"/>
      <c r="FVH129" s="228"/>
      <c r="FVI129" s="219"/>
      <c r="FVJ129" s="227"/>
      <c r="FVK129" s="228"/>
      <c r="FVL129" s="228"/>
      <c r="FVM129" s="235"/>
      <c r="FVN129" s="228"/>
      <c r="FVO129" s="228"/>
      <c r="FVP129" s="228"/>
      <c r="FVQ129" s="229"/>
      <c r="FVR129" s="230"/>
      <c r="FVS129" s="228"/>
      <c r="FVT129" s="219"/>
      <c r="FVU129" s="227"/>
      <c r="FVV129" s="228"/>
      <c r="FVW129" s="228"/>
      <c r="FVX129" s="235"/>
      <c r="FVY129" s="228"/>
      <c r="FVZ129" s="228"/>
      <c r="FWA129" s="228"/>
      <c r="FWB129" s="229"/>
      <c r="FWC129" s="230"/>
      <c r="FWD129" s="228"/>
      <c r="FWE129" s="219"/>
      <c r="FWF129" s="227"/>
      <c r="FWG129" s="228"/>
      <c r="FWH129" s="228"/>
      <c r="FWI129" s="235"/>
      <c r="FWJ129" s="228"/>
      <c r="FWK129" s="228"/>
      <c r="FWL129" s="228"/>
      <c r="FWM129" s="229"/>
      <c r="FWN129" s="230"/>
      <c r="FWO129" s="228"/>
      <c r="FWP129" s="219"/>
      <c r="FWQ129" s="227"/>
      <c r="FWR129" s="228"/>
      <c r="FWS129" s="228"/>
      <c r="FWT129" s="235"/>
      <c r="FWU129" s="228"/>
      <c r="FWV129" s="228"/>
      <c r="FWW129" s="228"/>
      <c r="FWX129" s="229"/>
      <c r="FWY129" s="230"/>
      <c r="FWZ129" s="228"/>
      <c r="FXA129" s="219"/>
      <c r="FXB129" s="227"/>
      <c r="FXC129" s="228"/>
      <c r="FXD129" s="228"/>
      <c r="FXE129" s="235"/>
      <c r="FXF129" s="228"/>
      <c r="FXG129" s="228"/>
      <c r="FXH129" s="228"/>
      <c r="FXI129" s="229"/>
      <c r="FXJ129" s="230"/>
      <c r="FXK129" s="228"/>
      <c r="FXL129" s="219"/>
      <c r="FXM129" s="227"/>
      <c r="FXN129" s="228"/>
      <c r="FXO129" s="228"/>
      <c r="FXP129" s="235"/>
      <c r="FXQ129" s="228"/>
      <c r="FXR129" s="228"/>
      <c r="FXS129" s="228"/>
      <c r="FXT129" s="229"/>
      <c r="FXU129" s="230"/>
      <c r="FXV129" s="228"/>
      <c r="FXW129" s="219"/>
      <c r="FXX129" s="227"/>
      <c r="FXY129" s="228"/>
      <c r="FXZ129" s="228"/>
      <c r="FYA129" s="235"/>
      <c r="FYB129" s="228"/>
      <c r="FYC129" s="228"/>
      <c r="FYD129" s="228"/>
      <c r="FYE129" s="229"/>
      <c r="FYF129" s="230"/>
      <c r="FYG129" s="228"/>
      <c r="FYH129" s="219"/>
      <c r="FYI129" s="227"/>
      <c r="FYJ129" s="228"/>
      <c r="FYK129" s="228"/>
      <c r="FYL129" s="235"/>
      <c r="FYM129" s="228"/>
      <c r="FYN129" s="228"/>
      <c r="FYO129" s="228"/>
      <c r="FYP129" s="229"/>
      <c r="FYQ129" s="230"/>
      <c r="FYR129" s="228"/>
      <c r="FYS129" s="219"/>
      <c r="FYT129" s="227"/>
      <c r="FYU129" s="228"/>
      <c r="FYV129" s="228"/>
      <c r="FYW129" s="235"/>
      <c r="FYX129" s="228"/>
      <c r="FYY129" s="228"/>
      <c r="FYZ129" s="228"/>
      <c r="FZA129" s="229"/>
      <c r="FZB129" s="230"/>
      <c r="FZC129" s="228"/>
      <c r="FZD129" s="219"/>
      <c r="FZE129" s="227"/>
      <c r="FZF129" s="228"/>
      <c r="FZG129" s="228"/>
      <c r="FZH129" s="235"/>
      <c r="FZI129" s="228"/>
      <c r="FZJ129" s="228"/>
      <c r="FZK129" s="228"/>
      <c r="FZL129" s="229"/>
      <c r="FZM129" s="230"/>
      <c r="FZN129" s="228"/>
      <c r="FZO129" s="219"/>
      <c r="FZP129" s="227"/>
      <c r="FZQ129" s="228"/>
      <c r="FZR129" s="228"/>
      <c r="FZS129" s="235"/>
      <c r="FZT129" s="228"/>
      <c r="FZU129" s="228"/>
      <c r="FZV129" s="228"/>
      <c r="FZW129" s="229"/>
      <c r="FZX129" s="230"/>
      <c r="FZY129" s="228"/>
      <c r="FZZ129" s="219"/>
      <c r="GAA129" s="227"/>
      <c r="GAB129" s="228"/>
      <c r="GAC129" s="228"/>
      <c r="GAD129" s="235"/>
      <c r="GAE129" s="228"/>
      <c r="GAF129" s="228"/>
      <c r="GAG129" s="228"/>
      <c r="GAH129" s="229"/>
      <c r="GAI129" s="230"/>
      <c r="GAJ129" s="228"/>
      <c r="GAK129" s="219"/>
      <c r="GAL129" s="227"/>
      <c r="GAM129" s="228"/>
      <c r="GAN129" s="228"/>
      <c r="GAO129" s="235"/>
      <c r="GAP129" s="228"/>
      <c r="GAQ129" s="228"/>
      <c r="GAR129" s="228"/>
      <c r="GAS129" s="229"/>
      <c r="GAT129" s="230"/>
      <c r="GAU129" s="228"/>
      <c r="GAV129" s="219"/>
      <c r="GAW129" s="227"/>
      <c r="GAX129" s="228"/>
      <c r="GAY129" s="228"/>
      <c r="GAZ129" s="235"/>
      <c r="GBA129" s="228"/>
      <c r="GBB129" s="228"/>
      <c r="GBC129" s="228"/>
      <c r="GBD129" s="229"/>
      <c r="GBE129" s="230"/>
      <c r="GBF129" s="228"/>
      <c r="GBG129" s="219"/>
      <c r="GBH129" s="227"/>
      <c r="GBI129" s="228"/>
      <c r="GBJ129" s="228"/>
      <c r="GBK129" s="235"/>
      <c r="GBL129" s="228"/>
      <c r="GBM129" s="228"/>
      <c r="GBN129" s="228"/>
      <c r="GBO129" s="229"/>
      <c r="GBP129" s="230"/>
      <c r="GBQ129" s="228"/>
      <c r="GBR129" s="219"/>
      <c r="GBS129" s="227"/>
      <c r="GBT129" s="228"/>
      <c r="GBU129" s="228"/>
      <c r="GBV129" s="235"/>
      <c r="GBW129" s="228"/>
      <c r="GBX129" s="228"/>
      <c r="GBY129" s="228"/>
      <c r="GBZ129" s="229"/>
      <c r="GCA129" s="230"/>
      <c r="GCB129" s="228"/>
      <c r="GCC129" s="219"/>
      <c r="GCD129" s="227"/>
      <c r="GCE129" s="228"/>
      <c r="GCF129" s="228"/>
      <c r="GCG129" s="235"/>
      <c r="GCH129" s="228"/>
      <c r="GCI129" s="228"/>
      <c r="GCJ129" s="228"/>
      <c r="GCK129" s="229"/>
      <c r="GCL129" s="230"/>
      <c r="GCM129" s="228"/>
      <c r="GCN129" s="219"/>
      <c r="GCO129" s="227"/>
      <c r="GCP129" s="228"/>
      <c r="GCQ129" s="228"/>
      <c r="GCR129" s="235"/>
      <c r="GCS129" s="228"/>
      <c r="GCT129" s="228"/>
      <c r="GCU129" s="228"/>
      <c r="GCV129" s="229"/>
      <c r="GCW129" s="230"/>
      <c r="GCX129" s="228"/>
      <c r="GCY129" s="219"/>
      <c r="GCZ129" s="227"/>
      <c r="GDA129" s="228"/>
      <c r="GDB129" s="228"/>
      <c r="GDC129" s="235"/>
      <c r="GDD129" s="228"/>
      <c r="GDE129" s="228"/>
      <c r="GDF129" s="228"/>
      <c r="GDG129" s="229"/>
      <c r="GDH129" s="230"/>
      <c r="GDI129" s="228"/>
      <c r="GDJ129" s="219"/>
      <c r="GDK129" s="227"/>
      <c r="GDL129" s="228"/>
      <c r="GDM129" s="228"/>
      <c r="GDN129" s="235"/>
      <c r="GDO129" s="228"/>
      <c r="GDP129" s="228"/>
      <c r="GDQ129" s="228"/>
      <c r="GDR129" s="229"/>
      <c r="GDS129" s="230"/>
      <c r="GDT129" s="228"/>
      <c r="GDU129" s="219"/>
      <c r="GDV129" s="227"/>
      <c r="GDW129" s="228"/>
      <c r="GDX129" s="228"/>
      <c r="GDY129" s="235"/>
      <c r="GDZ129" s="228"/>
      <c r="GEA129" s="228"/>
      <c r="GEB129" s="228"/>
      <c r="GEC129" s="229"/>
      <c r="GED129" s="230"/>
      <c r="GEE129" s="228"/>
      <c r="GEF129" s="219"/>
      <c r="GEG129" s="227"/>
      <c r="GEH129" s="228"/>
      <c r="GEI129" s="228"/>
      <c r="GEJ129" s="235"/>
      <c r="GEK129" s="228"/>
      <c r="GEL129" s="228"/>
      <c r="GEM129" s="228"/>
      <c r="GEN129" s="229"/>
      <c r="GEO129" s="230"/>
      <c r="GEP129" s="228"/>
      <c r="GEQ129" s="219"/>
      <c r="GER129" s="227"/>
      <c r="GES129" s="228"/>
      <c r="GET129" s="228"/>
      <c r="GEU129" s="235"/>
      <c r="GEV129" s="228"/>
      <c r="GEW129" s="228"/>
      <c r="GEX129" s="228"/>
      <c r="GEY129" s="229"/>
      <c r="GEZ129" s="230"/>
      <c r="GFA129" s="228"/>
      <c r="GFB129" s="219"/>
      <c r="GFC129" s="227"/>
      <c r="GFD129" s="228"/>
      <c r="GFE129" s="228"/>
      <c r="GFF129" s="235"/>
      <c r="GFG129" s="228"/>
      <c r="GFH129" s="228"/>
      <c r="GFI129" s="228"/>
      <c r="GFJ129" s="229"/>
      <c r="GFK129" s="230"/>
      <c r="GFL129" s="228"/>
      <c r="GFM129" s="219"/>
      <c r="GFN129" s="227"/>
      <c r="GFO129" s="228"/>
      <c r="GFP129" s="228"/>
      <c r="GFQ129" s="235"/>
      <c r="GFR129" s="228"/>
      <c r="GFS129" s="228"/>
      <c r="GFT129" s="228"/>
      <c r="GFU129" s="229"/>
      <c r="GFV129" s="230"/>
      <c r="GFW129" s="228"/>
      <c r="GFX129" s="219"/>
      <c r="GFY129" s="227"/>
      <c r="GFZ129" s="228"/>
      <c r="GGA129" s="228"/>
      <c r="GGB129" s="235"/>
      <c r="GGC129" s="228"/>
      <c r="GGD129" s="228"/>
      <c r="GGE129" s="228"/>
      <c r="GGF129" s="229"/>
      <c r="GGG129" s="230"/>
      <c r="GGH129" s="228"/>
      <c r="GGI129" s="219"/>
      <c r="GGJ129" s="227"/>
      <c r="GGK129" s="228"/>
      <c r="GGL129" s="228"/>
      <c r="GGM129" s="235"/>
      <c r="GGN129" s="228"/>
      <c r="GGO129" s="228"/>
      <c r="GGP129" s="228"/>
      <c r="GGQ129" s="229"/>
      <c r="GGR129" s="230"/>
      <c r="GGS129" s="228"/>
      <c r="GGT129" s="219"/>
      <c r="GGU129" s="227"/>
      <c r="GGV129" s="228"/>
      <c r="GGW129" s="228"/>
      <c r="GGX129" s="235"/>
      <c r="GGY129" s="228"/>
      <c r="GGZ129" s="228"/>
      <c r="GHA129" s="228"/>
      <c r="GHB129" s="229"/>
      <c r="GHC129" s="230"/>
      <c r="GHD129" s="228"/>
      <c r="GHE129" s="219"/>
      <c r="GHF129" s="227"/>
      <c r="GHG129" s="228"/>
      <c r="GHH129" s="228"/>
      <c r="GHI129" s="235"/>
      <c r="GHJ129" s="228"/>
      <c r="GHK129" s="228"/>
      <c r="GHL129" s="228"/>
      <c r="GHM129" s="229"/>
      <c r="GHN129" s="230"/>
      <c r="GHO129" s="228"/>
      <c r="GHP129" s="219"/>
      <c r="GHQ129" s="227"/>
      <c r="GHR129" s="228"/>
      <c r="GHS129" s="228"/>
      <c r="GHT129" s="235"/>
      <c r="GHU129" s="228"/>
      <c r="GHV129" s="228"/>
      <c r="GHW129" s="228"/>
      <c r="GHX129" s="229"/>
      <c r="GHY129" s="230"/>
      <c r="GHZ129" s="228"/>
      <c r="GIA129" s="219"/>
      <c r="GIB129" s="227"/>
      <c r="GIC129" s="228"/>
      <c r="GID129" s="228"/>
      <c r="GIE129" s="235"/>
      <c r="GIF129" s="228"/>
      <c r="GIG129" s="228"/>
      <c r="GIH129" s="228"/>
      <c r="GII129" s="229"/>
      <c r="GIJ129" s="230"/>
      <c r="GIK129" s="228"/>
      <c r="GIL129" s="219"/>
      <c r="GIM129" s="227"/>
      <c r="GIN129" s="228"/>
      <c r="GIO129" s="228"/>
      <c r="GIP129" s="235"/>
      <c r="GIQ129" s="228"/>
      <c r="GIR129" s="228"/>
      <c r="GIS129" s="228"/>
      <c r="GIT129" s="229"/>
      <c r="GIU129" s="230"/>
      <c r="GIV129" s="228"/>
      <c r="GIW129" s="219"/>
      <c r="GIX129" s="227"/>
      <c r="GIY129" s="228"/>
      <c r="GIZ129" s="228"/>
      <c r="GJA129" s="235"/>
      <c r="GJB129" s="228"/>
      <c r="GJC129" s="228"/>
      <c r="GJD129" s="228"/>
      <c r="GJE129" s="229"/>
      <c r="GJF129" s="230"/>
      <c r="GJG129" s="228"/>
      <c r="GJH129" s="219"/>
      <c r="GJI129" s="227"/>
      <c r="GJJ129" s="228"/>
      <c r="GJK129" s="228"/>
      <c r="GJL129" s="235"/>
      <c r="GJM129" s="228"/>
      <c r="GJN129" s="228"/>
      <c r="GJO129" s="228"/>
      <c r="GJP129" s="229"/>
      <c r="GJQ129" s="230"/>
      <c r="GJR129" s="228"/>
      <c r="GJS129" s="219"/>
      <c r="GJT129" s="227"/>
      <c r="GJU129" s="228"/>
      <c r="GJV129" s="228"/>
      <c r="GJW129" s="235"/>
      <c r="GJX129" s="228"/>
      <c r="GJY129" s="228"/>
      <c r="GJZ129" s="228"/>
      <c r="GKA129" s="229"/>
      <c r="GKB129" s="230"/>
      <c r="GKC129" s="228"/>
      <c r="GKD129" s="219"/>
      <c r="GKE129" s="227"/>
      <c r="GKF129" s="228"/>
      <c r="GKG129" s="228"/>
      <c r="GKH129" s="235"/>
      <c r="GKI129" s="228"/>
      <c r="GKJ129" s="228"/>
      <c r="GKK129" s="228"/>
      <c r="GKL129" s="229"/>
      <c r="GKM129" s="230"/>
      <c r="GKN129" s="228"/>
      <c r="GKO129" s="219"/>
      <c r="GKP129" s="227"/>
      <c r="GKQ129" s="228"/>
      <c r="GKR129" s="228"/>
      <c r="GKS129" s="235"/>
      <c r="GKT129" s="228"/>
      <c r="GKU129" s="228"/>
      <c r="GKV129" s="228"/>
      <c r="GKW129" s="229"/>
      <c r="GKX129" s="230"/>
      <c r="GKY129" s="228"/>
      <c r="GKZ129" s="219"/>
      <c r="GLA129" s="227"/>
      <c r="GLB129" s="228"/>
      <c r="GLC129" s="228"/>
      <c r="GLD129" s="235"/>
      <c r="GLE129" s="228"/>
      <c r="GLF129" s="228"/>
      <c r="GLG129" s="228"/>
      <c r="GLH129" s="229"/>
      <c r="GLI129" s="230"/>
      <c r="GLJ129" s="228"/>
      <c r="GLK129" s="219"/>
      <c r="GLL129" s="227"/>
      <c r="GLM129" s="228"/>
      <c r="GLN129" s="228"/>
      <c r="GLO129" s="235"/>
      <c r="GLP129" s="228"/>
      <c r="GLQ129" s="228"/>
      <c r="GLR129" s="228"/>
      <c r="GLS129" s="229"/>
      <c r="GLT129" s="230"/>
      <c r="GLU129" s="228"/>
      <c r="GLV129" s="219"/>
      <c r="GLW129" s="227"/>
      <c r="GLX129" s="228"/>
      <c r="GLY129" s="228"/>
      <c r="GLZ129" s="235"/>
      <c r="GMA129" s="228"/>
      <c r="GMB129" s="228"/>
      <c r="GMC129" s="228"/>
      <c r="GMD129" s="229"/>
      <c r="GME129" s="230"/>
      <c r="GMF129" s="228"/>
      <c r="GMG129" s="219"/>
      <c r="GMH129" s="227"/>
      <c r="GMI129" s="228"/>
      <c r="GMJ129" s="228"/>
      <c r="GMK129" s="235"/>
      <c r="GML129" s="228"/>
      <c r="GMM129" s="228"/>
      <c r="GMN129" s="228"/>
      <c r="GMO129" s="229"/>
      <c r="GMP129" s="230"/>
      <c r="GMQ129" s="228"/>
      <c r="GMR129" s="219"/>
      <c r="GMS129" s="227"/>
      <c r="GMT129" s="228"/>
      <c r="GMU129" s="228"/>
      <c r="GMV129" s="235"/>
      <c r="GMW129" s="228"/>
      <c r="GMX129" s="228"/>
      <c r="GMY129" s="228"/>
      <c r="GMZ129" s="229"/>
      <c r="GNA129" s="230"/>
      <c r="GNB129" s="228"/>
      <c r="GNC129" s="219"/>
      <c r="GND129" s="227"/>
      <c r="GNE129" s="228"/>
      <c r="GNF129" s="228"/>
      <c r="GNG129" s="235"/>
      <c r="GNH129" s="228"/>
      <c r="GNI129" s="228"/>
      <c r="GNJ129" s="228"/>
      <c r="GNK129" s="229"/>
      <c r="GNL129" s="230"/>
      <c r="GNM129" s="228"/>
      <c r="GNN129" s="219"/>
      <c r="GNO129" s="227"/>
      <c r="GNP129" s="228"/>
      <c r="GNQ129" s="228"/>
      <c r="GNR129" s="235"/>
      <c r="GNS129" s="228"/>
      <c r="GNT129" s="228"/>
      <c r="GNU129" s="228"/>
      <c r="GNV129" s="229"/>
      <c r="GNW129" s="230"/>
      <c r="GNX129" s="228"/>
      <c r="GNY129" s="219"/>
      <c r="GNZ129" s="227"/>
      <c r="GOA129" s="228"/>
      <c r="GOB129" s="228"/>
      <c r="GOC129" s="235"/>
      <c r="GOD129" s="228"/>
      <c r="GOE129" s="228"/>
      <c r="GOF129" s="228"/>
      <c r="GOG129" s="229"/>
      <c r="GOH129" s="230"/>
      <c r="GOI129" s="228"/>
      <c r="GOJ129" s="219"/>
      <c r="GOK129" s="227"/>
      <c r="GOL129" s="228"/>
      <c r="GOM129" s="228"/>
      <c r="GON129" s="235"/>
      <c r="GOO129" s="228"/>
      <c r="GOP129" s="228"/>
      <c r="GOQ129" s="228"/>
      <c r="GOR129" s="229"/>
      <c r="GOS129" s="230"/>
      <c r="GOT129" s="228"/>
      <c r="GOU129" s="219"/>
      <c r="GOV129" s="227"/>
      <c r="GOW129" s="228"/>
      <c r="GOX129" s="228"/>
      <c r="GOY129" s="235"/>
      <c r="GOZ129" s="228"/>
      <c r="GPA129" s="228"/>
      <c r="GPB129" s="228"/>
      <c r="GPC129" s="229"/>
      <c r="GPD129" s="230"/>
      <c r="GPE129" s="228"/>
      <c r="GPF129" s="219"/>
      <c r="GPG129" s="227"/>
      <c r="GPH129" s="228"/>
      <c r="GPI129" s="228"/>
      <c r="GPJ129" s="235"/>
      <c r="GPK129" s="228"/>
      <c r="GPL129" s="228"/>
      <c r="GPM129" s="228"/>
      <c r="GPN129" s="229"/>
      <c r="GPO129" s="230"/>
      <c r="GPP129" s="228"/>
      <c r="GPQ129" s="219"/>
      <c r="GPR129" s="227"/>
      <c r="GPS129" s="228"/>
      <c r="GPT129" s="228"/>
      <c r="GPU129" s="235"/>
      <c r="GPV129" s="228"/>
      <c r="GPW129" s="228"/>
      <c r="GPX129" s="228"/>
      <c r="GPY129" s="229"/>
      <c r="GPZ129" s="230"/>
      <c r="GQA129" s="228"/>
      <c r="GQB129" s="219"/>
      <c r="GQC129" s="227"/>
      <c r="GQD129" s="228"/>
      <c r="GQE129" s="228"/>
      <c r="GQF129" s="235"/>
      <c r="GQG129" s="228"/>
      <c r="GQH129" s="228"/>
      <c r="GQI129" s="228"/>
      <c r="GQJ129" s="229"/>
      <c r="GQK129" s="230"/>
      <c r="GQL129" s="228"/>
      <c r="GQM129" s="219"/>
      <c r="GQN129" s="227"/>
      <c r="GQO129" s="228"/>
      <c r="GQP129" s="228"/>
      <c r="GQQ129" s="235"/>
      <c r="GQR129" s="228"/>
      <c r="GQS129" s="228"/>
      <c r="GQT129" s="228"/>
      <c r="GQU129" s="229"/>
      <c r="GQV129" s="230"/>
      <c r="GQW129" s="228"/>
      <c r="GQX129" s="219"/>
      <c r="GQY129" s="227"/>
      <c r="GQZ129" s="228"/>
      <c r="GRA129" s="228"/>
      <c r="GRB129" s="235"/>
      <c r="GRC129" s="228"/>
      <c r="GRD129" s="228"/>
      <c r="GRE129" s="228"/>
      <c r="GRF129" s="229"/>
      <c r="GRG129" s="230"/>
      <c r="GRH129" s="228"/>
      <c r="GRI129" s="219"/>
      <c r="GRJ129" s="227"/>
      <c r="GRK129" s="228"/>
      <c r="GRL129" s="228"/>
      <c r="GRM129" s="235"/>
      <c r="GRN129" s="228"/>
      <c r="GRO129" s="228"/>
      <c r="GRP129" s="228"/>
      <c r="GRQ129" s="229"/>
      <c r="GRR129" s="230"/>
      <c r="GRS129" s="228"/>
      <c r="GRT129" s="219"/>
      <c r="GRU129" s="227"/>
      <c r="GRV129" s="228"/>
      <c r="GRW129" s="228"/>
      <c r="GRX129" s="235"/>
      <c r="GRY129" s="228"/>
      <c r="GRZ129" s="228"/>
      <c r="GSA129" s="228"/>
      <c r="GSB129" s="229"/>
      <c r="GSC129" s="230"/>
      <c r="GSD129" s="228"/>
      <c r="GSE129" s="219"/>
      <c r="GSF129" s="227"/>
      <c r="GSG129" s="228"/>
      <c r="GSH129" s="228"/>
      <c r="GSI129" s="235"/>
      <c r="GSJ129" s="228"/>
      <c r="GSK129" s="228"/>
      <c r="GSL129" s="228"/>
      <c r="GSM129" s="229"/>
      <c r="GSN129" s="230"/>
      <c r="GSO129" s="228"/>
      <c r="GSP129" s="219"/>
      <c r="GSQ129" s="227"/>
      <c r="GSR129" s="228"/>
      <c r="GSS129" s="228"/>
      <c r="GST129" s="235"/>
      <c r="GSU129" s="228"/>
      <c r="GSV129" s="228"/>
      <c r="GSW129" s="228"/>
      <c r="GSX129" s="229"/>
      <c r="GSY129" s="230"/>
      <c r="GSZ129" s="228"/>
      <c r="GTA129" s="219"/>
      <c r="GTB129" s="227"/>
      <c r="GTC129" s="228"/>
      <c r="GTD129" s="228"/>
      <c r="GTE129" s="235"/>
      <c r="GTF129" s="228"/>
      <c r="GTG129" s="228"/>
      <c r="GTH129" s="228"/>
      <c r="GTI129" s="229"/>
      <c r="GTJ129" s="230"/>
      <c r="GTK129" s="228"/>
      <c r="GTL129" s="219"/>
      <c r="GTM129" s="227"/>
      <c r="GTN129" s="228"/>
      <c r="GTO129" s="228"/>
      <c r="GTP129" s="235"/>
      <c r="GTQ129" s="228"/>
      <c r="GTR129" s="228"/>
      <c r="GTS129" s="228"/>
      <c r="GTT129" s="229"/>
      <c r="GTU129" s="230"/>
      <c r="GTV129" s="228"/>
      <c r="GTW129" s="219"/>
      <c r="GTX129" s="227"/>
      <c r="GTY129" s="228"/>
      <c r="GTZ129" s="228"/>
      <c r="GUA129" s="235"/>
      <c r="GUB129" s="228"/>
      <c r="GUC129" s="228"/>
      <c r="GUD129" s="228"/>
      <c r="GUE129" s="229"/>
      <c r="GUF129" s="230"/>
      <c r="GUG129" s="228"/>
      <c r="GUH129" s="219"/>
      <c r="GUI129" s="227"/>
      <c r="GUJ129" s="228"/>
      <c r="GUK129" s="228"/>
      <c r="GUL129" s="235"/>
      <c r="GUM129" s="228"/>
      <c r="GUN129" s="228"/>
      <c r="GUO129" s="228"/>
      <c r="GUP129" s="229"/>
      <c r="GUQ129" s="230"/>
      <c r="GUR129" s="228"/>
      <c r="GUS129" s="219"/>
      <c r="GUT129" s="227"/>
      <c r="GUU129" s="228"/>
      <c r="GUV129" s="228"/>
      <c r="GUW129" s="235"/>
      <c r="GUX129" s="228"/>
      <c r="GUY129" s="228"/>
      <c r="GUZ129" s="228"/>
      <c r="GVA129" s="229"/>
      <c r="GVB129" s="230"/>
      <c r="GVC129" s="228"/>
      <c r="GVD129" s="219"/>
      <c r="GVE129" s="227"/>
      <c r="GVF129" s="228"/>
      <c r="GVG129" s="228"/>
      <c r="GVH129" s="235"/>
      <c r="GVI129" s="228"/>
      <c r="GVJ129" s="228"/>
      <c r="GVK129" s="228"/>
      <c r="GVL129" s="229"/>
      <c r="GVM129" s="230"/>
      <c r="GVN129" s="228"/>
      <c r="GVO129" s="219"/>
      <c r="GVP129" s="227"/>
      <c r="GVQ129" s="228"/>
      <c r="GVR129" s="228"/>
      <c r="GVS129" s="235"/>
      <c r="GVT129" s="228"/>
      <c r="GVU129" s="228"/>
      <c r="GVV129" s="228"/>
      <c r="GVW129" s="229"/>
      <c r="GVX129" s="230"/>
      <c r="GVY129" s="228"/>
      <c r="GVZ129" s="219"/>
      <c r="GWA129" s="227"/>
      <c r="GWB129" s="228"/>
      <c r="GWC129" s="228"/>
      <c r="GWD129" s="235"/>
      <c r="GWE129" s="228"/>
      <c r="GWF129" s="228"/>
      <c r="GWG129" s="228"/>
      <c r="GWH129" s="229"/>
      <c r="GWI129" s="230"/>
      <c r="GWJ129" s="228"/>
      <c r="GWK129" s="219"/>
      <c r="GWL129" s="227"/>
      <c r="GWM129" s="228"/>
      <c r="GWN129" s="228"/>
      <c r="GWO129" s="235"/>
      <c r="GWP129" s="228"/>
      <c r="GWQ129" s="228"/>
      <c r="GWR129" s="228"/>
      <c r="GWS129" s="229"/>
      <c r="GWT129" s="230"/>
      <c r="GWU129" s="228"/>
      <c r="GWV129" s="219"/>
      <c r="GWW129" s="227"/>
      <c r="GWX129" s="228"/>
      <c r="GWY129" s="228"/>
      <c r="GWZ129" s="235"/>
      <c r="GXA129" s="228"/>
      <c r="GXB129" s="228"/>
      <c r="GXC129" s="228"/>
      <c r="GXD129" s="229"/>
      <c r="GXE129" s="230"/>
      <c r="GXF129" s="228"/>
      <c r="GXG129" s="219"/>
      <c r="GXH129" s="227"/>
      <c r="GXI129" s="228"/>
      <c r="GXJ129" s="228"/>
      <c r="GXK129" s="235"/>
      <c r="GXL129" s="228"/>
      <c r="GXM129" s="228"/>
      <c r="GXN129" s="228"/>
      <c r="GXO129" s="229"/>
      <c r="GXP129" s="230"/>
      <c r="GXQ129" s="228"/>
      <c r="GXR129" s="219"/>
      <c r="GXS129" s="227"/>
      <c r="GXT129" s="228"/>
      <c r="GXU129" s="228"/>
      <c r="GXV129" s="235"/>
      <c r="GXW129" s="228"/>
      <c r="GXX129" s="228"/>
      <c r="GXY129" s="228"/>
      <c r="GXZ129" s="229"/>
      <c r="GYA129" s="230"/>
      <c r="GYB129" s="228"/>
      <c r="GYC129" s="219"/>
      <c r="GYD129" s="227"/>
      <c r="GYE129" s="228"/>
      <c r="GYF129" s="228"/>
      <c r="GYG129" s="235"/>
      <c r="GYH129" s="228"/>
      <c r="GYI129" s="228"/>
      <c r="GYJ129" s="228"/>
      <c r="GYK129" s="229"/>
      <c r="GYL129" s="230"/>
      <c r="GYM129" s="228"/>
      <c r="GYN129" s="219"/>
      <c r="GYO129" s="227"/>
      <c r="GYP129" s="228"/>
      <c r="GYQ129" s="228"/>
      <c r="GYR129" s="235"/>
      <c r="GYS129" s="228"/>
      <c r="GYT129" s="228"/>
      <c r="GYU129" s="228"/>
      <c r="GYV129" s="229"/>
      <c r="GYW129" s="230"/>
      <c r="GYX129" s="228"/>
      <c r="GYY129" s="219"/>
      <c r="GYZ129" s="227"/>
      <c r="GZA129" s="228"/>
      <c r="GZB129" s="228"/>
      <c r="GZC129" s="235"/>
      <c r="GZD129" s="228"/>
      <c r="GZE129" s="228"/>
      <c r="GZF129" s="228"/>
      <c r="GZG129" s="229"/>
      <c r="GZH129" s="230"/>
      <c r="GZI129" s="228"/>
      <c r="GZJ129" s="219"/>
      <c r="GZK129" s="227"/>
      <c r="GZL129" s="228"/>
      <c r="GZM129" s="228"/>
      <c r="GZN129" s="235"/>
      <c r="GZO129" s="228"/>
      <c r="GZP129" s="228"/>
      <c r="GZQ129" s="228"/>
      <c r="GZR129" s="229"/>
      <c r="GZS129" s="230"/>
      <c r="GZT129" s="228"/>
      <c r="GZU129" s="219"/>
      <c r="GZV129" s="227"/>
      <c r="GZW129" s="228"/>
      <c r="GZX129" s="228"/>
      <c r="GZY129" s="235"/>
      <c r="GZZ129" s="228"/>
      <c r="HAA129" s="228"/>
      <c r="HAB129" s="228"/>
      <c r="HAC129" s="229"/>
      <c r="HAD129" s="230"/>
      <c r="HAE129" s="228"/>
      <c r="HAF129" s="219"/>
      <c r="HAG129" s="227"/>
      <c r="HAH129" s="228"/>
      <c r="HAI129" s="228"/>
      <c r="HAJ129" s="235"/>
      <c r="HAK129" s="228"/>
      <c r="HAL129" s="228"/>
      <c r="HAM129" s="228"/>
      <c r="HAN129" s="229"/>
      <c r="HAO129" s="230"/>
      <c r="HAP129" s="228"/>
      <c r="HAQ129" s="219"/>
      <c r="HAR129" s="227"/>
      <c r="HAS129" s="228"/>
      <c r="HAT129" s="228"/>
      <c r="HAU129" s="235"/>
      <c r="HAV129" s="228"/>
      <c r="HAW129" s="228"/>
      <c r="HAX129" s="228"/>
      <c r="HAY129" s="229"/>
      <c r="HAZ129" s="230"/>
      <c r="HBA129" s="228"/>
      <c r="HBB129" s="219"/>
      <c r="HBC129" s="227"/>
      <c r="HBD129" s="228"/>
      <c r="HBE129" s="228"/>
      <c r="HBF129" s="235"/>
      <c r="HBG129" s="228"/>
      <c r="HBH129" s="228"/>
      <c r="HBI129" s="228"/>
      <c r="HBJ129" s="229"/>
      <c r="HBK129" s="230"/>
      <c r="HBL129" s="228"/>
      <c r="HBM129" s="219"/>
      <c r="HBN129" s="227"/>
      <c r="HBO129" s="228"/>
      <c r="HBP129" s="228"/>
      <c r="HBQ129" s="235"/>
      <c r="HBR129" s="228"/>
      <c r="HBS129" s="228"/>
      <c r="HBT129" s="228"/>
      <c r="HBU129" s="229"/>
      <c r="HBV129" s="230"/>
      <c r="HBW129" s="228"/>
      <c r="HBX129" s="219"/>
      <c r="HBY129" s="227"/>
      <c r="HBZ129" s="228"/>
      <c r="HCA129" s="228"/>
      <c r="HCB129" s="235"/>
      <c r="HCC129" s="228"/>
      <c r="HCD129" s="228"/>
      <c r="HCE129" s="228"/>
      <c r="HCF129" s="229"/>
      <c r="HCG129" s="230"/>
      <c r="HCH129" s="228"/>
      <c r="HCI129" s="219"/>
      <c r="HCJ129" s="227"/>
      <c r="HCK129" s="228"/>
      <c r="HCL129" s="228"/>
      <c r="HCM129" s="235"/>
      <c r="HCN129" s="228"/>
      <c r="HCO129" s="228"/>
      <c r="HCP129" s="228"/>
      <c r="HCQ129" s="229"/>
      <c r="HCR129" s="230"/>
      <c r="HCS129" s="228"/>
      <c r="HCT129" s="219"/>
      <c r="HCU129" s="227"/>
      <c r="HCV129" s="228"/>
      <c r="HCW129" s="228"/>
      <c r="HCX129" s="235"/>
      <c r="HCY129" s="228"/>
      <c r="HCZ129" s="228"/>
      <c r="HDA129" s="228"/>
      <c r="HDB129" s="229"/>
      <c r="HDC129" s="230"/>
      <c r="HDD129" s="228"/>
      <c r="HDE129" s="219"/>
      <c r="HDF129" s="227"/>
      <c r="HDG129" s="228"/>
      <c r="HDH129" s="228"/>
      <c r="HDI129" s="235"/>
      <c r="HDJ129" s="228"/>
      <c r="HDK129" s="228"/>
      <c r="HDL129" s="228"/>
      <c r="HDM129" s="229"/>
      <c r="HDN129" s="230"/>
      <c r="HDO129" s="228"/>
      <c r="HDP129" s="219"/>
      <c r="HDQ129" s="227"/>
      <c r="HDR129" s="228"/>
      <c r="HDS129" s="228"/>
      <c r="HDT129" s="235"/>
      <c r="HDU129" s="228"/>
      <c r="HDV129" s="228"/>
      <c r="HDW129" s="228"/>
      <c r="HDX129" s="229"/>
      <c r="HDY129" s="230"/>
      <c r="HDZ129" s="228"/>
      <c r="HEA129" s="219"/>
      <c r="HEB129" s="227"/>
      <c r="HEC129" s="228"/>
      <c r="HED129" s="228"/>
      <c r="HEE129" s="235"/>
      <c r="HEF129" s="228"/>
      <c r="HEG129" s="228"/>
      <c r="HEH129" s="228"/>
      <c r="HEI129" s="229"/>
      <c r="HEJ129" s="230"/>
      <c r="HEK129" s="228"/>
      <c r="HEL129" s="219"/>
      <c r="HEM129" s="227"/>
      <c r="HEN129" s="228"/>
      <c r="HEO129" s="228"/>
      <c r="HEP129" s="235"/>
      <c r="HEQ129" s="228"/>
      <c r="HER129" s="228"/>
      <c r="HES129" s="228"/>
      <c r="HET129" s="229"/>
      <c r="HEU129" s="230"/>
      <c r="HEV129" s="228"/>
      <c r="HEW129" s="219"/>
      <c r="HEX129" s="227"/>
      <c r="HEY129" s="228"/>
      <c r="HEZ129" s="228"/>
      <c r="HFA129" s="235"/>
      <c r="HFB129" s="228"/>
      <c r="HFC129" s="228"/>
      <c r="HFD129" s="228"/>
      <c r="HFE129" s="229"/>
      <c r="HFF129" s="230"/>
      <c r="HFG129" s="228"/>
      <c r="HFH129" s="219"/>
      <c r="HFI129" s="227"/>
      <c r="HFJ129" s="228"/>
      <c r="HFK129" s="228"/>
      <c r="HFL129" s="235"/>
      <c r="HFM129" s="228"/>
      <c r="HFN129" s="228"/>
      <c r="HFO129" s="228"/>
      <c r="HFP129" s="229"/>
      <c r="HFQ129" s="230"/>
      <c r="HFR129" s="228"/>
      <c r="HFS129" s="219"/>
      <c r="HFT129" s="227"/>
      <c r="HFU129" s="228"/>
      <c r="HFV129" s="228"/>
      <c r="HFW129" s="235"/>
      <c r="HFX129" s="228"/>
      <c r="HFY129" s="228"/>
      <c r="HFZ129" s="228"/>
      <c r="HGA129" s="229"/>
      <c r="HGB129" s="230"/>
      <c r="HGC129" s="228"/>
      <c r="HGD129" s="219"/>
      <c r="HGE129" s="227"/>
      <c r="HGF129" s="228"/>
      <c r="HGG129" s="228"/>
      <c r="HGH129" s="235"/>
      <c r="HGI129" s="228"/>
      <c r="HGJ129" s="228"/>
      <c r="HGK129" s="228"/>
      <c r="HGL129" s="229"/>
      <c r="HGM129" s="230"/>
      <c r="HGN129" s="228"/>
      <c r="HGO129" s="219"/>
      <c r="HGP129" s="227"/>
      <c r="HGQ129" s="228"/>
      <c r="HGR129" s="228"/>
      <c r="HGS129" s="235"/>
      <c r="HGT129" s="228"/>
      <c r="HGU129" s="228"/>
      <c r="HGV129" s="228"/>
      <c r="HGW129" s="229"/>
      <c r="HGX129" s="230"/>
      <c r="HGY129" s="228"/>
      <c r="HGZ129" s="219"/>
      <c r="HHA129" s="227"/>
      <c r="HHB129" s="228"/>
      <c r="HHC129" s="228"/>
      <c r="HHD129" s="235"/>
      <c r="HHE129" s="228"/>
      <c r="HHF129" s="228"/>
      <c r="HHG129" s="228"/>
      <c r="HHH129" s="229"/>
      <c r="HHI129" s="230"/>
      <c r="HHJ129" s="228"/>
      <c r="HHK129" s="219"/>
      <c r="HHL129" s="227"/>
      <c r="HHM129" s="228"/>
      <c r="HHN129" s="228"/>
      <c r="HHO129" s="235"/>
      <c r="HHP129" s="228"/>
      <c r="HHQ129" s="228"/>
      <c r="HHR129" s="228"/>
      <c r="HHS129" s="229"/>
      <c r="HHT129" s="230"/>
      <c r="HHU129" s="228"/>
      <c r="HHV129" s="219"/>
      <c r="HHW129" s="227"/>
      <c r="HHX129" s="228"/>
      <c r="HHY129" s="228"/>
      <c r="HHZ129" s="235"/>
      <c r="HIA129" s="228"/>
      <c r="HIB129" s="228"/>
      <c r="HIC129" s="228"/>
      <c r="HID129" s="229"/>
      <c r="HIE129" s="230"/>
      <c r="HIF129" s="228"/>
      <c r="HIG129" s="219"/>
      <c r="HIH129" s="227"/>
      <c r="HII129" s="228"/>
      <c r="HIJ129" s="228"/>
      <c r="HIK129" s="235"/>
      <c r="HIL129" s="228"/>
      <c r="HIM129" s="228"/>
      <c r="HIN129" s="228"/>
      <c r="HIO129" s="229"/>
      <c r="HIP129" s="230"/>
      <c r="HIQ129" s="228"/>
      <c r="HIR129" s="219"/>
      <c r="HIS129" s="227"/>
      <c r="HIT129" s="228"/>
      <c r="HIU129" s="228"/>
      <c r="HIV129" s="235"/>
      <c r="HIW129" s="228"/>
      <c r="HIX129" s="228"/>
      <c r="HIY129" s="228"/>
      <c r="HIZ129" s="229"/>
      <c r="HJA129" s="230"/>
      <c r="HJB129" s="228"/>
      <c r="HJC129" s="219"/>
      <c r="HJD129" s="227"/>
      <c r="HJE129" s="228"/>
      <c r="HJF129" s="228"/>
      <c r="HJG129" s="235"/>
      <c r="HJH129" s="228"/>
      <c r="HJI129" s="228"/>
      <c r="HJJ129" s="228"/>
      <c r="HJK129" s="229"/>
      <c r="HJL129" s="230"/>
      <c r="HJM129" s="228"/>
      <c r="HJN129" s="219"/>
      <c r="HJO129" s="227"/>
      <c r="HJP129" s="228"/>
      <c r="HJQ129" s="228"/>
      <c r="HJR129" s="235"/>
      <c r="HJS129" s="228"/>
      <c r="HJT129" s="228"/>
      <c r="HJU129" s="228"/>
      <c r="HJV129" s="229"/>
      <c r="HJW129" s="230"/>
      <c r="HJX129" s="228"/>
      <c r="HJY129" s="219"/>
      <c r="HJZ129" s="227"/>
      <c r="HKA129" s="228"/>
      <c r="HKB129" s="228"/>
      <c r="HKC129" s="235"/>
      <c r="HKD129" s="228"/>
      <c r="HKE129" s="228"/>
      <c r="HKF129" s="228"/>
      <c r="HKG129" s="229"/>
      <c r="HKH129" s="230"/>
      <c r="HKI129" s="228"/>
      <c r="HKJ129" s="219"/>
      <c r="HKK129" s="227"/>
      <c r="HKL129" s="228"/>
      <c r="HKM129" s="228"/>
      <c r="HKN129" s="235"/>
      <c r="HKO129" s="228"/>
      <c r="HKP129" s="228"/>
      <c r="HKQ129" s="228"/>
      <c r="HKR129" s="229"/>
      <c r="HKS129" s="230"/>
      <c r="HKT129" s="228"/>
      <c r="HKU129" s="219"/>
      <c r="HKV129" s="227"/>
      <c r="HKW129" s="228"/>
      <c r="HKX129" s="228"/>
      <c r="HKY129" s="235"/>
      <c r="HKZ129" s="228"/>
      <c r="HLA129" s="228"/>
      <c r="HLB129" s="228"/>
      <c r="HLC129" s="229"/>
      <c r="HLD129" s="230"/>
      <c r="HLE129" s="228"/>
      <c r="HLF129" s="219"/>
      <c r="HLG129" s="227"/>
      <c r="HLH129" s="228"/>
      <c r="HLI129" s="228"/>
      <c r="HLJ129" s="235"/>
      <c r="HLK129" s="228"/>
      <c r="HLL129" s="228"/>
      <c r="HLM129" s="228"/>
      <c r="HLN129" s="229"/>
      <c r="HLO129" s="230"/>
      <c r="HLP129" s="228"/>
      <c r="HLQ129" s="219"/>
      <c r="HLR129" s="227"/>
      <c r="HLS129" s="228"/>
      <c r="HLT129" s="228"/>
      <c r="HLU129" s="235"/>
      <c r="HLV129" s="228"/>
      <c r="HLW129" s="228"/>
      <c r="HLX129" s="228"/>
      <c r="HLY129" s="229"/>
      <c r="HLZ129" s="230"/>
      <c r="HMA129" s="228"/>
      <c r="HMB129" s="219"/>
      <c r="HMC129" s="227"/>
      <c r="HMD129" s="228"/>
      <c r="HME129" s="228"/>
      <c r="HMF129" s="235"/>
      <c r="HMG129" s="228"/>
      <c r="HMH129" s="228"/>
      <c r="HMI129" s="228"/>
      <c r="HMJ129" s="229"/>
      <c r="HMK129" s="230"/>
      <c r="HML129" s="228"/>
      <c r="HMM129" s="219"/>
      <c r="HMN129" s="227"/>
      <c r="HMO129" s="228"/>
      <c r="HMP129" s="228"/>
      <c r="HMQ129" s="235"/>
      <c r="HMR129" s="228"/>
      <c r="HMS129" s="228"/>
      <c r="HMT129" s="228"/>
      <c r="HMU129" s="229"/>
      <c r="HMV129" s="230"/>
      <c r="HMW129" s="228"/>
      <c r="HMX129" s="219"/>
      <c r="HMY129" s="227"/>
      <c r="HMZ129" s="228"/>
      <c r="HNA129" s="228"/>
      <c r="HNB129" s="235"/>
      <c r="HNC129" s="228"/>
      <c r="HND129" s="228"/>
      <c r="HNE129" s="228"/>
      <c r="HNF129" s="229"/>
      <c r="HNG129" s="230"/>
      <c r="HNH129" s="228"/>
      <c r="HNI129" s="219"/>
      <c r="HNJ129" s="227"/>
      <c r="HNK129" s="228"/>
      <c r="HNL129" s="228"/>
      <c r="HNM129" s="235"/>
      <c r="HNN129" s="228"/>
      <c r="HNO129" s="228"/>
      <c r="HNP129" s="228"/>
      <c r="HNQ129" s="229"/>
      <c r="HNR129" s="230"/>
      <c r="HNS129" s="228"/>
      <c r="HNT129" s="219"/>
      <c r="HNU129" s="227"/>
      <c r="HNV129" s="228"/>
      <c r="HNW129" s="228"/>
      <c r="HNX129" s="235"/>
      <c r="HNY129" s="228"/>
      <c r="HNZ129" s="228"/>
      <c r="HOA129" s="228"/>
      <c r="HOB129" s="229"/>
      <c r="HOC129" s="230"/>
      <c r="HOD129" s="228"/>
      <c r="HOE129" s="219"/>
      <c r="HOF129" s="227"/>
      <c r="HOG129" s="228"/>
      <c r="HOH129" s="228"/>
      <c r="HOI129" s="235"/>
      <c r="HOJ129" s="228"/>
      <c r="HOK129" s="228"/>
      <c r="HOL129" s="228"/>
      <c r="HOM129" s="229"/>
      <c r="HON129" s="230"/>
      <c r="HOO129" s="228"/>
      <c r="HOP129" s="219"/>
      <c r="HOQ129" s="227"/>
      <c r="HOR129" s="228"/>
      <c r="HOS129" s="228"/>
      <c r="HOT129" s="235"/>
      <c r="HOU129" s="228"/>
      <c r="HOV129" s="228"/>
      <c r="HOW129" s="228"/>
      <c r="HOX129" s="229"/>
      <c r="HOY129" s="230"/>
      <c r="HOZ129" s="228"/>
      <c r="HPA129" s="219"/>
      <c r="HPB129" s="227"/>
      <c r="HPC129" s="228"/>
      <c r="HPD129" s="228"/>
      <c r="HPE129" s="235"/>
      <c r="HPF129" s="228"/>
      <c r="HPG129" s="228"/>
      <c r="HPH129" s="228"/>
      <c r="HPI129" s="229"/>
      <c r="HPJ129" s="230"/>
      <c r="HPK129" s="228"/>
      <c r="HPL129" s="219"/>
      <c r="HPM129" s="227"/>
      <c r="HPN129" s="228"/>
      <c r="HPO129" s="228"/>
      <c r="HPP129" s="235"/>
      <c r="HPQ129" s="228"/>
      <c r="HPR129" s="228"/>
      <c r="HPS129" s="228"/>
      <c r="HPT129" s="229"/>
      <c r="HPU129" s="230"/>
      <c r="HPV129" s="228"/>
      <c r="HPW129" s="219"/>
      <c r="HPX129" s="227"/>
      <c r="HPY129" s="228"/>
      <c r="HPZ129" s="228"/>
      <c r="HQA129" s="235"/>
      <c r="HQB129" s="228"/>
      <c r="HQC129" s="228"/>
      <c r="HQD129" s="228"/>
      <c r="HQE129" s="229"/>
      <c r="HQF129" s="230"/>
      <c r="HQG129" s="228"/>
      <c r="HQH129" s="219"/>
      <c r="HQI129" s="227"/>
      <c r="HQJ129" s="228"/>
      <c r="HQK129" s="228"/>
      <c r="HQL129" s="235"/>
      <c r="HQM129" s="228"/>
      <c r="HQN129" s="228"/>
      <c r="HQO129" s="228"/>
      <c r="HQP129" s="229"/>
      <c r="HQQ129" s="230"/>
      <c r="HQR129" s="228"/>
      <c r="HQS129" s="219"/>
      <c r="HQT129" s="227"/>
      <c r="HQU129" s="228"/>
      <c r="HQV129" s="228"/>
      <c r="HQW129" s="235"/>
      <c r="HQX129" s="228"/>
      <c r="HQY129" s="228"/>
      <c r="HQZ129" s="228"/>
      <c r="HRA129" s="229"/>
      <c r="HRB129" s="230"/>
      <c r="HRC129" s="228"/>
      <c r="HRD129" s="219"/>
      <c r="HRE129" s="227"/>
      <c r="HRF129" s="228"/>
      <c r="HRG129" s="228"/>
      <c r="HRH129" s="235"/>
      <c r="HRI129" s="228"/>
      <c r="HRJ129" s="228"/>
      <c r="HRK129" s="228"/>
      <c r="HRL129" s="229"/>
      <c r="HRM129" s="230"/>
      <c r="HRN129" s="228"/>
      <c r="HRO129" s="219"/>
      <c r="HRP129" s="227"/>
      <c r="HRQ129" s="228"/>
      <c r="HRR129" s="228"/>
      <c r="HRS129" s="235"/>
      <c r="HRT129" s="228"/>
      <c r="HRU129" s="228"/>
      <c r="HRV129" s="228"/>
      <c r="HRW129" s="229"/>
      <c r="HRX129" s="230"/>
      <c r="HRY129" s="228"/>
      <c r="HRZ129" s="219"/>
      <c r="HSA129" s="227"/>
      <c r="HSB129" s="228"/>
      <c r="HSC129" s="228"/>
      <c r="HSD129" s="235"/>
      <c r="HSE129" s="228"/>
      <c r="HSF129" s="228"/>
      <c r="HSG129" s="228"/>
      <c r="HSH129" s="229"/>
      <c r="HSI129" s="230"/>
      <c r="HSJ129" s="228"/>
      <c r="HSK129" s="219"/>
      <c r="HSL129" s="227"/>
      <c r="HSM129" s="228"/>
      <c r="HSN129" s="228"/>
      <c r="HSO129" s="235"/>
      <c r="HSP129" s="228"/>
      <c r="HSQ129" s="228"/>
      <c r="HSR129" s="228"/>
      <c r="HSS129" s="229"/>
      <c r="HST129" s="230"/>
      <c r="HSU129" s="228"/>
      <c r="HSV129" s="219"/>
      <c r="HSW129" s="227"/>
      <c r="HSX129" s="228"/>
      <c r="HSY129" s="228"/>
      <c r="HSZ129" s="235"/>
      <c r="HTA129" s="228"/>
      <c r="HTB129" s="228"/>
      <c r="HTC129" s="228"/>
      <c r="HTD129" s="229"/>
      <c r="HTE129" s="230"/>
      <c r="HTF129" s="228"/>
      <c r="HTG129" s="219"/>
      <c r="HTH129" s="227"/>
      <c r="HTI129" s="228"/>
      <c r="HTJ129" s="228"/>
      <c r="HTK129" s="235"/>
      <c r="HTL129" s="228"/>
      <c r="HTM129" s="228"/>
      <c r="HTN129" s="228"/>
      <c r="HTO129" s="229"/>
      <c r="HTP129" s="230"/>
      <c r="HTQ129" s="228"/>
      <c r="HTR129" s="219"/>
      <c r="HTS129" s="227"/>
      <c r="HTT129" s="228"/>
      <c r="HTU129" s="228"/>
      <c r="HTV129" s="235"/>
      <c r="HTW129" s="228"/>
      <c r="HTX129" s="228"/>
      <c r="HTY129" s="228"/>
      <c r="HTZ129" s="229"/>
      <c r="HUA129" s="230"/>
      <c r="HUB129" s="228"/>
      <c r="HUC129" s="219"/>
      <c r="HUD129" s="227"/>
      <c r="HUE129" s="228"/>
      <c r="HUF129" s="228"/>
      <c r="HUG129" s="235"/>
      <c r="HUH129" s="228"/>
      <c r="HUI129" s="228"/>
      <c r="HUJ129" s="228"/>
      <c r="HUK129" s="229"/>
      <c r="HUL129" s="230"/>
      <c r="HUM129" s="228"/>
      <c r="HUN129" s="219"/>
      <c r="HUO129" s="227"/>
      <c r="HUP129" s="228"/>
      <c r="HUQ129" s="228"/>
      <c r="HUR129" s="235"/>
      <c r="HUS129" s="228"/>
      <c r="HUT129" s="228"/>
      <c r="HUU129" s="228"/>
      <c r="HUV129" s="229"/>
      <c r="HUW129" s="230"/>
      <c r="HUX129" s="228"/>
      <c r="HUY129" s="219"/>
      <c r="HUZ129" s="227"/>
      <c r="HVA129" s="228"/>
      <c r="HVB129" s="228"/>
      <c r="HVC129" s="235"/>
      <c r="HVD129" s="228"/>
      <c r="HVE129" s="228"/>
      <c r="HVF129" s="228"/>
      <c r="HVG129" s="229"/>
      <c r="HVH129" s="230"/>
      <c r="HVI129" s="228"/>
      <c r="HVJ129" s="219"/>
      <c r="HVK129" s="227"/>
      <c r="HVL129" s="228"/>
      <c r="HVM129" s="228"/>
      <c r="HVN129" s="235"/>
      <c r="HVO129" s="228"/>
      <c r="HVP129" s="228"/>
      <c r="HVQ129" s="228"/>
      <c r="HVR129" s="229"/>
      <c r="HVS129" s="230"/>
      <c r="HVT129" s="228"/>
      <c r="HVU129" s="219"/>
      <c r="HVV129" s="227"/>
      <c r="HVW129" s="228"/>
      <c r="HVX129" s="228"/>
      <c r="HVY129" s="235"/>
      <c r="HVZ129" s="228"/>
      <c r="HWA129" s="228"/>
      <c r="HWB129" s="228"/>
      <c r="HWC129" s="229"/>
      <c r="HWD129" s="230"/>
      <c r="HWE129" s="228"/>
      <c r="HWF129" s="219"/>
      <c r="HWG129" s="227"/>
      <c r="HWH129" s="228"/>
      <c r="HWI129" s="228"/>
      <c r="HWJ129" s="235"/>
      <c r="HWK129" s="228"/>
      <c r="HWL129" s="228"/>
      <c r="HWM129" s="228"/>
      <c r="HWN129" s="229"/>
      <c r="HWO129" s="230"/>
      <c r="HWP129" s="228"/>
      <c r="HWQ129" s="219"/>
      <c r="HWR129" s="227"/>
      <c r="HWS129" s="228"/>
      <c r="HWT129" s="228"/>
      <c r="HWU129" s="235"/>
      <c r="HWV129" s="228"/>
      <c r="HWW129" s="228"/>
      <c r="HWX129" s="228"/>
      <c r="HWY129" s="229"/>
      <c r="HWZ129" s="230"/>
      <c r="HXA129" s="228"/>
      <c r="HXB129" s="219"/>
      <c r="HXC129" s="227"/>
      <c r="HXD129" s="228"/>
      <c r="HXE129" s="228"/>
      <c r="HXF129" s="235"/>
      <c r="HXG129" s="228"/>
      <c r="HXH129" s="228"/>
      <c r="HXI129" s="228"/>
      <c r="HXJ129" s="229"/>
      <c r="HXK129" s="230"/>
      <c r="HXL129" s="228"/>
      <c r="HXM129" s="219"/>
      <c r="HXN129" s="227"/>
      <c r="HXO129" s="228"/>
      <c r="HXP129" s="228"/>
      <c r="HXQ129" s="235"/>
      <c r="HXR129" s="228"/>
      <c r="HXS129" s="228"/>
      <c r="HXT129" s="228"/>
      <c r="HXU129" s="229"/>
      <c r="HXV129" s="230"/>
      <c r="HXW129" s="228"/>
      <c r="HXX129" s="219"/>
      <c r="HXY129" s="227"/>
      <c r="HXZ129" s="228"/>
      <c r="HYA129" s="228"/>
      <c r="HYB129" s="235"/>
      <c r="HYC129" s="228"/>
      <c r="HYD129" s="228"/>
      <c r="HYE129" s="228"/>
      <c r="HYF129" s="229"/>
      <c r="HYG129" s="230"/>
      <c r="HYH129" s="228"/>
      <c r="HYI129" s="219"/>
      <c r="HYJ129" s="227"/>
      <c r="HYK129" s="228"/>
      <c r="HYL129" s="228"/>
      <c r="HYM129" s="235"/>
      <c r="HYN129" s="228"/>
      <c r="HYO129" s="228"/>
      <c r="HYP129" s="228"/>
      <c r="HYQ129" s="229"/>
      <c r="HYR129" s="230"/>
      <c r="HYS129" s="228"/>
      <c r="HYT129" s="219"/>
      <c r="HYU129" s="227"/>
      <c r="HYV129" s="228"/>
      <c r="HYW129" s="228"/>
      <c r="HYX129" s="235"/>
      <c r="HYY129" s="228"/>
      <c r="HYZ129" s="228"/>
      <c r="HZA129" s="228"/>
      <c r="HZB129" s="229"/>
      <c r="HZC129" s="230"/>
      <c r="HZD129" s="228"/>
      <c r="HZE129" s="219"/>
      <c r="HZF129" s="227"/>
      <c r="HZG129" s="228"/>
      <c r="HZH129" s="228"/>
      <c r="HZI129" s="235"/>
      <c r="HZJ129" s="228"/>
      <c r="HZK129" s="228"/>
      <c r="HZL129" s="228"/>
      <c r="HZM129" s="229"/>
      <c r="HZN129" s="230"/>
      <c r="HZO129" s="228"/>
      <c r="HZP129" s="219"/>
      <c r="HZQ129" s="227"/>
      <c r="HZR129" s="228"/>
      <c r="HZS129" s="228"/>
      <c r="HZT129" s="235"/>
      <c r="HZU129" s="228"/>
      <c r="HZV129" s="228"/>
      <c r="HZW129" s="228"/>
      <c r="HZX129" s="229"/>
      <c r="HZY129" s="230"/>
      <c r="HZZ129" s="228"/>
      <c r="IAA129" s="219"/>
      <c r="IAB129" s="227"/>
      <c r="IAC129" s="228"/>
      <c r="IAD129" s="228"/>
      <c r="IAE129" s="235"/>
      <c r="IAF129" s="228"/>
      <c r="IAG129" s="228"/>
      <c r="IAH129" s="228"/>
      <c r="IAI129" s="229"/>
      <c r="IAJ129" s="230"/>
      <c r="IAK129" s="228"/>
      <c r="IAL129" s="219"/>
      <c r="IAM129" s="227"/>
      <c r="IAN129" s="228"/>
      <c r="IAO129" s="228"/>
      <c r="IAP129" s="235"/>
      <c r="IAQ129" s="228"/>
      <c r="IAR129" s="228"/>
      <c r="IAS129" s="228"/>
      <c r="IAT129" s="229"/>
      <c r="IAU129" s="230"/>
      <c r="IAV129" s="228"/>
      <c r="IAW129" s="219"/>
      <c r="IAX129" s="227"/>
      <c r="IAY129" s="228"/>
      <c r="IAZ129" s="228"/>
      <c r="IBA129" s="235"/>
      <c r="IBB129" s="228"/>
      <c r="IBC129" s="228"/>
      <c r="IBD129" s="228"/>
      <c r="IBE129" s="229"/>
      <c r="IBF129" s="230"/>
      <c r="IBG129" s="228"/>
      <c r="IBH129" s="219"/>
      <c r="IBI129" s="227"/>
      <c r="IBJ129" s="228"/>
      <c r="IBK129" s="228"/>
      <c r="IBL129" s="235"/>
      <c r="IBM129" s="228"/>
      <c r="IBN129" s="228"/>
      <c r="IBO129" s="228"/>
      <c r="IBP129" s="229"/>
      <c r="IBQ129" s="230"/>
      <c r="IBR129" s="228"/>
      <c r="IBS129" s="219"/>
      <c r="IBT129" s="227"/>
      <c r="IBU129" s="228"/>
      <c r="IBV129" s="228"/>
      <c r="IBW129" s="235"/>
      <c r="IBX129" s="228"/>
      <c r="IBY129" s="228"/>
      <c r="IBZ129" s="228"/>
      <c r="ICA129" s="229"/>
      <c r="ICB129" s="230"/>
      <c r="ICC129" s="228"/>
      <c r="ICD129" s="219"/>
      <c r="ICE129" s="227"/>
      <c r="ICF129" s="228"/>
      <c r="ICG129" s="228"/>
      <c r="ICH129" s="235"/>
      <c r="ICI129" s="228"/>
      <c r="ICJ129" s="228"/>
      <c r="ICK129" s="228"/>
      <c r="ICL129" s="229"/>
      <c r="ICM129" s="230"/>
      <c r="ICN129" s="228"/>
      <c r="ICO129" s="219"/>
      <c r="ICP129" s="227"/>
      <c r="ICQ129" s="228"/>
      <c r="ICR129" s="228"/>
      <c r="ICS129" s="235"/>
      <c r="ICT129" s="228"/>
      <c r="ICU129" s="228"/>
      <c r="ICV129" s="228"/>
      <c r="ICW129" s="229"/>
      <c r="ICX129" s="230"/>
      <c r="ICY129" s="228"/>
      <c r="ICZ129" s="219"/>
      <c r="IDA129" s="227"/>
      <c r="IDB129" s="228"/>
      <c r="IDC129" s="228"/>
      <c r="IDD129" s="235"/>
      <c r="IDE129" s="228"/>
      <c r="IDF129" s="228"/>
      <c r="IDG129" s="228"/>
      <c r="IDH129" s="229"/>
      <c r="IDI129" s="230"/>
      <c r="IDJ129" s="228"/>
      <c r="IDK129" s="219"/>
      <c r="IDL129" s="227"/>
      <c r="IDM129" s="228"/>
      <c r="IDN129" s="228"/>
      <c r="IDO129" s="235"/>
      <c r="IDP129" s="228"/>
      <c r="IDQ129" s="228"/>
      <c r="IDR129" s="228"/>
      <c r="IDS129" s="229"/>
      <c r="IDT129" s="230"/>
      <c r="IDU129" s="228"/>
      <c r="IDV129" s="219"/>
      <c r="IDW129" s="227"/>
      <c r="IDX129" s="228"/>
      <c r="IDY129" s="228"/>
      <c r="IDZ129" s="235"/>
      <c r="IEA129" s="228"/>
      <c r="IEB129" s="228"/>
      <c r="IEC129" s="228"/>
      <c r="IED129" s="229"/>
      <c r="IEE129" s="230"/>
      <c r="IEF129" s="228"/>
      <c r="IEG129" s="219"/>
      <c r="IEH129" s="227"/>
      <c r="IEI129" s="228"/>
      <c r="IEJ129" s="228"/>
      <c r="IEK129" s="235"/>
      <c r="IEL129" s="228"/>
      <c r="IEM129" s="228"/>
      <c r="IEN129" s="228"/>
      <c r="IEO129" s="229"/>
      <c r="IEP129" s="230"/>
      <c r="IEQ129" s="228"/>
      <c r="IER129" s="219"/>
      <c r="IES129" s="227"/>
      <c r="IET129" s="228"/>
      <c r="IEU129" s="228"/>
      <c r="IEV129" s="235"/>
      <c r="IEW129" s="228"/>
      <c r="IEX129" s="228"/>
      <c r="IEY129" s="228"/>
      <c r="IEZ129" s="229"/>
      <c r="IFA129" s="230"/>
      <c r="IFB129" s="228"/>
      <c r="IFC129" s="219"/>
      <c r="IFD129" s="227"/>
      <c r="IFE129" s="228"/>
      <c r="IFF129" s="228"/>
      <c r="IFG129" s="235"/>
      <c r="IFH129" s="228"/>
      <c r="IFI129" s="228"/>
      <c r="IFJ129" s="228"/>
      <c r="IFK129" s="229"/>
      <c r="IFL129" s="230"/>
      <c r="IFM129" s="228"/>
      <c r="IFN129" s="219"/>
      <c r="IFO129" s="227"/>
      <c r="IFP129" s="228"/>
      <c r="IFQ129" s="228"/>
      <c r="IFR129" s="235"/>
      <c r="IFS129" s="228"/>
      <c r="IFT129" s="228"/>
      <c r="IFU129" s="228"/>
      <c r="IFV129" s="229"/>
      <c r="IFW129" s="230"/>
      <c r="IFX129" s="228"/>
      <c r="IFY129" s="219"/>
      <c r="IFZ129" s="227"/>
      <c r="IGA129" s="228"/>
      <c r="IGB129" s="228"/>
      <c r="IGC129" s="235"/>
      <c r="IGD129" s="228"/>
      <c r="IGE129" s="228"/>
      <c r="IGF129" s="228"/>
      <c r="IGG129" s="229"/>
      <c r="IGH129" s="230"/>
      <c r="IGI129" s="228"/>
      <c r="IGJ129" s="219"/>
      <c r="IGK129" s="227"/>
      <c r="IGL129" s="228"/>
      <c r="IGM129" s="228"/>
      <c r="IGN129" s="235"/>
      <c r="IGO129" s="228"/>
      <c r="IGP129" s="228"/>
      <c r="IGQ129" s="228"/>
      <c r="IGR129" s="229"/>
      <c r="IGS129" s="230"/>
      <c r="IGT129" s="228"/>
      <c r="IGU129" s="219"/>
      <c r="IGV129" s="227"/>
      <c r="IGW129" s="228"/>
      <c r="IGX129" s="228"/>
      <c r="IGY129" s="235"/>
      <c r="IGZ129" s="228"/>
      <c r="IHA129" s="228"/>
      <c r="IHB129" s="228"/>
      <c r="IHC129" s="229"/>
      <c r="IHD129" s="230"/>
      <c r="IHE129" s="228"/>
      <c r="IHF129" s="219"/>
      <c r="IHG129" s="227"/>
      <c r="IHH129" s="228"/>
      <c r="IHI129" s="228"/>
      <c r="IHJ129" s="235"/>
      <c r="IHK129" s="228"/>
      <c r="IHL129" s="228"/>
      <c r="IHM129" s="228"/>
      <c r="IHN129" s="229"/>
      <c r="IHO129" s="230"/>
      <c r="IHP129" s="228"/>
      <c r="IHQ129" s="219"/>
      <c r="IHR129" s="227"/>
      <c r="IHS129" s="228"/>
      <c r="IHT129" s="228"/>
      <c r="IHU129" s="235"/>
      <c r="IHV129" s="228"/>
      <c r="IHW129" s="228"/>
      <c r="IHX129" s="228"/>
      <c r="IHY129" s="229"/>
      <c r="IHZ129" s="230"/>
      <c r="IIA129" s="228"/>
      <c r="IIB129" s="219"/>
      <c r="IIC129" s="227"/>
      <c r="IID129" s="228"/>
      <c r="IIE129" s="228"/>
      <c r="IIF129" s="235"/>
      <c r="IIG129" s="228"/>
      <c r="IIH129" s="228"/>
      <c r="III129" s="228"/>
      <c r="IIJ129" s="229"/>
      <c r="IIK129" s="230"/>
      <c r="IIL129" s="228"/>
      <c r="IIM129" s="219"/>
      <c r="IIN129" s="227"/>
      <c r="IIO129" s="228"/>
      <c r="IIP129" s="228"/>
      <c r="IIQ129" s="235"/>
      <c r="IIR129" s="228"/>
      <c r="IIS129" s="228"/>
      <c r="IIT129" s="228"/>
      <c r="IIU129" s="229"/>
      <c r="IIV129" s="230"/>
      <c r="IIW129" s="228"/>
      <c r="IIX129" s="219"/>
      <c r="IIY129" s="227"/>
      <c r="IIZ129" s="228"/>
      <c r="IJA129" s="228"/>
      <c r="IJB129" s="235"/>
      <c r="IJC129" s="228"/>
      <c r="IJD129" s="228"/>
      <c r="IJE129" s="228"/>
      <c r="IJF129" s="229"/>
      <c r="IJG129" s="230"/>
      <c r="IJH129" s="228"/>
      <c r="IJI129" s="219"/>
      <c r="IJJ129" s="227"/>
      <c r="IJK129" s="228"/>
      <c r="IJL129" s="228"/>
      <c r="IJM129" s="235"/>
      <c r="IJN129" s="228"/>
      <c r="IJO129" s="228"/>
      <c r="IJP129" s="228"/>
      <c r="IJQ129" s="229"/>
      <c r="IJR129" s="230"/>
      <c r="IJS129" s="228"/>
      <c r="IJT129" s="219"/>
      <c r="IJU129" s="227"/>
      <c r="IJV129" s="228"/>
      <c r="IJW129" s="228"/>
      <c r="IJX129" s="235"/>
      <c r="IJY129" s="228"/>
      <c r="IJZ129" s="228"/>
      <c r="IKA129" s="228"/>
      <c r="IKB129" s="229"/>
      <c r="IKC129" s="230"/>
      <c r="IKD129" s="228"/>
      <c r="IKE129" s="219"/>
      <c r="IKF129" s="227"/>
      <c r="IKG129" s="228"/>
      <c r="IKH129" s="228"/>
      <c r="IKI129" s="235"/>
      <c r="IKJ129" s="228"/>
      <c r="IKK129" s="228"/>
      <c r="IKL129" s="228"/>
      <c r="IKM129" s="229"/>
      <c r="IKN129" s="230"/>
      <c r="IKO129" s="228"/>
      <c r="IKP129" s="219"/>
      <c r="IKQ129" s="227"/>
      <c r="IKR129" s="228"/>
      <c r="IKS129" s="228"/>
      <c r="IKT129" s="235"/>
      <c r="IKU129" s="228"/>
      <c r="IKV129" s="228"/>
      <c r="IKW129" s="228"/>
      <c r="IKX129" s="229"/>
      <c r="IKY129" s="230"/>
      <c r="IKZ129" s="228"/>
      <c r="ILA129" s="219"/>
      <c r="ILB129" s="227"/>
      <c r="ILC129" s="228"/>
      <c r="ILD129" s="228"/>
      <c r="ILE129" s="235"/>
      <c r="ILF129" s="228"/>
      <c r="ILG129" s="228"/>
      <c r="ILH129" s="228"/>
      <c r="ILI129" s="229"/>
      <c r="ILJ129" s="230"/>
      <c r="ILK129" s="228"/>
      <c r="ILL129" s="219"/>
      <c r="ILM129" s="227"/>
      <c r="ILN129" s="228"/>
      <c r="ILO129" s="228"/>
      <c r="ILP129" s="235"/>
      <c r="ILQ129" s="228"/>
      <c r="ILR129" s="228"/>
      <c r="ILS129" s="228"/>
      <c r="ILT129" s="229"/>
      <c r="ILU129" s="230"/>
      <c r="ILV129" s="228"/>
      <c r="ILW129" s="219"/>
      <c r="ILX129" s="227"/>
      <c r="ILY129" s="228"/>
      <c r="ILZ129" s="228"/>
      <c r="IMA129" s="235"/>
      <c r="IMB129" s="228"/>
      <c r="IMC129" s="228"/>
      <c r="IMD129" s="228"/>
      <c r="IME129" s="229"/>
      <c r="IMF129" s="230"/>
      <c r="IMG129" s="228"/>
      <c r="IMH129" s="219"/>
      <c r="IMI129" s="227"/>
      <c r="IMJ129" s="228"/>
      <c r="IMK129" s="228"/>
      <c r="IML129" s="235"/>
      <c r="IMM129" s="228"/>
      <c r="IMN129" s="228"/>
      <c r="IMO129" s="228"/>
      <c r="IMP129" s="229"/>
      <c r="IMQ129" s="230"/>
      <c r="IMR129" s="228"/>
      <c r="IMS129" s="219"/>
      <c r="IMT129" s="227"/>
      <c r="IMU129" s="228"/>
      <c r="IMV129" s="228"/>
      <c r="IMW129" s="235"/>
      <c r="IMX129" s="228"/>
      <c r="IMY129" s="228"/>
      <c r="IMZ129" s="228"/>
      <c r="INA129" s="229"/>
      <c r="INB129" s="230"/>
      <c r="INC129" s="228"/>
      <c r="IND129" s="219"/>
      <c r="INE129" s="227"/>
      <c r="INF129" s="228"/>
      <c r="ING129" s="228"/>
      <c r="INH129" s="235"/>
      <c r="INI129" s="228"/>
      <c r="INJ129" s="228"/>
      <c r="INK129" s="228"/>
      <c r="INL129" s="229"/>
      <c r="INM129" s="230"/>
      <c r="INN129" s="228"/>
      <c r="INO129" s="219"/>
      <c r="INP129" s="227"/>
      <c r="INQ129" s="228"/>
      <c r="INR129" s="228"/>
      <c r="INS129" s="235"/>
      <c r="INT129" s="228"/>
      <c r="INU129" s="228"/>
      <c r="INV129" s="228"/>
      <c r="INW129" s="229"/>
      <c r="INX129" s="230"/>
      <c r="INY129" s="228"/>
      <c r="INZ129" s="219"/>
      <c r="IOA129" s="227"/>
      <c r="IOB129" s="228"/>
      <c r="IOC129" s="228"/>
      <c r="IOD129" s="235"/>
      <c r="IOE129" s="228"/>
      <c r="IOF129" s="228"/>
      <c r="IOG129" s="228"/>
      <c r="IOH129" s="229"/>
      <c r="IOI129" s="230"/>
      <c r="IOJ129" s="228"/>
      <c r="IOK129" s="219"/>
      <c r="IOL129" s="227"/>
      <c r="IOM129" s="228"/>
      <c r="ION129" s="228"/>
      <c r="IOO129" s="235"/>
      <c r="IOP129" s="228"/>
      <c r="IOQ129" s="228"/>
      <c r="IOR129" s="228"/>
      <c r="IOS129" s="229"/>
      <c r="IOT129" s="230"/>
      <c r="IOU129" s="228"/>
      <c r="IOV129" s="219"/>
      <c r="IOW129" s="227"/>
      <c r="IOX129" s="228"/>
      <c r="IOY129" s="228"/>
      <c r="IOZ129" s="235"/>
      <c r="IPA129" s="228"/>
      <c r="IPB129" s="228"/>
      <c r="IPC129" s="228"/>
      <c r="IPD129" s="229"/>
      <c r="IPE129" s="230"/>
      <c r="IPF129" s="228"/>
      <c r="IPG129" s="219"/>
      <c r="IPH129" s="227"/>
      <c r="IPI129" s="228"/>
      <c r="IPJ129" s="228"/>
      <c r="IPK129" s="235"/>
      <c r="IPL129" s="228"/>
      <c r="IPM129" s="228"/>
      <c r="IPN129" s="228"/>
      <c r="IPO129" s="229"/>
      <c r="IPP129" s="230"/>
      <c r="IPQ129" s="228"/>
      <c r="IPR129" s="219"/>
      <c r="IPS129" s="227"/>
      <c r="IPT129" s="228"/>
      <c r="IPU129" s="228"/>
      <c r="IPV129" s="235"/>
      <c r="IPW129" s="228"/>
      <c r="IPX129" s="228"/>
      <c r="IPY129" s="228"/>
      <c r="IPZ129" s="229"/>
      <c r="IQA129" s="230"/>
      <c r="IQB129" s="228"/>
      <c r="IQC129" s="219"/>
      <c r="IQD129" s="227"/>
      <c r="IQE129" s="228"/>
      <c r="IQF129" s="228"/>
      <c r="IQG129" s="235"/>
      <c r="IQH129" s="228"/>
      <c r="IQI129" s="228"/>
      <c r="IQJ129" s="228"/>
      <c r="IQK129" s="229"/>
      <c r="IQL129" s="230"/>
      <c r="IQM129" s="228"/>
      <c r="IQN129" s="219"/>
      <c r="IQO129" s="227"/>
      <c r="IQP129" s="228"/>
      <c r="IQQ129" s="228"/>
      <c r="IQR129" s="235"/>
      <c r="IQS129" s="228"/>
      <c r="IQT129" s="228"/>
      <c r="IQU129" s="228"/>
      <c r="IQV129" s="229"/>
      <c r="IQW129" s="230"/>
      <c r="IQX129" s="228"/>
      <c r="IQY129" s="219"/>
      <c r="IQZ129" s="227"/>
      <c r="IRA129" s="228"/>
      <c r="IRB129" s="228"/>
      <c r="IRC129" s="235"/>
      <c r="IRD129" s="228"/>
      <c r="IRE129" s="228"/>
      <c r="IRF129" s="228"/>
      <c r="IRG129" s="229"/>
      <c r="IRH129" s="230"/>
      <c r="IRI129" s="228"/>
      <c r="IRJ129" s="219"/>
      <c r="IRK129" s="227"/>
      <c r="IRL129" s="228"/>
      <c r="IRM129" s="228"/>
      <c r="IRN129" s="235"/>
      <c r="IRO129" s="228"/>
      <c r="IRP129" s="228"/>
      <c r="IRQ129" s="228"/>
      <c r="IRR129" s="229"/>
      <c r="IRS129" s="230"/>
      <c r="IRT129" s="228"/>
      <c r="IRU129" s="219"/>
      <c r="IRV129" s="227"/>
      <c r="IRW129" s="228"/>
      <c r="IRX129" s="228"/>
      <c r="IRY129" s="235"/>
      <c r="IRZ129" s="228"/>
      <c r="ISA129" s="228"/>
      <c r="ISB129" s="228"/>
      <c r="ISC129" s="229"/>
      <c r="ISD129" s="230"/>
      <c r="ISE129" s="228"/>
      <c r="ISF129" s="219"/>
      <c r="ISG129" s="227"/>
      <c r="ISH129" s="228"/>
      <c r="ISI129" s="228"/>
      <c r="ISJ129" s="235"/>
      <c r="ISK129" s="228"/>
      <c r="ISL129" s="228"/>
      <c r="ISM129" s="228"/>
      <c r="ISN129" s="229"/>
      <c r="ISO129" s="230"/>
      <c r="ISP129" s="228"/>
      <c r="ISQ129" s="219"/>
      <c r="ISR129" s="227"/>
      <c r="ISS129" s="228"/>
      <c r="IST129" s="228"/>
      <c r="ISU129" s="235"/>
      <c r="ISV129" s="228"/>
      <c r="ISW129" s="228"/>
      <c r="ISX129" s="228"/>
      <c r="ISY129" s="229"/>
      <c r="ISZ129" s="230"/>
      <c r="ITA129" s="228"/>
      <c r="ITB129" s="219"/>
      <c r="ITC129" s="227"/>
      <c r="ITD129" s="228"/>
      <c r="ITE129" s="228"/>
      <c r="ITF129" s="235"/>
      <c r="ITG129" s="228"/>
      <c r="ITH129" s="228"/>
      <c r="ITI129" s="228"/>
      <c r="ITJ129" s="229"/>
      <c r="ITK129" s="230"/>
      <c r="ITL129" s="228"/>
      <c r="ITM129" s="219"/>
      <c r="ITN129" s="227"/>
      <c r="ITO129" s="228"/>
      <c r="ITP129" s="228"/>
      <c r="ITQ129" s="235"/>
      <c r="ITR129" s="228"/>
      <c r="ITS129" s="228"/>
      <c r="ITT129" s="228"/>
      <c r="ITU129" s="229"/>
      <c r="ITV129" s="230"/>
      <c r="ITW129" s="228"/>
      <c r="ITX129" s="219"/>
      <c r="ITY129" s="227"/>
      <c r="ITZ129" s="228"/>
      <c r="IUA129" s="228"/>
      <c r="IUB129" s="235"/>
      <c r="IUC129" s="228"/>
      <c r="IUD129" s="228"/>
      <c r="IUE129" s="228"/>
      <c r="IUF129" s="229"/>
      <c r="IUG129" s="230"/>
      <c r="IUH129" s="228"/>
      <c r="IUI129" s="219"/>
      <c r="IUJ129" s="227"/>
      <c r="IUK129" s="228"/>
      <c r="IUL129" s="228"/>
      <c r="IUM129" s="235"/>
      <c r="IUN129" s="228"/>
      <c r="IUO129" s="228"/>
      <c r="IUP129" s="228"/>
      <c r="IUQ129" s="229"/>
      <c r="IUR129" s="230"/>
      <c r="IUS129" s="228"/>
      <c r="IUT129" s="219"/>
      <c r="IUU129" s="227"/>
      <c r="IUV129" s="228"/>
      <c r="IUW129" s="228"/>
      <c r="IUX129" s="235"/>
      <c r="IUY129" s="228"/>
      <c r="IUZ129" s="228"/>
      <c r="IVA129" s="228"/>
      <c r="IVB129" s="229"/>
      <c r="IVC129" s="230"/>
      <c r="IVD129" s="228"/>
      <c r="IVE129" s="219"/>
      <c r="IVF129" s="227"/>
      <c r="IVG129" s="228"/>
      <c r="IVH129" s="228"/>
      <c r="IVI129" s="235"/>
      <c r="IVJ129" s="228"/>
      <c r="IVK129" s="228"/>
      <c r="IVL129" s="228"/>
      <c r="IVM129" s="229"/>
      <c r="IVN129" s="230"/>
      <c r="IVO129" s="228"/>
      <c r="IVP129" s="219"/>
      <c r="IVQ129" s="227"/>
      <c r="IVR129" s="228"/>
      <c r="IVS129" s="228"/>
      <c r="IVT129" s="235"/>
      <c r="IVU129" s="228"/>
      <c r="IVV129" s="228"/>
      <c r="IVW129" s="228"/>
      <c r="IVX129" s="229"/>
      <c r="IVY129" s="230"/>
      <c r="IVZ129" s="228"/>
      <c r="IWA129" s="219"/>
      <c r="IWB129" s="227"/>
      <c r="IWC129" s="228"/>
      <c r="IWD129" s="228"/>
      <c r="IWE129" s="235"/>
      <c r="IWF129" s="228"/>
      <c r="IWG129" s="228"/>
      <c r="IWH129" s="228"/>
      <c r="IWI129" s="229"/>
      <c r="IWJ129" s="230"/>
      <c r="IWK129" s="228"/>
      <c r="IWL129" s="219"/>
      <c r="IWM129" s="227"/>
      <c r="IWN129" s="228"/>
      <c r="IWO129" s="228"/>
      <c r="IWP129" s="235"/>
      <c r="IWQ129" s="228"/>
      <c r="IWR129" s="228"/>
      <c r="IWS129" s="228"/>
      <c r="IWT129" s="229"/>
      <c r="IWU129" s="230"/>
      <c r="IWV129" s="228"/>
      <c r="IWW129" s="219"/>
      <c r="IWX129" s="227"/>
      <c r="IWY129" s="228"/>
      <c r="IWZ129" s="228"/>
      <c r="IXA129" s="235"/>
      <c r="IXB129" s="228"/>
      <c r="IXC129" s="228"/>
      <c r="IXD129" s="228"/>
      <c r="IXE129" s="229"/>
      <c r="IXF129" s="230"/>
      <c r="IXG129" s="228"/>
      <c r="IXH129" s="219"/>
      <c r="IXI129" s="227"/>
      <c r="IXJ129" s="228"/>
      <c r="IXK129" s="228"/>
      <c r="IXL129" s="235"/>
      <c r="IXM129" s="228"/>
      <c r="IXN129" s="228"/>
      <c r="IXO129" s="228"/>
      <c r="IXP129" s="229"/>
      <c r="IXQ129" s="230"/>
      <c r="IXR129" s="228"/>
      <c r="IXS129" s="219"/>
      <c r="IXT129" s="227"/>
      <c r="IXU129" s="228"/>
      <c r="IXV129" s="228"/>
      <c r="IXW129" s="235"/>
      <c r="IXX129" s="228"/>
      <c r="IXY129" s="228"/>
      <c r="IXZ129" s="228"/>
      <c r="IYA129" s="229"/>
      <c r="IYB129" s="230"/>
      <c r="IYC129" s="228"/>
      <c r="IYD129" s="219"/>
      <c r="IYE129" s="227"/>
      <c r="IYF129" s="228"/>
      <c r="IYG129" s="228"/>
      <c r="IYH129" s="235"/>
      <c r="IYI129" s="228"/>
      <c r="IYJ129" s="228"/>
      <c r="IYK129" s="228"/>
      <c r="IYL129" s="229"/>
      <c r="IYM129" s="230"/>
      <c r="IYN129" s="228"/>
      <c r="IYO129" s="219"/>
      <c r="IYP129" s="227"/>
      <c r="IYQ129" s="228"/>
      <c r="IYR129" s="228"/>
      <c r="IYS129" s="235"/>
      <c r="IYT129" s="228"/>
      <c r="IYU129" s="228"/>
      <c r="IYV129" s="228"/>
      <c r="IYW129" s="229"/>
      <c r="IYX129" s="230"/>
      <c r="IYY129" s="228"/>
      <c r="IYZ129" s="219"/>
      <c r="IZA129" s="227"/>
      <c r="IZB129" s="228"/>
      <c r="IZC129" s="228"/>
      <c r="IZD129" s="235"/>
      <c r="IZE129" s="228"/>
      <c r="IZF129" s="228"/>
      <c r="IZG129" s="228"/>
      <c r="IZH129" s="229"/>
      <c r="IZI129" s="230"/>
      <c r="IZJ129" s="228"/>
      <c r="IZK129" s="219"/>
      <c r="IZL129" s="227"/>
      <c r="IZM129" s="228"/>
      <c r="IZN129" s="228"/>
      <c r="IZO129" s="235"/>
      <c r="IZP129" s="228"/>
      <c r="IZQ129" s="228"/>
      <c r="IZR129" s="228"/>
      <c r="IZS129" s="229"/>
      <c r="IZT129" s="230"/>
      <c r="IZU129" s="228"/>
      <c r="IZV129" s="219"/>
      <c r="IZW129" s="227"/>
      <c r="IZX129" s="228"/>
      <c r="IZY129" s="228"/>
      <c r="IZZ129" s="235"/>
      <c r="JAA129" s="228"/>
      <c r="JAB129" s="228"/>
      <c r="JAC129" s="228"/>
      <c r="JAD129" s="229"/>
      <c r="JAE129" s="230"/>
      <c r="JAF129" s="228"/>
      <c r="JAG129" s="219"/>
      <c r="JAH129" s="227"/>
      <c r="JAI129" s="228"/>
      <c r="JAJ129" s="228"/>
      <c r="JAK129" s="235"/>
      <c r="JAL129" s="228"/>
      <c r="JAM129" s="228"/>
      <c r="JAN129" s="228"/>
      <c r="JAO129" s="229"/>
      <c r="JAP129" s="230"/>
      <c r="JAQ129" s="228"/>
      <c r="JAR129" s="219"/>
      <c r="JAS129" s="227"/>
      <c r="JAT129" s="228"/>
      <c r="JAU129" s="228"/>
      <c r="JAV129" s="235"/>
      <c r="JAW129" s="228"/>
      <c r="JAX129" s="228"/>
      <c r="JAY129" s="228"/>
      <c r="JAZ129" s="229"/>
      <c r="JBA129" s="230"/>
      <c r="JBB129" s="228"/>
      <c r="JBC129" s="219"/>
      <c r="JBD129" s="227"/>
      <c r="JBE129" s="228"/>
      <c r="JBF129" s="228"/>
      <c r="JBG129" s="235"/>
      <c r="JBH129" s="228"/>
      <c r="JBI129" s="228"/>
      <c r="JBJ129" s="228"/>
      <c r="JBK129" s="229"/>
      <c r="JBL129" s="230"/>
      <c r="JBM129" s="228"/>
      <c r="JBN129" s="219"/>
      <c r="JBO129" s="227"/>
      <c r="JBP129" s="228"/>
      <c r="JBQ129" s="228"/>
      <c r="JBR129" s="235"/>
      <c r="JBS129" s="228"/>
      <c r="JBT129" s="228"/>
      <c r="JBU129" s="228"/>
      <c r="JBV129" s="229"/>
      <c r="JBW129" s="230"/>
      <c r="JBX129" s="228"/>
      <c r="JBY129" s="219"/>
      <c r="JBZ129" s="227"/>
      <c r="JCA129" s="228"/>
      <c r="JCB129" s="228"/>
      <c r="JCC129" s="235"/>
      <c r="JCD129" s="228"/>
      <c r="JCE129" s="228"/>
      <c r="JCF129" s="228"/>
      <c r="JCG129" s="229"/>
      <c r="JCH129" s="230"/>
      <c r="JCI129" s="228"/>
      <c r="JCJ129" s="219"/>
      <c r="JCK129" s="227"/>
      <c r="JCL129" s="228"/>
      <c r="JCM129" s="228"/>
      <c r="JCN129" s="235"/>
      <c r="JCO129" s="228"/>
      <c r="JCP129" s="228"/>
      <c r="JCQ129" s="228"/>
      <c r="JCR129" s="229"/>
      <c r="JCS129" s="230"/>
      <c r="JCT129" s="228"/>
      <c r="JCU129" s="219"/>
      <c r="JCV129" s="227"/>
      <c r="JCW129" s="228"/>
      <c r="JCX129" s="228"/>
      <c r="JCY129" s="235"/>
      <c r="JCZ129" s="228"/>
      <c r="JDA129" s="228"/>
      <c r="JDB129" s="228"/>
      <c r="JDC129" s="229"/>
      <c r="JDD129" s="230"/>
      <c r="JDE129" s="228"/>
      <c r="JDF129" s="219"/>
      <c r="JDG129" s="227"/>
      <c r="JDH129" s="228"/>
      <c r="JDI129" s="228"/>
      <c r="JDJ129" s="235"/>
      <c r="JDK129" s="228"/>
      <c r="JDL129" s="228"/>
      <c r="JDM129" s="228"/>
      <c r="JDN129" s="229"/>
      <c r="JDO129" s="230"/>
      <c r="JDP129" s="228"/>
      <c r="JDQ129" s="219"/>
      <c r="JDR129" s="227"/>
      <c r="JDS129" s="228"/>
      <c r="JDT129" s="228"/>
      <c r="JDU129" s="235"/>
      <c r="JDV129" s="228"/>
      <c r="JDW129" s="228"/>
      <c r="JDX129" s="228"/>
      <c r="JDY129" s="229"/>
      <c r="JDZ129" s="230"/>
      <c r="JEA129" s="228"/>
      <c r="JEB129" s="219"/>
      <c r="JEC129" s="227"/>
      <c r="JED129" s="228"/>
      <c r="JEE129" s="228"/>
      <c r="JEF129" s="235"/>
      <c r="JEG129" s="228"/>
      <c r="JEH129" s="228"/>
      <c r="JEI129" s="228"/>
      <c r="JEJ129" s="229"/>
      <c r="JEK129" s="230"/>
      <c r="JEL129" s="228"/>
      <c r="JEM129" s="219"/>
      <c r="JEN129" s="227"/>
      <c r="JEO129" s="228"/>
      <c r="JEP129" s="228"/>
      <c r="JEQ129" s="235"/>
      <c r="JER129" s="228"/>
      <c r="JES129" s="228"/>
      <c r="JET129" s="228"/>
      <c r="JEU129" s="229"/>
      <c r="JEV129" s="230"/>
      <c r="JEW129" s="228"/>
      <c r="JEX129" s="219"/>
      <c r="JEY129" s="227"/>
      <c r="JEZ129" s="228"/>
      <c r="JFA129" s="228"/>
      <c r="JFB129" s="235"/>
      <c r="JFC129" s="228"/>
      <c r="JFD129" s="228"/>
      <c r="JFE129" s="228"/>
      <c r="JFF129" s="229"/>
      <c r="JFG129" s="230"/>
      <c r="JFH129" s="228"/>
      <c r="JFI129" s="219"/>
      <c r="JFJ129" s="227"/>
      <c r="JFK129" s="228"/>
      <c r="JFL129" s="228"/>
      <c r="JFM129" s="235"/>
      <c r="JFN129" s="228"/>
      <c r="JFO129" s="228"/>
      <c r="JFP129" s="228"/>
      <c r="JFQ129" s="229"/>
      <c r="JFR129" s="230"/>
      <c r="JFS129" s="228"/>
      <c r="JFT129" s="219"/>
      <c r="JFU129" s="227"/>
      <c r="JFV129" s="228"/>
      <c r="JFW129" s="228"/>
      <c r="JFX129" s="235"/>
      <c r="JFY129" s="228"/>
      <c r="JFZ129" s="228"/>
      <c r="JGA129" s="228"/>
      <c r="JGB129" s="229"/>
      <c r="JGC129" s="230"/>
      <c r="JGD129" s="228"/>
      <c r="JGE129" s="219"/>
      <c r="JGF129" s="227"/>
      <c r="JGG129" s="228"/>
      <c r="JGH129" s="228"/>
      <c r="JGI129" s="235"/>
      <c r="JGJ129" s="228"/>
      <c r="JGK129" s="228"/>
      <c r="JGL129" s="228"/>
      <c r="JGM129" s="229"/>
      <c r="JGN129" s="230"/>
      <c r="JGO129" s="228"/>
      <c r="JGP129" s="219"/>
      <c r="JGQ129" s="227"/>
      <c r="JGR129" s="228"/>
      <c r="JGS129" s="228"/>
      <c r="JGT129" s="235"/>
      <c r="JGU129" s="228"/>
      <c r="JGV129" s="228"/>
      <c r="JGW129" s="228"/>
      <c r="JGX129" s="229"/>
      <c r="JGY129" s="230"/>
      <c r="JGZ129" s="228"/>
      <c r="JHA129" s="219"/>
      <c r="JHB129" s="227"/>
      <c r="JHC129" s="228"/>
      <c r="JHD129" s="228"/>
      <c r="JHE129" s="235"/>
      <c r="JHF129" s="228"/>
      <c r="JHG129" s="228"/>
      <c r="JHH129" s="228"/>
      <c r="JHI129" s="229"/>
      <c r="JHJ129" s="230"/>
      <c r="JHK129" s="228"/>
      <c r="JHL129" s="219"/>
      <c r="JHM129" s="227"/>
      <c r="JHN129" s="228"/>
      <c r="JHO129" s="228"/>
      <c r="JHP129" s="235"/>
      <c r="JHQ129" s="228"/>
      <c r="JHR129" s="228"/>
      <c r="JHS129" s="228"/>
      <c r="JHT129" s="229"/>
      <c r="JHU129" s="230"/>
      <c r="JHV129" s="228"/>
      <c r="JHW129" s="219"/>
      <c r="JHX129" s="227"/>
      <c r="JHY129" s="228"/>
      <c r="JHZ129" s="228"/>
      <c r="JIA129" s="235"/>
      <c r="JIB129" s="228"/>
      <c r="JIC129" s="228"/>
      <c r="JID129" s="228"/>
      <c r="JIE129" s="229"/>
      <c r="JIF129" s="230"/>
      <c r="JIG129" s="228"/>
      <c r="JIH129" s="219"/>
      <c r="JII129" s="227"/>
      <c r="JIJ129" s="228"/>
      <c r="JIK129" s="228"/>
      <c r="JIL129" s="235"/>
      <c r="JIM129" s="228"/>
      <c r="JIN129" s="228"/>
      <c r="JIO129" s="228"/>
      <c r="JIP129" s="229"/>
      <c r="JIQ129" s="230"/>
      <c r="JIR129" s="228"/>
      <c r="JIS129" s="219"/>
      <c r="JIT129" s="227"/>
      <c r="JIU129" s="228"/>
      <c r="JIV129" s="228"/>
      <c r="JIW129" s="235"/>
      <c r="JIX129" s="228"/>
      <c r="JIY129" s="228"/>
      <c r="JIZ129" s="228"/>
      <c r="JJA129" s="229"/>
      <c r="JJB129" s="230"/>
      <c r="JJC129" s="228"/>
      <c r="JJD129" s="219"/>
      <c r="JJE129" s="227"/>
      <c r="JJF129" s="228"/>
      <c r="JJG129" s="228"/>
      <c r="JJH129" s="235"/>
      <c r="JJI129" s="228"/>
      <c r="JJJ129" s="228"/>
      <c r="JJK129" s="228"/>
      <c r="JJL129" s="229"/>
      <c r="JJM129" s="230"/>
      <c r="JJN129" s="228"/>
      <c r="JJO129" s="219"/>
      <c r="JJP129" s="227"/>
      <c r="JJQ129" s="228"/>
      <c r="JJR129" s="228"/>
      <c r="JJS129" s="235"/>
      <c r="JJT129" s="228"/>
      <c r="JJU129" s="228"/>
      <c r="JJV129" s="228"/>
      <c r="JJW129" s="229"/>
      <c r="JJX129" s="230"/>
      <c r="JJY129" s="228"/>
      <c r="JJZ129" s="219"/>
      <c r="JKA129" s="227"/>
      <c r="JKB129" s="228"/>
      <c r="JKC129" s="228"/>
      <c r="JKD129" s="235"/>
      <c r="JKE129" s="228"/>
      <c r="JKF129" s="228"/>
      <c r="JKG129" s="228"/>
      <c r="JKH129" s="229"/>
      <c r="JKI129" s="230"/>
      <c r="JKJ129" s="228"/>
      <c r="JKK129" s="219"/>
      <c r="JKL129" s="227"/>
      <c r="JKM129" s="228"/>
      <c r="JKN129" s="228"/>
      <c r="JKO129" s="235"/>
      <c r="JKP129" s="228"/>
      <c r="JKQ129" s="228"/>
      <c r="JKR129" s="228"/>
      <c r="JKS129" s="229"/>
      <c r="JKT129" s="230"/>
      <c r="JKU129" s="228"/>
      <c r="JKV129" s="219"/>
      <c r="JKW129" s="227"/>
      <c r="JKX129" s="228"/>
      <c r="JKY129" s="228"/>
      <c r="JKZ129" s="235"/>
      <c r="JLA129" s="228"/>
      <c r="JLB129" s="228"/>
      <c r="JLC129" s="228"/>
      <c r="JLD129" s="229"/>
      <c r="JLE129" s="230"/>
      <c r="JLF129" s="228"/>
      <c r="JLG129" s="219"/>
      <c r="JLH129" s="227"/>
      <c r="JLI129" s="228"/>
      <c r="JLJ129" s="228"/>
      <c r="JLK129" s="235"/>
      <c r="JLL129" s="228"/>
      <c r="JLM129" s="228"/>
      <c r="JLN129" s="228"/>
      <c r="JLO129" s="229"/>
      <c r="JLP129" s="230"/>
      <c r="JLQ129" s="228"/>
      <c r="JLR129" s="219"/>
      <c r="JLS129" s="227"/>
      <c r="JLT129" s="228"/>
      <c r="JLU129" s="228"/>
      <c r="JLV129" s="235"/>
      <c r="JLW129" s="228"/>
      <c r="JLX129" s="228"/>
      <c r="JLY129" s="228"/>
      <c r="JLZ129" s="229"/>
      <c r="JMA129" s="230"/>
      <c r="JMB129" s="228"/>
      <c r="JMC129" s="219"/>
      <c r="JMD129" s="227"/>
      <c r="JME129" s="228"/>
      <c r="JMF129" s="228"/>
      <c r="JMG129" s="235"/>
      <c r="JMH129" s="228"/>
      <c r="JMI129" s="228"/>
      <c r="JMJ129" s="228"/>
      <c r="JMK129" s="229"/>
      <c r="JML129" s="230"/>
      <c r="JMM129" s="228"/>
      <c r="JMN129" s="219"/>
      <c r="JMO129" s="227"/>
      <c r="JMP129" s="228"/>
      <c r="JMQ129" s="228"/>
      <c r="JMR129" s="235"/>
      <c r="JMS129" s="228"/>
      <c r="JMT129" s="228"/>
      <c r="JMU129" s="228"/>
      <c r="JMV129" s="229"/>
      <c r="JMW129" s="230"/>
      <c r="JMX129" s="228"/>
      <c r="JMY129" s="219"/>
      <c r="JMZ129" s="227"/>
      <c r="JNA129" s="228"/>
      <c r="JNB129" s="228"/>
      <c r="JNC129" s="235"/>
      <c r="JND129" s="228"/>
      <c r="JNE129" s="228"/>
      <c r="JNF129" s="228"/>
      <c r="JNG129" s="229"/>
      <c r="JNH129" s="230"/>
      <c r="JNI129" s="228"/>
      <c r="JNJ129" s="219"/>
      <c r="JNK129" s="227"/>
      <c r="JNL129" s="228"/>
      <c r="JNM129" s="228"/>
      <c r="JNN129" s="235"/>
      <c r="JNO129" s="228"/>
      <c r="JNP129" s="228"/>
      <c r="JNQ129" s="228"/>
      <c r="JNR129" s="229"/>
      <c r="JNS129" s="230"/>
      <c r="JNT129" s="228"/>
      <c r="JNU129" s="219"/>
      <c r="JNV129" s="227"/>
      <c r="JNW129" s="228"/>
      <c r="JNX129" s="228"/>
      <c r="JNY129" s="235"/>
      <c r="JNZ129" s="228"/>
      <c r="JOA129" s="228"/>
      <c r="JOB129" s="228"/>
      <c r="JOC129" s="229"/>
      <c r="JOD129" s="230"/>
      <c r="JOE129" s="228"/>
      <c r="JOF129" s="219"/>
      <c r="JOG129" s="227"/>
      <c r="JOH129" s="228"/>
      <c r="JOI129" s="228"/>
      <c r="JOJ129" s="235"/>
      <c r="JOK129" s="228"/>
      <c r="JOL129" s="228"/>
      <c r="JOM129" s="228"/>
      <c r="JON129" s="229"/>
      <c r="JOO129" s="230"/>
      <c r="JOP129" s="228"/>
      <c r="JOQ129" s="219"/>
      <c r="JOR129" s="227"/>
      <c r="JOS129" s="228"/>
      <c r="JOT129" s="228"/>
      <c r="JOU129" s="235"/>
      <c r="JOV129" s="228"/>
      <c r="JOW129" s="228"/>
      <c r="JOX129" s="228"/>
      <c r="JOY129" s="229"/>
      <c r="JOZ129" s="230"/>
      <c r="JPA129" s="228"/>
      <c r="JPB129" s="219"/>
      <c r="JPC129" s="227"/>
      <c r="JPD129" s="228"/>
      <c r="JPE129" s="228"/>
      <c r="JPF129" s="235"/>
      <c r="JPG129" s="228"/>
      <c r="JPH129" s="228"/>
      <c r="JPI129" s="228"/>
      <c r="JPJ129" s="229"/>
      <c r="JPK129" s="230"/>
      <c r="JPL129" s="228"/>
      <c r="JPM129" s="219"/>
      <c r="JPN129" s="227"/>
      <c r="JPO129" s="228"/>
      <c r="JPP129" s="228"/>
      <c r="JPQ129" s="235"/>
      <c r="JPR129" s="228"/>
      <c r="JPS129" s="228"/>
      <c r="JPT129" s="228"/>
      <c r="JPU129" s="229"/>
      <c r="JPV129" s="230"/>
      <c r="JPW129" s="228"/>
      <c r="JPX129" s="219"/>
      <c r="JPY129" s="227"/>
      <c r="JPZ129" s="228"/>
      <c r="JQA129" s="228"/>
      <c r="JQB129" s="235"/>
      <c r="JQC129" s="228"/>
      <c r="JQD129" s="228"/>
      <c r="JQE129" s="228"/>
      <c r="JQF129" s="229"/>
      <c r="JQG129" s="230"/>
      <c r="JQH129" s="228"/>
      <c r="JQI129" s="219"/>
      <c r="JQJ129" s="227"/>
      <c r="JQK129" s="228"/>
      <c r="JQL129" s="228"/>
      <c r="JQM129" s="235"/>
      <c r="JQN129" s="228"/>
      <c r="JQO129" s="228"/>
      <c r="JQP129" s="228"/>
      <c r="JQQ129" s="229"/>
      <c r="JQR129" s="230"/>
      <c r="JQS129" s="228"/>
      <c r="JQT129" s="219"/>
      <c r="JQU129" s="227"/>
      <c r="JQV129" s="228"/>
      <c r="JQW129" s="228"/>
      <c r="JQX129" s="235"/>
      <c r="JQY129" s="228"/>
      <c r="JQZ129" s="228"/>
      <c r="JRA129" s="228"/>
      <c r="JRB129" s="229"/>
      <c r="JRC129" s="230"/>
      <c r="JRD129" s="228"/>
      <c r="JRE129" s="219"/>
      <c r="JRF129" s="227"/>
      <c r="JRG129" s="228"/>
      <c r="JRH129" s="228"/>
      <c r="JRI129" s="235"/>
      <c r="JRJ129" s="228"/>
      <c r="JRK129" s="228"/>
      <c r="JRL129" s="228"/>
      <c r="JRM129" s="229"/>
      <c r="JRN129" s="230"/>
      <c r="JRO129" s="228"/>
      <c r="JRP129" s="219"/>
      <c r="JRQ129" s="227"/>
      <c r="JRR129" s="228"/>
      <c r="JRS129" s="228"/>
      <c r="JRT129" s="235"/>
      <c r="JRU129" s="228"/>
      <c r="JRV129" s="228"/>
      <c r="JRW129" s="228"/>
      <c r="JRX129" s="229"/>
      <c r="JRY129" s="230"/>
      <c r="JRZ129" s="228"/>
      <c r="JSA129" s="219"/>
      <c r="JSB129" s="227"/>
      <c r="JSC129" s="228"/>
      <c r="JSD129" s="228"/>
      <c r="JSE129" s="235"/>
      <c r="JSF129" s="228"/>
      <c r="JSG129" s="228"/>
      <c r="JSH129" s="228"/>
      <c r="JSI129" s="229"/>
      <c r="JSJ129" s="230"/>
      <c r="JSK129" s="228"/>
      <c r="JSL129" s="219"/>
      <c r="JSM129" s="227"/>
      <c r="JSN129" s="228"/>
      <c r="JSO129" s="228"/>
      <c r="JSP129" s="235"/>
      <c r="JSQ129" s="228"/>
      <c r="JSR129" s="228"/>
      <c r="JSS129" s="228"/>
      <c r="JST129" s="229"/>
      <c r="JSU129" s="230"/>
      <c r="JSV129" s="228"/>
      <c r="JSW129" s="219"/>
      <c r="JSX129" s="227"/>
      <c r="JSY129" s="228"/>
      <c r="JSZ129" s="228"/>
      <c r="JTA129" s="235"/>
      <c r="JTB129" s="228"/>
      <c r="JTC129" s="228"/>
      <c r="JTD129" s="228"/>
      <c r="JTE129" s="229"/>
      <c r="JTF129" s="230"/>
      <c r="JTG129" s="228"/>
      <c r="JTH129" s="219"/>
      <c r="JTI129" s="227"/>
      <c r="JTJ129" s="228"/>
      <c r="JTK129" s="228"/>
      <c r="JTL129" s="235"/>
      <c r="JTM129" s="228"/>
      <c r="JTN129" s="228"/>
      <c r="JTO129" s="228"/>
      <c r="JTP129" s="229"/>
      <c r="JTQ129" s="230"/>
      <c r="JTR129" s="228"/>
      <c r="JTS129" s="219"/>
      <c r="JTT129" s="227"/>
      <c r="JTU129" s="228"/>
      <c r="JTV129" s="228"/>
      <c r="JTW129" s="235"/>
      <c r="JTX129" s="228"/>
      <c r="JTY129" s="228"/>
      <c r="JTZ129" s="228"/>
      <c r="JUA129" s="229"/>
      <c r="JUB129" s="230"/>
      <c r="JUC129" s="228"/>
      <c r="JUD129" s="219"/>
      <c r="JUE129" s="227"/>
      <c r="JUF129" s="228"/>
      <c r="JUG129" s="228"/>
      <c r="JUH129" s="235"/>
      <c r="JUI129" s="228"/>
      <c r="JUJ129" s="228"/>
      <c r="JUK129" s="228"/>
      <c r="JUL129" s="229"/>
      <c r="JUM129" s="230"/>
      <c r="JUN129" s="228"/>
      <c r="JUO129" s="219"/>
      <c r="JUP129" s="227"/>
      <c r="JUQ129" s="228"/>
      <c r="JUR129" s="228"/>
      <c r="JUS129" s="235"/>
      <c r="JUT129" s="228"/>
      <c r="JUU129" s="228"/>
      <c r="JUV129" s="228"/>
      <c r="JUW129" s="229"/>
      <c r="JUX129" s="230"/>
      <c r="JUY129" s="228"/>
      <c r="JUZ129" s="219"/>
      <c r="JVA129" s="227"/>
      <c r="JVB129" s="228"/>
      <c r="JVC129" s="228"/>
      <c r="JVD129" s="235"/>
      <c r="JVE129" s="228"/>
      <c r="JVF129" s="228"/>
      <c r="JVG129" s="228"/>
      <c r="JVH129" s="229"/>
      <c r="JVI129" s="230"/>
      <c r="JVJ129" s="228"/>
      <c r="JVK129" s="219"/>
      <c r="JVL129" s="227"/>
      <c r="JVM129" s="228"/>
      <c r="JVN129" s="228"/>
      <c r="JVO129" s="235"/>
      <c r="JVP129" s="228"/>
      <c r="JVQ129" s="228"/>
      <c r="JVR129" s="228"/>
      <c r="JVS129" s="229"/>
      <c r="JVT129" s="230"/>
      <c r="JVU129" s="228"/>
      <c r="JVV129" s="219"/>
      <c r="JVW129" s="227"/>
      <c r="JVX129" s="228"/>
      <c r="JVY129" s="228"/>
      <c r="JVZ129" s="235"/>
      <c r="JWA129" s="228"/>
      <c r="JWB129" s="228"/>
      <c r="JWC129" s="228"/>
      <c r="JWD129" s="229"/>
      <c r="JWE129" s="230"/>
      <c r="JWF129" s="228"/>
      <c r="JWG129" s="219"/>
      <c r="JWH129" s="227"/>
      <c r="JWI129" s="228"/>
      <c r="JWJ129" s="228"/>
      <c r="JWK129" s="235"/>
      <c r="JWL129" s="228"/>
      <c r="JWM129" s="228"/>
      <c r="JWN129" s="228"/>
      <c r="JWO129" s="229"/>
      <c r="JWP129" s="230"/>
      <c r="JWQ129" s="228"/>
      <c r="JWR129" s="219"/>
      <c r="JWS129" s="227"/>
      <c r="JWT129" s="228"/>
      <c r="JWU129" s="228"/>
      <c r="JWV129" s="235"/>
      <c r="JWW129" s="228"/>
      <c r="JWX129" s="228"/>
      <c r="JWY129" s="228"/>
      <c r="JWZ129" s="229"/>
      <c r="JXA129" s="230"/>
      <c r="JXB129" s="228"/>
      <c r="JXC129" s="219"/>
      <c r="JXD129" s="227"/>
      <c r="JXE129" s="228"/>
      <c r="JXF129" s="228"/>
      <c r="JXG129" s="235"/>
      <c r="JXH129" s="228"/>
      <c r="JXI129" s="228"/>
      <c r="JXJ129" s="228"/>
      <c r="JXK129" s="229"/>
      <c r="JXL129" s="230"/>
      <c r="JXM129" s="228"/>
      <c r="JXN129" s="219"/>
      <c r="JXO129" s="227"/>
      <c r="JXP129" s="228"/>
      <c r="JXQ129" s="228"/>
      <c r="JXR129" s="235"/>
      <c r="JXS129" s="228"/>
      <c r="JXT129" s="228"/>
      <c r="JXU129" s="228"/>
      <c r="JXV129" s="229"/>
      <c r="JXW129" s="230"/>
      <c r="JXX129" s="228"/>
      <c r="JXY129" s="219"/>
      <c r="JXZ129" s="227"/>
      <c r="JYA129" s="228"/>
      <c r="JYB129" s="228"/>
      <c r="JYC129" s="235"/>
      <c r="JYD129" s="228"/>
      <c r="JYE129" s="228"/>
      <c r="JYF129" s="228"/>
      <c r="JYG129" s="229"/>
      <c r="JYH129" s="230"/>
      <c r="JYI129" s="228"/>
      <c r="JYJ129" s="219"/>
      <c r="JYK129" s="227"/>
      <c r="JYL129" s="228"/>
      <c r="JYM129" s="228"/>
      <c r="JYN129" s="235"/>
      <c r="JYO129" s="228"/>
      <c r="JYP129" s="228"/>
      <c r="JYQ129" s="228"/>
      <c r="JYR129" s="229"/>
      <c r="JYS129" s="230"/>
      <c r="JYT129" s="228"/>
      <c r="JYU129" s="219"/>
      <c r="JYV129" s="227"/>
      <c r="JYW129" s="228"/>
      <c r="JYX129" s="228"/>
      <c r="JYY129" s="235"/>
      <c r="JYZ129" s="228"/>
      <c r="JZA129" s="228"/>
      <c r="JZB129" s="228"/>
      <c r="JZC129" s="229"/>
      <c r="JZD129" s="230"/>
      <c r="JZE129" s="228"/>
      <c r="JZF129" s="219"/>
      <c r="JZG129" s="227"/>
      <c r="JZH129" s="228"/>
      <c r="JZI129" s="228"/>
      <c r="JZJ129" s="235"/>
      <c r="JZK129" s="228"/>
      <c r="JZL129" s="228"/>
      <c r="JZM129" s="228"/>
      <c r="JZN129" s="229"/>
      <c r="JZO129" s="230"/>
      <c r="JZP129" s="228"/>
      <c r="JZQ129" s="219"/>
      <c r="JZR129" s="227"/>
      <c r="JZS129" s="228"/>
      <c r="JZT129" s="228"/>
      <c r="JZU129" s="235"/>
      <c r="JZV129" s="228"/>
      <c r="JZW129" s="228"/>
      <c r="JZX129" s="228"/>
      <c r="JZY129" s="229"/>
      <c r="JZZ129" s="230"/>
      <c r="KAA129" s="228"/>
      <c r="KAB129" s="219"/>
      <c r="KAC129" s="227"/>
      <c r="KAD129" s="228"/>
      <c r="KAE129" s="228"/>
      <c r="KAF129" s="235"/>
      <c r="KAG129" s="228"/>
      <c r="KAH129" s="228"/>
      <c r="KAI129" s="228"/>
      <c r="KAJ129" s="229"/>
      <c r="KAK129" s="230"/>
      <c r="KAL129" s="228"/>
      <c r="KAM129" s="219"/>
      <c r="KAN129" s="227"/>
      <c r="KAO129" s="228"/>
      <c r="KAP129" s="228"/>
      <c r="KAQ129" s="235"/>
      <c r="KAR129" s="228"/>
      <c r="KAS129" s="228"/>
      <c r="KAT129" s="228"/>
      <c r="KAU129" s="229"/>
      <c r="KAV129" s="230"/>
      <c r="KAW129" s="228"/>
      <c r="KAX129" s="219"/>
      <c r="KAY129" s="227"/>
      <c r="KAZ129" s="228"/>
      <c r="KBA129" s="228"/>
      <c r="KBB129" s="235"/>
      <c r="KBC129" s="228"/>
      <c r="KBD129" s="228"/>
      <c r="KBE129" s="228"/>
      <c r="KBF129" s="229"/>
      <c r="KBG129" s="230"/>
      <c r="KBH129" s="228"/>
      <c r="KBI129" s="219"/>
      <c r="KBJ129" s="227"/>
      <c r="KBK129" s="228"/>
      <c r="KBL129" s="228"/>
      <c r="KBM129" s="235"/>
      <c r="KBN129" s="228"/>
      <c r="KBO129" s="228"/>
      <c r="KBP129" s="228"/>
      <c r="KBQ129" s="229"/>
      <c r="KBR129" s="230"/>
      <c r="KBS129" s="228"/>
      <c r="KBT129" s="219"/>
      <c r="KBU129" s="227"/>
      <c r="KBV129" s="228"/>
      <c r="KBW129" s="228"/>
      <c r="KBX129" s="235"/>
      <c r="KBY129" s="228"/>
      <c r="KBZ129" s="228"/>
      <c r="KCA129" s="228"/>
      <c r="KCB129" s="229"/>
      <c r="KCC129" s="230"/>
      <c r="KCD129" s="228"/>
      <c r="KCE129" s="219"/>
      <c r="KCF129" s="227"/>
      <c r="KCG129" s="228"/>
      <c r="KCH129" s="228"/>
      <c r="KCI129" s="235"/>
      <c r="KCJ129" s="228"/>
      <c r="KCK129" s="228"/>
      <c r="KCL129" s="228"/>
      <c r="KCM129" s="229"/>
      <c r="KCN129" s="230"/>
      <c r="KCO129" s="228"/>
      <c r="KCP129" s="219"/>
      <c r="KCQ129" s="227"/>
      <c r="KCR129" s="228"/>
      <c r="KCS129" s="228"/>
      <c r="KCT129" s="235"/>
      <c r="KCU129" s="228"/>
      <c r="KCV129" s="228"/>
      <c r="KCW129" s="228"/>
      <c r="KCX129" s="229"/>
      <c r="KCY129" s="230"/>
      <c r="KCZ129" s="228"/>
      <c r="KDA129" s="219"/>
      <c r="KDB129" s="227"/>
      <c r="KDC129" s="228"/>
      <c r="KDD129" s="228"/>
      <c r="KDE129" s="235"/>
      <c r="KDF129" s="228"/>
      <c r="KDG129" s="228"/>
      <c r="KDH129" s="228"/>
      <c r="KDI129" s="229"/>
      <c r="KDJ129" s="230"/>
      <c r="KDK129" s="228"/>
      <c r="KDL129" s="219"/>
      <c r="KDM129" s="227"/>
      <c r="KDN129" s="228"/>
      <c r="KDO129" s="228"/>
      <c r="KDP129" s="235"/>
      <c r="KDQ129" s="228"/>
      <c r="KDR129" s="228"/>
      <c r="KDS129" s="228"/>
      <c r="KDT129" s="229"/>
      <c r="KDU129" s="230"/>
      <c r="KDV129" s="228"/>
      <c r="KDW129" s="219"/>
      <c r="KDX129" s="227"/>
      <c r="KDY129" s="228"/>
      <c r="KDZ129" s="228"/>
      <c r="KEA129" s="235"/>
      <c r="KEB129" s="228"/>
      <c r="KEC129" s="228"/>
      <c r="KED129" s="228"/>
      <c r="KEE129" s="229"/>
      <c r="KEF129" s="230"/>
      <c r="KEG129" s="228"/>
      <c r="KEH129" s="219"/>
      <c r="KEI129" s="227"/>
      <c r="KEJ129" s="228"/>
      <c r="KEK129" s="228"/>
      <c r="KEL129" s="235"/>
      <c r="KEM129" s="228"/>
      <c r="KEN129" s="228"/>
      <c r="KEO129" s="228"/>
      <c r="KEP129" s="229"/>
      <c r="KEQ129" s="230"/>
      <c r="KER129" s="228"/>
      <c r="KES129" s="219"/>
      <c r="KET129" s="227"/>
      <c r="KEU129" s="228"/>
      <c r="KEV129" s="228"/>
      <c r="KEW129" s="235"/>
      <c r="KEX129" s="228"/>
      <c r="KEY129" s="228"/>
      <c r="KEZ129" s="228"/>
      <c r="KFA129" s="229"/>
      <c r="KFB129" s="230"/>
      <c r="KFC129" s="228"/>
      <c r="KFD129" s="219"/>
      <c r="KFE129" s="227"/>
      <c r="KFF129" s="228"/>
      <c r="KFG129" s="228"/>
      <c r="KFH129" s="235"/>
      <c r="KFI129" s="228"/>
      <c r="KFJ129" s="228"/>
      <c r="KFK129" s="228"/>
      <c r="KFL129" s="229"/>
      <c r="KFM129" s="230"/>
      <c r="KFN129" s="228"/>
      <c r="KFO129" s="219"/>
      <c r="KFP129" s="227"/>
      <c r="KFQ129" s="228"/>
      <c r="KFR129" s="228"/>
      <c r="KFS129" s="235"/>
      <c r="KFT129" s="228"/>
      <c r="KFU129" s="228"/>
      <c r="KFV129" s="228"/>
      <c r="KFW129" s="229"/>
      <c r="KFX129" s="230"/>
      <c r="KFY129" s="228"/>
      <c r="KFZ129" s="219"/>
      <c r="KGA129" s="227"/>
      <c r="KGB129" s="228"/>
      <c r="KGC129" s="228"/>
      <c r="KGD129" s="235"/>
      <c r="KGE129" s="228"/>
      <c r="KGF129" s="228"/>
      <c r="KGG129" s="228"/>
      <c r="KGH129" s="229"/>
      <c r="KGI129" s="230"/>
      <c r="KGJ129" s="228"/>
      <c r="KGK129" s="219"/>
      <c r="KGL129" s="227"/>
      <c r="KGM129" s="228"/>
      <c r="KGN129" s="228"/>
      <c r="KGO129" s="235"/>
      <c r="KGP129" s="228"/>
      <c r="KGQ129" s="228"/>
      <c r="KGR129" s="228"/>
      <c r="KGS129" s="229"/>
      <c r="KGT129" s="230"/>
      <c r="KGU129" s="228"/>
      <c r="KGV129" s="219"/>
      <c r="KGW129" s="227"/>
      <c r="KGX129" s="228"/>
      <c r="KGY129" s="228"/>
      <c r="KGZ129" s="235"/>
      <c r="KHA129" s="228"/>
      <c r="KHB129" s="228"/>
      <c r="KHC129" s="228"/>
      <c r="KHD129" s="229"/>
      <c r="KHE129" s="230"/>
      <c r="KHF129" s="228"/>
      <c r="KHG129" s="219"/>
      <c r="KHH129" s="227"/>
      <c r="KHI129" s="228"/>
      <c r="KHJ129" s="228"/>
      <c r="KHK129" s="235"/>
      <c r="KHL129" s="228"/>
      <c r="KHM129" s="228"/>
      <c r="KHN129" s="228"/>
      <c r="KHO129" s="229"/>
      <c r="KHP129" s="230"/>
      <c r="KHQ129" s="228"/>
      <c r="KHR129" s="219"/>
      <c r="KHS129" s="227"/>
      <c r="KHT129" s="228"/>
      <c r="KHU129" s="228"/>
      <c r="KHV129" s="235"/>
      <c r="KHW129" s="228"/>
      <c r="KHX129" s="228"/>
      <c r="KHY129" s="228"/>
      <c r="KHZ129" s="229"/>
      <c r="KIA129" s="230"/>
      <c r="KIB129" s="228"/>
      <c r="KIC129" s="219"/>
      <c r="KID129" s="227"/>
      <c r="KIE129" s="228"/>
      <c r="KIF129" s="228"/>
      <c r="KIG129" s="235"/>
      <c r="KIH129" s="228"/>
      <c r="KII129" s="228"/>
      <c r="KIJ129" s="228"/>
      <c r="KIK129" s="229"/>
      <c r="KIL129" s="230"/>
      <c r="KIM129" s="228"/>
      <c r="KIN129" s="219"/>
      <c r="KIO129" s="227"/>
      <c r="KIP129" s="228"/>
      <c r="KIQ129" s="228"/>
      <c r="KIR129" s="235"/>
      <c r="KIS129" s="228"/>
      <c r="KIT129" s="228"/>
      <c r="KIU129" s="228"/>
      <c r="KIV129" s="229"/>
      <c r="KIW129" s="230"/>
      <c r="KIX129" s="228"/>
      <c r="KIY129" s="219"/>
      <c r="KIZ129" s="227"/>
      <c r="KJA129" s="228"/>
      <c r="KJB129" s="228"/>
      <c r="KJC129" s="235"/>
      <c r="KJD129" s="228"/>
      <c r="KJE129" s="228"/>
      <c r="KJF129" s="228"/>
      <c r="KJG129" s="229"/>
      <c r="KJH129" s="230"/>
      <c r="KJI129" s="228"/>
      <c r="KJJ129" s="219"/>
      <c r="KJK129" s="227"/>
      <c r="KJL129" s="228"/>
      <c r="KJM129" s="228"/>
      <c r="KJN129" s="235"/>
      <c r="KJO129" s="228"/>
      <c r="KJP129" s="228"/>
      <c r="KJQ129" s="228"/>
      <c r="KJR129" s="229"/>
      <c r="KJS129" s="230"/>
      <c r="KJT129" s="228"/>
      <c r="KJU129" s="219"/>
      <c r="KJV129" s="227"/>
      <c r="KJW129" s="228"/>
      <c r="KJX129" s="228"/>
      <c r="KJY129" s="235"/>
      <c r="KJZ129" s="228"/>
      <c r="KKA129" s="228"/>
      <c r="KKB129" s="228"/>
      <c r="KKC129" s="229"/>
      <c r="KKD129" s="230"/>
      <c r="KKE129" s="228"/>
      <c r="KKF129" s="219"/>
      <c r="KKG129" s="227"/>
      <c r="KKH129" s="228"/>
      <c r="KKI129" s="228"/>
      <c r="KKJ129" s="235"/>
      <c r="KKK129" s="228"/>
      <c r="KKL129" s="228"/>
      <c r="KKM129" s="228"/>
      <c r="KKN129" s="229"/>
      <c r="KKO129" s="230"/>
      <c r="KKP129" s="228"/>
      <c r="KKQ129" s="219"/>
      <c r="KKR129" s="227"/>
      <c r="KKS129" s="228"/>
      <c r="KKT129" s="228"/>
      <c r="KKU129" s="235"/>
      <c r="KKV129" s="228"/>
      <c r="KKW129" s="228"/>
      <c r="KKX129" s="228"/>
      <c r="KKY129" s="229"/>
      <c r="KKZ129" s="230"/>
      <c r="KLA129" s="228"/>
      <c r="KLB129" s="219"/>
      <c r="KLC129" s="227"/>
      <c r="KLD129" s="228"/>
      <c r="KLE129" s="228"/>
      <c r="KLF129" s="235"/>
      <c r="KLG129" s="228"/>
      <c r="KLH129" s="228"/>
      <c r="KLI129" s="228"/>
      <c r="KLJ129" s="229"/>
      <c r="KLK129" s="230"/>
      <c r="KLL129" s="228"/>
      <c r="KLM129" s="219"/>
      <c r="KLN129" s="227"/>
      <c r="KLO129" s="228"/>
      <c r="KLP129" s="228"/>
      <c r="KLQ129" s="235"/>
      <c r="KLR129" s="228"/>
      <c r="KLS129" s="228"/>
      <c r="KLT129" s="228"/>
      <c r="KLU129" s="229"/>
      <c r="KLV129" s="230"/>
      <c r="KLW129" s="228"/>
      <c r="KLX129" s="219"/>
      <c r="KLY129" s="227"/>
      <c r="KLZ129" s="228"/>
      <c r="KMA129" s="228"/>
      <c r="KMB129" s="235"/>
      <c r="KMC129" s="228"/>
      <c r="KMD129" s="228"/>
      <c r="KME129" s="228"/>
      <c r="KMF129" s="229"/>
      <c r="KMG129" s="230"/>
      <c r="KMH129" s="228"/>
      <c r="KMI129" s="219"/>
      <c r="KMJ129" s="227"/>
      <c r="KMK129" s="228"/>
      <c r="KML129" s="228"/>
      <c r="KMM129" s="235"/>
      <c r="KMN129" s="228"/>
      <c r="KMO129" s="228"/>
      <c r="KMP129" s="228"/>
      <c r="KMQ129" s="229"/>
      <c r="KMR129" s="230"/>
      <c r="KMS129" s="228"/>
      <c r="KMT129" s="219"/>
      <c r="KMU129" s="227"/>
      <c r="KMV129" s="228"/>
      <c r="KMW129" s="228"/>
      <c r="KMX129" s="235"/>
      <c r="KMY129" s="228"/>
      <c r="KMZ129" s="228"/>
      <c r="KNA129" s="228"/>
      <c r="KNB129" s="229"/>
      <c r="KNC129" s="230"/>
      <c r="KND129" s="228"/>
      <c r="KNE129" s="219"/>
      <c r="KNF129" s="227"/>
      <c r="KNG129" s="228"/>
      <c r="KNH129" s="228"/>
      <c r="KNI129" s="235"/>
      <c r="KNJ129" s="228"/>
      <c r="KNK129" s="228"/>
      <c r="KNL129" s="228"/>
      <c r="KNM129" s="229"/>
      <c r="KNN129" s="230"/>
      <c r="KNO129" s="228"/>
      <c r="KNP129" s="219"/>
      <c r="KNQ129" s="227"/>
      <c r="KNR129" s="228"/>
      <c r="KNS129" s="228"/>
      <c r="KNT129" s="235"/>
      <c r="KNU129" s="228"/>
      <c r="KNV129" s="228"/>
      <c r="KNW129" s="228"/>
      <c r="KNX129" s="229"/>
      <c r="KNY129" s="230"/>
      <c r="KNZ129" s="228"/>
      <c r="KOA129" s="219"/>
      <c r="KOB129" s="227"/>
      <c r="KOC129" s="228"/>
      <c r="KOD129" s="228"/>
      <c r="KOE129" s="235"/>
      <c r="KOF129" s="228"/>
      <c r="KOG129" s="228"/>
      <c r="KOH129" s="228"/>
      <c r="KOI129" s="229"/>
      <c r="KOJ129" s="230"/>
      <c r="KOK129" s="228"/>
      <c r="KOL129" s="219"/>
      <c r="KOM129" s="227"/>
      <c r="KON129" s="228"/>
      <c r="KOO129" s="228"/>
      <c r="KOP129" s="235"/>
      <c r="KOQ129" s="228"/>
      <c r="KOR129" s="228"/>
      <c r="KOS129" s="228"/>
      <c r="KOT129" s="229"/>
      <c r="KOU129" s="230"/>
      <c r="KOV129" s="228"/>
      <c r="KOW129" s="219"/>
      <c r="KOX129" s="227"/>
      <c r="KOY129" s="228"/>
      <c r="KOZ129" s="228"/>
      <c r="KPA129" s="235"/>
      <c r="KPB129" s="228"/>
      <c r="KPC129" s="228"/>
      <c r="KPD129" s="228"/>
      <c r="KPE129" s="229"/>
      <c r="KPF129" s="230"/>
      <c r="KPG129" s="228"/>
      <c r="KPH129" s="219"/>
      <c r="KPI129" s="227"/>
      <c r="KPJ129" s="228"/>
      <c r="KPK129" s="228"/>
      <c r="KPL129" s="235"/>
      <c r="KPM129" s="228"/>
      <c r="KPN129" s="228"/>
      <c r="KPO129" s="228"/>
      <c r="KPP129" s="229"/>
      <c r="KPQ129" s="230"/>
      <c r="KPR129" s="228"/>
      <c r="KPS129" s="219"/>
      <c r="KPT129" s="227"/>
      <c r="KPU129" s="228"/>
      <c r="KPV129" s="228"/>
      <c r="KPW129" s="235"/>
      <c r="KPX129" s="228"/>
      <c r="KPY129" s="228"/>
      <c r="KPZ129" s="228"/>
      <c r="KQA129" s="229"/>
      <c r="KQB129" s="230"/>
      <c r="KQC129" s="228"/>
      <c r="KQD129" s="219"/>
      <c r="KQE129" s="227"/>
      <c r="KQF129" s="228"/>
      <c r="KQG129" s="228"/>
      <c r="KQH129" s="235"/>
      <c r="KQI129" s="228"/>
      <c r="KQJ129" s="228"/>
      <c r="KQK129" s="228"/>
      <c r="KQL129" s="229"/>
      <c r="KQM129" s="230"/>
      <c r="KQN129" s="228"/>
      <c r="KQO129" s="219"/>
      <c r="KQP129" s="227"/>
      <c r="KQQ129" s="228"/>
      <c r="KQR129" s="228"/>
      <c r="KQS129" s="235"/>
      <c r="KQT129" s="228"/>
      <c r="KQU129" s="228"/>
      <c r="KQV129" s="228"/>
      <c r="KQW129" s="229"/>
      <c r="KQX129" s="230"/>
      <c r="KQY129" s="228"/>
      <c r="KQZ129" s="219"/>
      <c r="KRA129" s="227"/>
      <c r="KRB129" s="228"/>
      <c r="KRC129" s="228"/>
      <c r="KRD129" s="235"/>
      <c r="KRE129" s="228"/>
      <c r="KRF129" s="228"/>
      <c r="KRG129" s="228"/>
      <c r="KRH129" s="229"/>
      <c r="KRI129" s="230"/>
      <c r="KRJ129" s="228"/>
      <c r="KRK129" s="219"/>
      <c r="KRL129" s="227"/>
      <c r="KRM129" s="228"/>
      <c r="KRN129" s="228"/>
      <c r="KRO129" s="235"/>
      <c r="KRP129" s="228"/>
      <c r="KRQ129" s="228"/>
      <c r="KRR129" s="228"/>
      <c r="KRS129" s="229"/>
      <c r="KRT129" s="230"/>
      <c r="KRU129" s="228"/>
      <c r="KRV129" s="219"/>
      <c r="KRW129" s="227"/>
      <c r="KRX129" s="228"/>
      <c r="KRY129" s="228"/>
      <c r="KRZ129" s="235"/>
      <c r="KSA129" s="228"/>
      <c r="KSB129" s="228"/>
      <c r="KSC129" s="228"/>
      <c r="KSD129" s="229"/>
      <c r="KSE129" s="230"/>
      <c r="KSF129" s="228"/>
      <c r="KSG129" s="219"/>
      <c r="KSH129" s="227"/>
      <c r="KSI129" s="228"/>
      <c r="KSJ129" s="228"/>
      <c r="KSK129" s="235"/>
      <c r="KSL129" s="228"/>
      <c r="KSM129" s="228"/>
      <c r="KSN129" s="228"/>
      <c r="KSO129" s="229"/>
      <c r="KSP129" s="230"/>
      <c r="KSQ129" s="228"/>
      <c r="KSR129" s="219"/>
      <c r="KSS129" s="227"/>
      <c r="KST129" s="228"/>
      <c r="KSU129" s="228"/>
      <c r="KSV129" s="235"/>
      <c r="KSW129" s="228"/>
      <c r="KSX129" s="228"/>
      <c r="KSY129" s="228"/>
      <c r="KSZ129" s="229"/>
      <c r="KTA129" s="230"/>
      <c r="KTB129" s="228"/>
      <c r="KTC129" s="219"/>
      <c r="KTD129" s="227"/>
      <c r="KTE129" s="228"/>
      <c r="KTF129" s="228"/>
      <c r="KTG129" s="235"/>
      <c r="KTH129" s="228"/>
      <c r="KTI129" s="228"/>
      <c r="KTJ129" s="228"/>
      <c r="KTK129" s="229"/>
      <c r="KTL129" s="230"/>
      <c r="KTM129" s="228"/>
      <c r="KTN129" s="219"/>
      <c r="KTO129" s="227"/>
      <c r="KTP129" s="228"/>
      <c r="KTQ129" s="228"/>
      <c r="KTR129" s="235"/>
      <c r="KTS129" s="228"/>
      <c r="KTT129" s="228"/>
      <c r="KTU129" s="228"/>
      <c r="KTV129" s="229"/>
      <c r="KTW129" s="230"/>
      <c r="KTX129" s="228"/>
      <c r="KTY129" s="219"/>
      <c r="KTZ129" s="227"/>
      <c r="KUA129" s="228"/>
      <c r="KUB129" s="228"/>
      <c r="KUC129" s="235"/>
      <c r="KUD129" s="228"/>
      <c r="KUE129" s="228"/>
      <c r="KUF129" s="228"/>
      <c r="KUG129" s="229"/>
      <c r="KUH129" s="230"/>
      <c r="KUI129" s="228"/>
      <c r="KUJ129" s="219"/>
      <c r="KUK129" s="227"/>
      <c r="KUL129" s="228"/>
      <c r="KUM129" s="228"/>
      <c r="KUN129" s="235"/>
      <c r="KUO129" s="228"/>
      <c r="KUP129" s="228"/>
      <c r="KUQ129" s="228"/>
      <c r="KUR129" s="229"/>
      <c r="KUS129" s="230"/>
      <c r="KUT129" s="228"/>
      <c r="KUU129" s="219"/>
      <c r="KUV129" s="227"/>
      <c r="KUW129" s="228"/>
      <c r="KUX129" s="228"/>
      <c r="KUY129" s="235"/>
      <c r="KUZ129" s="228"/>
      <c r="KVA129" s="228"/>
      <c r="KVB129" s="228"/>
      <c r="KVC129" s="229"/>
      <c r="KVD129" s="230"/>
      <c r="KVE129" s="228"/>
      <c r="KVF129" s="219"/>
      <c r="KVG129" s="227"/>
      <c r="KVH129" s="228"/>
      <c r="KVI129" s="228"/>
      <c r="KVJ129" s="235"/>
      <c r="KVK129" s="228"/>
      <c r="KVL129" s="228"/>
      <c r="KVM129" s="228"/>
      <c r="KVN129" s="229"/>
      <c r="KVO129" s="230"/>
      <c r="KVP129" s="228"/>
      <c r="KVQ129" s="219"/>
      <c r="KVR129" s="227"/>
      <c r="KVS129" s="228"/>
      <c r="KVT129" s="228"/>
      <c r="KVU129" s="235"/>
      <c r="KVV129" s="228"/>
      <c r="KVW129" s="228"/>
      <c r="KVX129" s="228"/>
      <c r="KVY129" s="229"/>
      <c r="KVZ129" s="230"/>
      <c r="KWA129" s="228"/>
      <c r="KWB129" s="219"/>
      <c r="KWC129" s="227"/>
      <c r="KWD129" s="228"/>
      <c r="KWE129" s="228"/>
      <c r="KWF129" s="235"/>
      <c r="KWG129" s="228"/>
      <c r="KWH129" s="228"/>
      <c r="KWI129" s="228"/>
      <c r="KWJ129" s="229"/>
      <c r="KWK129" s="230"/>
      <c r="KWL129" s="228"/>
      <c r="KWM129" s="219"/>
      <c r="KWN129" s="227"/>
      <c r="KWO129" s="228"/>
      <c r="KWP129" s="228"/>
      <c r="KWQ129" s="235"/>
      <c r="KWR129" s="228"/>
      <c r="KWS129" s="228"/>
      <c r="KWT129" s="228"/>
      <c r="KWU129" s="229"/>
      <c r="KWV129" s="230"/>
      <c r="KWW129" s="228"/>
      <c r="KWX129" s="219"/>
      <c r="KWY129" s="227"/>
      <c r="KWZ129" s="228"/>
      <c r="KXA129" s="228"/>
      <c r="KXB129" s="235"/>
      <c r="KXC129" s="228"/>
      <c r="KXD129" s="228"/>
      <c r="KXE129" s="228"/>
      <c r="KXF129" s="229"/>
      <c r="KXG129" s="230"/>
      <c r="KXH129" s="228"/>
      <c r="KXI129" s="219"/>
      <c r="KXJ129" s="227"/>
      <c r="KXK129" s="228"/>
      <c r="KXL129" s="228"/>
      <c r="KXM129" s="235"/>
      <c r="KXN129" s="228"/>
      <c r="KXO129" s="228"/>
      <c r="KXP129" s="228"/>
      <c r="KXQ129" s="229"/>
      <c r="KXR129" s="230"/>
      <c r="KXS129" s="228"/>
      <c r="KXT129" s="219"/>
      <c r="KXU129" s="227"/>
      <c r="KXV129" s="228"/>
      <c r="KXW129" s="228"/>
      <c r="KXX129" s="235"/>
      <c r="KXY129" s="228"/>
      <c r="KXZ129" s="228"/>
      <c r="KYA129" s="228"/>
      <c r="KYB129" s="229"/>
      <c r="KYC129" s="230"/>
      <c r="KYD129" s="228"/>
      <c r="KYE129" s="219"/>
      <c r="KYF129" s="227"/>
      <c r="KYG129" s="228"/>
      <c r="KYH129" s="228"/>
      <c r="KYI129" s="235"/>
      <c r="KYJ129" s="228"/>
      <c r="KYK129" s="228"/>
      <c r="KYL129" s="228"/>
      <c r="KYM129" s="229"/>
      <c r="KYN129" s="230"/>
      <c r="KYO129" s="228"/>
      <c r="KYP129" s="219"/>
      <c r="KYQ129" s="227"/>
      <c r="KYR129" s="228"/>
      <c r="KYS129" s="228"/>
      <c r="KYT129" s="235"/>
      <c r="KYU129" s="228"/>
      <c r="KYV129" s="228"/>
      <c r="KYW129" s="228"/>
      <c r="KYX129" s="229"/>
      <c r="KYY129" s="230"/>
      <c r="KYZ129" s="228"/>
      <c r="KZA129" s="219"/>
      <c r="KZB129" s="227"/>
      <c r="KZC129" s="228"/>
      <c r="KZD129" s="228"/>
      <c r="KZE129" s="235"/>
      <c r="KZF129" s="228"/>
      <c r="KZG129" s="228"/>
      <c r="KZH129" s="228"/>
      <c r="KZI129" s="229"/>
      <c r="KZJ129" s="230"/>
      <c r="KZK129" s="228"/>
      <c r="KZL129" s="219"/>
      <c r="KZM129" s="227"/>
      <c r="KZN129" s="228"/>
      <c r="KZO129" s="228"/>
      <c r="KZP129" s="235"/>
      <c r="KZQ129" s="228"/>
      <c r="KZR129" s="228"/>
      <c r="KZS129" s="228"/>
      <c r="KZT129" s="229"/>
      <c r="KZU129" s="230"/>
      <c r="KZV129" s="228"/>
      <c r="KZW129" s="219"/>
      <c r="KZX129" s="227"/>
      <c r="KZY129" s="228"/>
      <c r="KZZ129" s="228"/>
      <c r="LAA129" s="235"/>
      <c r="LAB129" s="228"/>
      <c r="LAC129" s="228"/>
      <c r="LAD129" s="228"/>
      <c r="LAE129" s="229"/>
      <c r="LAF129" s="230"/>
      <c r="LAG129" s="228"/>
      <c r="LAH129" s="219"/>
      <c r="LAI129" s="227"/>
      <c r="LAJ129" s="228"/>
      <c r="LAK129" s="228"/>
      <c r="LAL129" s="235"/>
      <c r="LAM129" s="228"/>
      <c r="LAN129" s="228"/>
      <c r="LAO129" s="228"/>
      <c r="LAP129" s="229"/>
      <c r="LAQ129" s="230"/>
      <c r="LAR129" s="228"/>
      <c r="LAS129" s="219"/>
      <c r="LAT129" s="227"/>
      <c r="LAU129" s="228"/>
      <c r="LAV129" s="228"/>
      <c r="LAW129" s="235"/>
      <c r="LAX129" s="228"/>
      <c r="LAY129" s="228"/>
      <c r="LAZ129" s="228"/>
      <c r="LBA129" s="229"/>
      <c r="LBB129" s="230"/>
      <c r="LBC129" s="228"/>
      <c r="LBD129" s="219"/>
      <c r="LBE129" s="227"/>
      <c r="LBF129" s="228"/>
      <c r="LBG129" s="228"/>
      <c r="LBH129" s="235"/>
      <c r="LBI129" s="228"/>
      <c r="LBJ129" s="228"/>
      <c r="LBK129" s="228"/>
      <c r="LBL129" s="229"/>
      <c r="LBM129" s="230"/>
      <c r="LBN129" s="228"/>
      <c r="LBO129" s="219"/>
      <c r="LBP129" s="227"/>
      <c r="LBQ129" s="228"/>
      <c r="LBR129" s="228"/>
      <c r="LBS129" s="235"/>
      <c r="LBT129" s="228"/>
      <c r="LBU129" s="228"/>
      <c r="LBV129" s="228"/>
      <c r="LBW129" s="229"/>
      <c r="LBX129" s="230"/>
      <c r="LBY129" s="228"/>
      <c r="LBZ129" s="219"/>
      <c r="LCA129" s="227"/>
      <c r="LCB129" s="228"/>
      <c r="LCC129" s="228"/>
      <c r="LCD129" s="235"/>
      <c r="LCE129" s="228"/>
      <c r="LCF129" s="228"/>
      <c r="LCG129" s="228"/>
      <c r="LCH129" s="229"/>
      <c r="LCI129" s="230"/>
      <c r="LCJ129" s="228"/>
      <c r="LCK129" s="219"/>
      <c r="LCL129" s="227"/>
      <c r="LCM129" s="228"/>
      <c r="LCN129" s="228"/>
      <c r="LCO129" s="235"/>
      <c r="LCP129" s="228"/>
      <c r="LCQ129" s="228"/>
      <c r="LCR129" s="228"/>
      <c r="LCS129" s="229"/>
      <c r="LCT129" s="230"/>
      <c r="LCU129" s="228"/>
      <c r="LCV129" s="219"/>
      <c r="LCW129" s="227"/>
      <c r="LCX129" s="228"/>
      <c r="LCY129" s="228"/>
      <c r="LCZ129" s="235"/>
      <c r="LDA129" s="228"/>
      <c r="LDB129" s="228"/>
      <c r="LDC129" s="228"/>
      <c r="LDD129" s="229"/>
      <c r="LDE129" s="230"/>
      <c r="LDF129" s="228"/>
      <c r="LDG129" s="219"/>
      <c r="LDH129" s="227"/>
      <c r="LDI129" s="228"/>
      <c r="LDJ129" s="228"/>
      <c r="LDK129" s="235"/>
      <c r="LDL129" s="228"/>
      <c r="LDM129" s="228"/>
      <c r="LDN129" s="228"/>
      <c r="LDO129" s="229"/>
      <c r="LDP129" s="230"/>
      <c r="LDQ129" s="228"/>
      <c r="LDR129" s="219"/>
      <c r="LDS129" s="227"/>
      <c r="LDT129" s="228"/>
      <c r="LDU129" s="228"/>
      <c r="LDV129" s="235"/>
      <c r="LDW129" s="228"/>
      <c r="LDX129" s="228"/>
      <c r="LDY129" s="228"/>
      <c r="LDZ129" s="229"/>
      <c r="LEA129" s="230"/>
      <c r="LEB129" s="228"/>
      <c r="LEC129" s="219"/>
      <c r="LED129" s="227"/>
      <c r="LEE129" s="228"/>
      <c r="LEF129" s="228"/>
      <c r="LEG129" s="235"/>
      <c r="LEH129" s="228"/>
      <c r="LEI129" s="228"/>
      <c r="LEJ129" s="228"/>
      <c r="LEK129" s="229"/>
      <c r="LEL129" s="230"/>
      <c r="LEM129" s="228"/>
      <c r="LEN129" s="219"/>
      <c r="LEO129" s="227"/>
      <c r="LEP129" s="228"/>
      <c r="LEQ129" s="228"/>
      <c r="LER129" s="235"/>
      <c r="LES129" s="228"/>
      <c r="LET129" s="228"/>
      <c r="LEU129" s="228"/>
      <c r="LEV129" s="229"/>
      <c r="LEW129" s="230"/>
      <c r="LEX129" s="228"/>
      <c r="LEY129" s="219"/>
      <c r="LEZ129" s="227"/>
      <c r="LFA129" s="228"/>
      <c r="LFB129" s="228"/>
      <c r="LFC129" s="235"/>
      <c r="LFD129" s="228"/>
      <c r="LFE129" s="228"/>
      <c r="LFF129" s="228"/>
      <c r="LFG129" s="229"/>
      <c r="LFH129" s="230"/>
      <c r="LFI129" s="228"/>
      <c r="LFJ129" s="219"/>
      <c r="LFK129" s="227"/>
      <c r="LFL129" s="228"/>
      <c r="LFM129" s="228"/>
      <c r="LFN129" s="235"/>
      <c r="LFO129" s="228"/>
      <c r="LFP129" s="228"/>
      <c r="LFQ129" s="228"/>
      <c r="LFR129" s="229"/>
      <c r="LFS129" s="230"/>
      <c r="LFT129" s="228"/>
      <c r="LFU129" s="219"/>
      <c r="LFV129" s="227"/>
      <c r="LFW129" s="228"/>
      <c r="LFX129" s="228"/>
      <c r="LFY129" s="235"/>
      <c r="LFZ129" s="228"/>
      <c r="LGA129" s="228"/>
      <c r="LGB129" s="228"/>
      <c r="LGC129" s="229"/>
      <c r="LGD129" s="230"/>
      <c r="LGE129" s="228"/>
      <c r="LGF129" s="219"/>
      <c r="LGG129" s="227"/>
      <c r="LGH129" s="228"/>
      <c r="LGI129" s="228"/>
      <c r="LGJ129" s="235"/>
      <c r="LGK129" s="228"/>
      <c r="LGL129" s="228"/>
      <c r="LGM129" s="228"/>
      <c r="LGN129" s="229"/>
      <c r="LGO129" s="230"/>
      <c r="LGP129" s="228"/>
      <c r="LGQ129" s="219"/>
      <c r="LGR129" s="227"/>
      <c r="LGS129" s="228"/>
      <c r="LGT129" s="228"/>
      <c r="LGU129" s="235"/>
      <c r="LGV129" s="228"/>
      <c r="LGW129" s="228"/>
      <c r="LGX129" s="228"/>
      <c r="LGY129" s="229"/>
      <c r="LGZ129" s="230"/>
      <c r="LHA129" s="228"/>
      <c r="LHB129" s="219"/>
      <c r="LHC129" s="227"/>
      <c r="LHD129" s="228"/>
      <c r="LHE129" s="228"/>
      <c r="LHF129" s="235"/>
      <c r="LHG129" s="228"/>
      <c r="LHH129" s="228"/>
      <c r="LHI129" s="228"/>
      <c r="LHJ129" s="229"/>
      <c r="LHK129" s="230"/>
      <c r="LHL129" s="228"/>
      <c r="LHM129" s="219"/>
      <c r="LHN129" s="227"/>
      <c r="LHO129" s="228"/>
      <c r="LHP129" s="228"/>
      <c r="LHQ129" s="235"/>
      <c r="LHR129" s="228"/>
      <c r="LHS129" s="228"/>
      <c r="LHT129" s="228"/>
      <c r="LHU129" s="229"/>
      <c r="LHV129" s="230"/>
      <c r="LHW129" s="228"/>
      <c r="LHX129" s="219"/>
      <c r="LHY129" s="227"/>
      <c r="LHZ129" s="228"/>
      <c r="LIA129" s="228"/>
      <c r="LIB129" s="235"/>
      <c r="LIC129" s="228"/>
      <c r="LID129" s="228"/>
      <c r="LIE129" s="228"/>
      <c r="LIF129" s="229"/>
      <c r="LIG129" s="230"/>
      <c r="LIH129" s="228"/>
      <c r="LII129" s="219"/>
      <c r="LIJ129" s="227"/>
      <c r="LIK129" s="228"/>
      <c r="LIL129" s="228"/>
      <c r="LIM129" s="235"/>
      <c r="LIN129" s="228"/>
      <c r="LIO129" s="228"/>
      <c r="LIP129" s="228"/>
      <c r="LIQ129" s="229"/>
      <c r="LIR129" s="230"/>
      <c r="LIS129" s="228"/>
      <c r="LIT129" s="219"/>
      <c r="LIU129" s="227"/>
      <c r="LIV129" s="228"/>
      <c r="LIW129" s="228"/>
      <c r="LIX129" s="235"/>
      <c r="LIY129" s="228"/>
      <c r="LIZ129" s="228"/>
      <c r="LJA129" s="228"/>
      <c r="LJB129" s="229"/>
      <c r="LJC129" s="230"/>
      <c r="LJD129" s="228"/>
      <c r="LJE129" s="219"/>
      <c r="LJF129" s="227"/>
      <c r="LJG129" s="228"/>
      <c r="LJH129" s="228"/>
      <c r="LJI129" s="235"/>
      <c r="LJJ129" s="228"/>
      <c r="LJK129" s="228"/>
      <c r="LJL129" s="228"/>
      <c r="LJM129" s="229"/>
      <c r="LJN129" s="230"/>
      <c r="LJO129" s="228"/>
      <c r="LJP129" s="219"/>
      <c r="LJQ129" s="227"/>
      <c r="LJR129" s="228"/>
      <c r="LJS129" s="228"/>
      <c r="LJT129" s="235"/>
      <c r="LJU129" s="228"/>
      <c r="LJV129" s="228"/>
      <c r="LJW129" s="228"/>
      <c r="LJX129" s="229"/>
      <c r="LJY129" s="230"/>
      <c r="LJZ129" s="228"/>
      <c r="LKA129" s="219"/>
      <c r="LKB129" s="227"/>
      <c r="LKC129" s="228"/>
      <c r="LKD129" s="228"/>
      <c r="LKE129" s="235"/>
      <c r="LKF129" s="228"/>
      <c r="LKG129" s="228"/>
      <c r="LKH129" s="228"/>
      <c r="LKI129" s="229"/>
      <c r="LKJ129" s="230"/>
      <c r="LKK129" s="228"/>
      <c r="LKL129" s="219"/>
      <c r="LKM129" s="227"/>
      <c r="LKN129" s="228"/>
      <c r="LKO129" s="228"/>
      <c r="LKP129" s="235"/>
      <c r="LKQ129" s="228"/>
      <c r="LKR129" s="228"/>
      <c r="LKS129" s="228"/>
      <c r="LKT129" s="229"/>
      <c r="LKU129" s="230"/>
      <c r="LKV129" s="228"/>
      <c r="LKW129" s="219"/>
      <c r="LKX129" s="227"/>
      <c r="LKY129" s="228"/>
      <c r="LKZ129" s="228"/>
      <c r="LLA129" s="235"/>
      <c r="LLB129" s="228"/>
      <c r="LLC129" s="228"/>
      <c r="LLD129" s="228"/>
      <c r="LLE129" s="229"/>
      <c r="LLF129" s="230"/>
      <c r="LLG129" s="228"/>
      <c r="LLH129" s="219"/>
      <c r="LLI129" s="227"/>
      <c r="LLJ129" s="228"/>
      <c r="LLK129" s="228"/>
      <c r="LLL129" s="235"/>
      <c r="LLM129" s="228"/>
      <c r="LLN129" s="228"/>
      <c r="LLO129" s="228"/>
      <c r="LLP129" s="229"/>
      <c r="LLQ129" s="230"/>
      <c r="LLR129" s="228"/>
      <c r="LLS129" s="219"/>
      <c r="LLT129" s="227"/>
      <c r="LLU129" s="228"/>
      <c r="LLV129" s="228"/>
      <c r="LLW129" s="235"/>
      <c r="LLX129" s="228"/>
      <c r="LLY129" s="228"/>
      <c r="LLZ129" s="228"/>
      <c r="LMA129" s="229"/>
      <c r="LMB129" s="230"/>
      <c r="LMC129" s="228"/>
      <c r="LMD129" s="219"/>
      <c r="LME129" s="227"/>
      <c r="LMF129" s="228"/>
      <c r="LMG129" s="228"/>
      <c r="LMH129" s="235"/>
      <c r="LMI129" s="228"/>
      <c r="LMJ129" s="228"/>
      <c r="LMK129" s="228"/>
      <c r="LML129" s="229"/>
      <c r="LMM129" s="230"/>
      <c r="LMN129" s="228"/>
      <c r="LMO129" s="219"/>
      <c r="LMP129" s="227"/>
      <c r="LMQ129" s="228"/>
      <c r="LMR129" s="228"/>
      <c r="LMS129" s="235"/>
      <c r="LMT129" s="228"/>
      <c r="LMU129" s="228"/>
      <c r="LMV129" s="228"/>
      <c r="LMW129" s="229"/>
      <c r="LMX129" s="230"/>
      <c r="LMY129" s="228"/>
      <c r="LMZ129" s="219"/>
      <c r="LNA129" s="227"/>
      <c r="LNB129" s="228"/>
      <c r="LNC129" s="228"/>
      <c r="LND129" s="235"/>
      <c r="LNE129" s="228"/>
      <c r="LNF129" s="228"/>
      <c r="LNG129" s="228"/>
      <c r="LNH129" s="229"/>
      <c r="LNI129" s="230"/>
      <c r="LNJ129" s="228"/>
      <c r="LNK129" s="219"/>
      <c r="LNL129" s="227"/>
      <c r="LNM129" s="228"/>
      <c r="LNN129" s="228"/>
      <c r="LNO129" s="235"/>
      <c r="LNP129" s="228"/>
      <c r="LNQ129" s="228"/>
      <c r="LNR129" s="228"/>
      <c r="LNS129" s="229"/>
      <c r="LNT129" s="230"/>
      <c r="LNU129" s="228"/>
      <c r="LNV129" s="219"/>
      <c r="LNW129" s="227"/>
      <c r="LNX129" s="228"/>
      <c r="LNY129" s="228"/>
      <c r="LNZ129" s="235"/>
      <c r="LOA129" s="228"/>
      <c r="LOB129" s="228"/>
      <c r="LOC129" s="228"/>
      <c r="LOD129" s="229"/>
      <c r="LOE129" s="230"/>
      <c r="LOF129" s="228"/>
      <c r="LOG129" s="219"/>
      <c r="LOH129" s="227"/>
      <c r="LOI129" s="228"/>
      <c r="LOJ129" s="228"/>
      <c r="LOK129" s="235"/>
      <c r="LOL129" s="228"/>
      <c r="LOM129" s="228"/>
      <c r="LON129" s="228"/>
      <c r="LOO129" s="229"/>
      <c r="LOP129" s="230"/>
      <c r="LOQ129" s="228"/>
      <c r="LOR129" s="219"/>
      <c r="LOS129" s="227"/>
      <c r="LOT129" s="228"/>
      <c r="LOU129" s="228"/>
      <c r="LOV129" s="235"/>
      <c r="LOW129" s="228"/>
      <c r="LOX129" s="228"/>
      <c r="LOY129" s="228"/>
      <c r="LOZ129" s="229"/>
      <c r="LPA129" s="230"/>
      <c r="LPB129" s="228"/>
      <c r="LPC129" s="219"/>
      <c r="LPD129" s="227"/>
      <c r="LPE129" s="228"/>
      <c r="LPF129" s="228"/>
      <c r="LPG129" s="235"/>
      <c r="LPH129" s="228"/>
      <c r="LPI129" s="228"/>
      <c r="LPJ129" s="228"/>
      <c r="LPK129" s="229"/>
      <c r="LPL129" s="230"/>
      <c r="LPM129" s="228"/>
      <c r="LPN129" s="219"/>
      <c r="LPO129" s="227"/>
      <c r="LPP129" s="228"/>
      <c r="LPQ129" s="228"/>
      <c r="LPR129" s="235"/>
      <c r="LPS129" s="228"/>
      <c r="LPT129" s="228"/>
      <c r="LPU129" s="228"/>
      <c r="LPV129" s="229"/>
      <c r="LPW129" s="230"/>
      <c r="LPX129" s="228"/>
      <c r="LPY129" s="219"/>
      <c r="LPZ129" s="227"/>
      <c r="LQA129" s="228"/>
      <c r="LQB129" s="228"/>
      <c r="LQC129" s="235"/>
      <c r="LQD129" s="228"/>
      <c r="LQE129" s="228"/>
      <c r="LQF129" s="228"/>
      <c r="LQG129" s="229"/>
      <c r="LQH129" s="230"/>
      <c r="LQI129" s="228"/>
      <c r="LQJ129" s="219"/>
      <c r="LQK129" s="227"/>
      <c r="LQL129" s="228"/>
      <c r="LQM129" s="228"/>
      <c r="LQN129" s="235"/>
      <c r="LQO129" s="228"/>
      <c r="LQP129" s="228"/>
      <c r="LQQ129" s="228"/>
      <c r="LQR129" s="229"/>
      <c r="LQS129" s="230"/>
      <c r="LQT129" s="228"/>
      <c r="LQU129" s="219"/>
      <c r="LQV129" s="227"/>
      <c r="LQW129" s="228"/>
      <c r="LQX129" s="228"/>
      <c r="LQY129" s="235"/>
      <c r="LQZ129" s="228"/>
      <c r="LRA129" s="228"/>
      <c r="LRB129" s="228"/>
      <c r="LRC129" s="229"/>
      <c r="LRD129" s="230"/>
      <c r="LRE129" s="228"/>
      <c r="LRF129" s="219"/>
      <c r="LRG129" s="227"/>
      <c r="LRH129" s="228"/>
      <c r="LRI129" s="228"/>
      <c r="LRJ129" s="235"/>
      <c r="LRK129" s="228"/>
      <c r="LRL129" s="228"/>
      <c r="LRM129" s="228"/>
      <c r="LRN129" s="229"/>
      <c r="LRO129" s="230"/>
      <c r="LRP129" s="228"/>
      <c r="LRQ129" s="219"/>
      <c r="LRR129" s="227"/>
      <c r="LRS129" s="228"/>
      <c r="LRT129" s="228"/>
      <c r="LRU129" s="235"/>
      <c r="LRV129" s="228"/>
      <c r="LRW129" s="228"/>
      <c r="LRX129" s="228"/>
      <c r="LRY129" s="229"/>
      <c r="LRZ129" s="230"/>
      <c r="LSA129" s="228"/>
      <c r="LSB129" s="219"/>
      <c r="LSC129" s="227"/>
      <c r="LSD129" s="228"/>
      <c r="LSE129" s="228"/>
      <c r="LSF129" s="235"/>
      <c r="LSG129" s="228"/>
      <c r="LSH129" s="228"/>
      <c r="LSI129" s="228"/>
      <c r="LSJ129" s="229"/>
      <c r="LSK129" s="230"/>
      <c r="LSL129" s="228"/>
      <c r="LSM129" s="219"/>
      <c r="LSN129" s="227"/>
      <c r="LSO129" s="228"/>
      <c r="LSP129" s="228"/>
      <c r="LSQ129" s="235"/>
      <c r="LSR129" s="228"/>
      <c r="LSS129" s="228"/>
      <c r="LST129" s="228"/>
      <c r="LSU129" s="229"/>
      <c r="LSV129" s="230"/>
      <c r="LSW129" s="228"/>
      <c r="LSX129" s="219"/>
      <c r="LSY129" s="227"/>
      <c r="LSZ129" s="228"/>
      <c r="LTA129" s="228"/>
      <c r="LTB129" s="235"/>
      <c r="LTC129" s="228"/>
      <c r="LTD129" s="228"/>
      <c r="LTE129" s="228"/>
      <c r="LTF129" s="229"/>
      <c r="LTG129" s="230"/>
      <c r="LTH129" s="228"/>
      <c r="LTI129" s="219"/>
      <c r="LTJ129" s="227"/>
      <c r="LTK129" s="228"/>
      <c r="LTL129" s="228"/>
      <c r="LTM129" s="235"/>
      <c r="LTN129" s="228"/>
      <c r="LTO129" s="228"/>
      <c r="LTP129" s="228"/>
      <c r="LTQ129" s="229"/>
      <c r="LTR129" s="230"/>
      <c r="LTS129" s="228"/>
      <c r="LTT129" s="219"/>
      <c r="LTU129" s="227"/>
      <c r="LTV129" s="228"/>
      <c r="LTW129" s="228"/>
      <c r="LTX129" s="235"/>
      <c r="LTY129" s="228"/>
      <c r="LTZ129" s="228"/>
      <c r="LUA129" s="228"/>
      <c r="LUB129" s="229"/>
      <c r="LUC129" s="230"/>
      <c r="LUD129" s="228"/>
      <c r="LUE129" s="219"/>
      <c r="LUF129" s="227"/>
      <c r="LUG129" s="228"/>
      <c r="LUH129" s="228"/>
      <c r="LUI129" s="235"/>
      <c r="LUJ129" s="228"/>
      <c r="LUK129" s="228"/>
      <c r="LUL129" s="228"/>
      <c r="LUM129" s="229"/>
      <c r="LUN129" s="230"/>
      <c r="LUO129" s="228"/>
      <c r="LUP129" s="219"/>
      <c r="LUQ129" s="227"/>
      <c r="LUR129" s="228"/>
      <c r="LUS129" s="228"/>
      <c r="LUT129" s="235"/>
      <c r="LUU129" s="228"/>
      <c r="LUV129" s="228"/>
      <c r="LUW129" s="228"/>
      <c r="LUX129" s="229"/>
      <c r="LUY129" s="230"/>
      <c r="LUZ129" s="228"/>
      <c r="LVA129" s="219"/>
      <c r="LVB129" s="227"/>
      <c r="LVC129" s="228"/>
      <c r="LVD129" s="228"/>
      <c r="LVE129" s="235"/>
      <c r="LVF129" s="228"/>
      <c r="LVG129" s="228"/>
      <c r="LVH129" s="228"/>
      <c r="LVI129" s="229"/>
      <c r="LVJ129" s="230"/>
      <c r="LVK129" s="228"/>
      <c r="LVL129" s="219"/>
      <c r="LVM129" s="227"/>
      <c r="LVN129" s="228"/>
      <c r="LVO129" s="228"/>
      <c r="LVP129" s="235"/>
      <c r="LVQ129" s="228"/>
      <c r="LVR129" s="228"/>
      <c r="LVS129" s="228"/>
      <c r="LVT129" s="229"/>
      <c r="LVU129" s="230"/>
      <c r="LVV129" s="228"/>
      <c r="LVW129" s="219"/>
      <c r="LVX129" s="227"/>
      <c r="LVY129" s="228"/>
      <c r="LVZ129" s="228"/>
      <c r="LWA129" s="235"/>
      <c r="LWB129" s="228"/>
      <c r="LWC129" s="228"/>
      <c r="LWD129" s="228"/>
      <c r="LWE129" s="229"/>
      <c r="LWF129" s="230"/>
      <c r="LWG129" s="228"/>
      <c r="LWH129" s="219"/>
      <c r="LWI129" s="227"/>
      <c r="LWJ129" s="228"/>
      <c r="LWK129" s="228"/>
      <c r="LWL129" s="235"/>
      <c r="LWM129" s="228"/>
      <c r="LWN129" s="228"/>
      <c r="LWO129" s="228"/>
      <c r="LWP129" s="229"/>
      <c r="LWQ129" s="230"/>
      <c r="LWR129" s="228"/>
      <c r="LWS129" s="219"/>
      <c r="LWT129" s="227"/>
      <c r="LWU129" s="228"/>
      <c r="LWV129" s="228"/>
      <c r="LWW129" s="235"/>
      <c r="LWX129" s="228"/>
      <c r="LWY129" s="228"/>
      <c r="LWZ129" s="228"/>
      <c r="LXA129" s="229"/>
      <c r="LXB129" s="230"/>
      <c r="LXC129" s="228"/>
      <c r="LXD129" s="219"/>
      <c r="LXE129" s="227"/>
      <c r="LXF129" s="228"/>
      <c r="LXG129" s="228"/>
      <c r="LXH129" s="235"/>
      <c r="LXI129" s="228"/>
      <c r="LXJ129" s="228"/>
      <c r="LXK129" s="228"/>
      <c r="LXL129" s="229"/>
      <c r="LXM129" s="230"/>
      <c r="LXN129" s="228"/>
      <c r="LXO129" s="219"/>
      <c r="LXP129" s="227"/>
      <c r="LXQ129" s="228"/>
      <c r="LXR129" s="228"/>
      <c r="LXS129" s="235"/>
      <c r="LXT129" s="228"/>
      <c r="LXU129" s="228"/>
      <c r="LXV129" s="228"/>
      <c r="LXW129" s="229"/>
      <c r="LXX129" s="230"/>
      <c r="LXY129" s="228"/>
      <c r="LXZ129" s="219"/>
      <c r="LYA129" s="227"/>
      <c r="LYB129" s="228"/>
      <c r="LYC129" s="228"/>
      <c r="LYD129" s="235"/>
      <c r="LYE129" s="228"/>
      <c r="LYF129" s="228"/>
      <c r="LYG129" s="228"/>
      <c r="LYH129" s="229"/>
      <c r="LYI129" s="230"/>
      <c r="LYJ129" s="228"/>
      <c r="LYK129" s="219"/>
      <c r="LYL129" s="227"/>
      <c r="LYM129" s="228"/>
      <c r="LYN129" s="228"/>
      <c r="LYO129" s="235"/>
      <c r="LYP129" s="228"/>
      <c r="LYQ129" s="228"/>
      <c r="LYR129" s="228"/>
      <c r="LYS129" s="229"/>
      <c r="LYT129" s="230"/>
      <c r="LYU129" s="228"/>
      <c r="LYV129" s="219"/>
      <c r="LYW129" s="227"/>
      <c r="LYX129" s="228"/>
      <c r="LYY129" s="228"/>
      <c r="LYZ129" s="235"/>
      <c r="LZA129" s="228"/>
      <c r="LZB129" s="228"/>
      <c r="LZC129" s="228"/>
      <c r="LZD129" s="229"/>
      <c r="LZE129" s="230"/>
      <c r="LZF129" s="228"/>
      <c r="LZG129" s="219"/>
      <c r="LZH129" s="227"/>
      <c r="LZI129" s="228"/>
      <c r="LZJ129" s="228"/>
      <c r="LZK129" s="235"/>
      <c r="LZL129" s="228"/>
      <c r="LZM129" s="228"/>
      <c r="LZN129" s="228"/>
      <c r="LZO129" s="229"/>
      <c r="LZP129" s="230"/>
      <c r="LZQ129" s="228"/>
      <c r="LZR129" s="219"/>
      <c r="LZS129" s="227"/>
      <c r="LZT129" s="228"/>
      <c r="LZU129" s="228"/>
      <c r="LZV129" s="235"/>
      <c r="LZW129" s="228"/>
      <c r="LZX129" s="228"/>
      <c r="LZY129" s="228"/>
      <c r="LZZ129" s="229"/>
      <c r="MAA129" s="230"/>
      <c r="MAB129" s="228"/>
      <c r="MAC129" s="219"/>
      <c r="MAD129" s="227"/>
      <c r="MAE129" s="228"/>
      <c r="MAF129" s="228"/>
      <c r="MAG129" s="235"/>
      <c r="MAH129" s="228"/>
      <c r="MAI129" s="228"/>
      <c r="MAJ129" s="228"/>
      <c r="MAK129" s="229"/>
      <c r="MAL129" s="230"/>
      <c r="MAM129" s="228"/>
      <c r="MAN129" s="219"/>
      <c r="MAO129" s="227"/>
      <c r="MAP129" s="228"/>
      <c r="MAQ129" s="228"/>
      <c r="MAR129" s="235"/>
      <c r="MAS129" s="228"/>
      <c r="MAT129" s="228"/>
      <c r="MAU129" s="228"/>
      <c r="MAV129" s="229"/>
      <c r="MAW129" s="230"/>
      <c r="MAX129" s="228"/>
      <c r="MAY129" s="219"/>
      <c r="MAZ129" s="227"/>
      <c r="MBA129" s="228"/>
      <c r="MBB129" s="228"/>
      <c r="MBC129" s="235"/>
      <c r="MBD129" s="228"/>
      <c r="MBE129" s="228"/>
      <c r="MBF129" s="228"/>
      <c r="MBG129" s="229"/>
      <c r="MBH129" s="230"/>
      <c r="MBI129" s="228"/>
      <c r="MBJ129" s="219"/>
      <c r="MBK129" s="227"/>
      <c r="MBL129" s="228"/>
      <c r="MBM129" s="228"/>
      <c r="MBN129" s="235"/>
      <c r="MBO129" s="228"/>
      <c r="MBP129" s="228"/>
      <c r="MBQ129" s="228"/>
      <c r="MBR129" s="229"/>
      <c r="MBS129" s="230"/>
      <c r="MBT129" s="228"/>
      <c r="MBU129" s="219"/>
      <c r="MBV129" s="227"/>
      <c r="MBW129" s="228"/>
      <c r="MBX129" s="228"/>
      <c r="MBY129" s="235"/>
      <c r="MBZ129" s="228"/>
      <c r="MCA129" s="228"/>
      <c r="MCB129" s="228"/>
      <c r="MCC129" s="229"/>
      <c r="MCD129" s="230"/>
      <c r="MCE129" s="228"/>
      <c r="MCF129" s="219"/>
      <c r="MCG129" s="227"/>
      <c r="MCH129" s="228"/>
      <c r="MCI129" s="228"/>
      <c r="MCJ129" s="235"/>
      <c r="MCK129" s="228"/>
      <c r="MCL129" s="228"/>
      <c r="MCM129" s="228"/>
      <c r="MCN129" s="229"/>
      <c r="MCO129" s="230"/>
      <c r="MCP129" s="228"/>
      <c r="MCQ129" s="219"/>
      <c r="MCR129" s="227"/>
      <c r="MCS129" s="228"/>
      <c r="MCT129" s="228"/>
      <c r="MCU129" s="235"/>
      <c r="MCV129" s="228"/>
      <c r="MCW129" s="228"/>
      <c r="MCX129" s="228"/>
      <c r="MCY129" s="229"/>
      <c r="MCZ129" s="230"/>
      <c r="MDA129" s="228"/>
      <c r="MDB129" s="219"/>
      <c r="MDC129" s="227"/>
      <c r="MDD129" s="228"/>
      <c r="MDE129" s="228"/>
      <c r="MDF129" s="235"/>
      <c r="MDG129" s="228"/>
      <c r="MDH129" s="228"/>
      <c r="MDI129" s="228"/>
      <c r="MDJ129" s="229"/>
      <c r="MDK129" s="230"/>
      <c r="MDL129" s="228"/>
      <c r="MDM129" s="219"/>
      <c r="MDN129" s="227"/>
      <c r="MDO129" s="228"/>
      <c r="MDP129" s="228"/>
      <c r="MDQ129" s="235"/>
      <c r="MDR129" s="228"/>
      <c r="MDS129" s="228"/>
      <c r="MDT129" s="228"/>
      <c r="MDU129" s="229"/>
      <c r="MDV129" s="230"/>
      <c r="MDW129" s="228"/>
      <c r="MDX129" s="219"/>
      <c r="MDY129" s="227"/>
      <c r="MDZ129" s="228"/>
      <c r="MEA129" s="228"/>
      <c r="MEB129" s="235"/>
      <c r="MEC129" s="228"/>
      <c r="MED129" s="228"/>
      <c r="MEE129" s="228"/>
      <c r="MEF129" s="229"/>
      <c r="MEG129" s="230"/>
      <c r="MEH129" s="228"/>
      <c r="MEI129" s="219"/>
      <c r="MEJ129" s="227"/>
      <c r="MEK129" s="228"/>
      <c r="MEL129" s="228"/>
      <c r="MEM129" s="235"/>
      <c r="MEN129" s="228"/>
      <c r="MEO129" s="228"/>
      <c r="MEP129" s="228"/>
      <c r="MEQ129" s="229"/>
      <c r="MER129" s="230"/>
      <c r="MES129" s="228"/>
      <c r="MET129" s="219"/>
      <c r="MEU129" s="227"/>
      <c r="MEV129" s="228"/>
      <c r="MEW129" s="228"/>
      <c r="MEX129" s="235"/>
      <c r="MEY129" s="228"/>
      <c r="MEZ129" s="228"/>
      <c r="MFA129" s="228"/>
      <c r="MFB129" s="229"/>
      <c r="MFC129" s="230"/>
      <c r="MFD129" s="228"/>
      <c r="MFE129" s="219"/>
      <c r="MFF129" s="227"/>
      <c r="MFG129" s="228"/>
      <c r="MFH129" s="228"/>
      <c r="MFI129" s="235"/>
      <c r="MFJ129" s="228"/>
      <c r="MFK129" s="228"/>
      <c r="MFL129" s="228"/>
      <c r="MFM129" s="229"/>
      <c r="MFN129" s="230"/>
      <c r="MFO129" s="228"/>
      <c r="MFP129" s="219"/>
      <c r="MFQ129" s="227"/>
      <c r="MFR129" s="228"/>
      <c r="MFS129" s="228"/>
      <c r="MFT129" s="235"/>
      <c r="MFU129" s="228"/>
      <c r="MFV129" s="228"/>
      <c r="MFW129" s="228"/>
      <c r="MFX129" s="229"/>
      <c r="MFY129" s="230"/>
      <c r="MFZ129" s="228"/>
      <c r="MGA129" s="219"/>
      <c r="MGB129" s="227"/>
      <c r="MGC129" s="228"/>
      <c r="MGD129" s="228"/>
      <c r="MGE129" s="235"/>
      <c r="MGF129" s="228"/>
      <c r="MGG129" s="228"/>
      <c r="MGH129" s="228"/>
      <c r="MGI129" s="229"/>
      <c r="MGJ129" s="230"/>
      <c r="MGK129" s="228"/>
      <c r="MGL129" s="219"/>
      <c r="MGM129" s="227"/>
      <c r="MGN129" s="228"/>
      <c r="MGO129" s="228"/>
      <c r="MGP129" s="235"/>
      <c r="MGQ129" s="228"/>
      <c r="MGR129" s="228"/>
      <c r="MGS129" s="228"/>
      <c r="MGT129" s="229"/>
      <c r="MGU129" s="230"/>
      <c r="MGV129" s="228"/>
      <c r="MGW129" s="219"/>
      <c r="MGX129" s="227"/>
      <c r="MGY129" s="228"/>
      <c r="MGZ129" s="228"/>
      <c r="MHA129" s="235"/>
      <c r="MHB129" s="228"/>
      <c r="MHC129" s="228"/>
      <c r="MHD129" s="228"/>
      <c r="MHE129" s="229"/>
      <c r="MHF129" s="230"/>
      <c r="MHG129" s="228"/>
      <c r="MHH129" s="219"/>
      <c r="MHI129" s="227"/>
      <c r="MHJ129" s="228"/>
      <c r="MHK129" s="228"/>
      <c r="MHL129" s="235"/>
      <c r="MHM129" s="228"/>
      <c r="MHN129" s="228"/>
      <c r="MHO129" s="228"/>
      <c r="MHP129" s="229"/>
      <c r="MHQ129" s="230"/>
      <c r="MHR129" s="228"/>
      <c r="MHS129" s="219"/>
      <c r="MHT129" s="227"/>
      <c r="MHU129" s="228"/>
      <c r="MHV129" s="228"/>
      <c r="MHW129" s="235"/>
      <c r="MHX129" s="228"/>
      <c r="MHY129" s="228"/>
      <c r="MHZ129" s="228"/>
      <c r="MIA129" s="229"/>
      <c r="MIB129" s="230"/>
      <c r="MIC129" s="228"/>
      <c r="MID129" s="219"/>
      <c r="MIE129" s="227"/>
      <c r="MIF129" s="228"/>
      <c r="MIG129" s="228"/>
      <c r="MIH129" s="235"/>
      <c r="MII129" s="228"/>
      <c r="MIJ129" s="228"/>
      <c r="MIK129" s="228"/>
      <c r="MIL129" s="229"/>
      <c r="MIM129" s="230"/>
      <c r="MIN129" s="228"/>
      <c r="MIO129" s="219"/>
      <c r="MIP129" s="227"/>
      <c r="MIQ129" s="228"/>
      <c r="MIR129" s="228"/>
      <c r="MIS129" s="235"/>
      <c r="MIT129" s="228"/>
      <c r="MIU129" s="228"/>
      <c r="MIV129" s="228"/>
      <c r="MIW129" s="229"/>
      <c r="MIX129" s="230"/>
      <c r="MIY129" s="228"/>
      <c r="MIZ129" s="219"/>
      <c r="MJA129" s="227"/>
      <c r="MJB129" s="228"/>
      <c r="MJC129" s="228"/>
      <c r="MJD129" s="235"/>
      <c r="MJE129" s="228"/>
      <c r="MJF129" s="228"/>
      <c r="MJG129" s="228"/>
      <c r="MJH129" s="229"/>
      <c r="MJI129" s="230"/>
      <c r="MJJ129" s="228"/>
      <c r="MJK129" s="219"/>
      <c r="MJL129" s="227"/>
      <c r="MJM129" s="228"/>
      <c r="MJN129" s="228"/>
      <c r="MJO129" s="235"/>
      <c r="MJP129" s="228"/>
      <c r="MJQ129" s="228"/>
      <c r="MJR129" s="228"/>
      <c r="MJS129" s="229"/>
      <c r="MJT129" s="230"/>
      <c r="MJU129" s="228"/>
      <c r="MJV129" s="219"/>
      <c r="MJW129" s="227"/>
      <c r="MJX129" s="228"/>
      <c r="MJY129" s="228"/>
      <c r="MJZ129" s="235"/>
      <c r="MKA129" s="228"/>
      <c r="MKB129" s="228"/>
      <c r="MKC129" s="228"/>
      <c r="MKD129" s="229"/>
      <c r="MKE129" s="230"/>
      <c r="MKF129" s="228"/>
      <c r="MKG129" s="219"/>
      <c r="MKH129" s="227"/>
      <c r="MKI129" s="228"/>
      <c r="MKJ129" s="228"/>
      <c r="MKK129" s="235"/>
      <c r="MKL129" s="228"/>
      <c r="MKM129" s="228"/>
      <c r="MKN129" s="228"/>
      <c r="MKO129" s="229"/>
      <c r="MKP129" s="230"/>
      <c r="MKQ129" s="228"/>
      <c r="MKR129" s="219"/>
      <c r="MKS129" s="227"/>
      <c r="MKT129" s="228"/>
      <c r="MKU129" s="228"/>
      <c r="MKV129" s="235"/>
      <c r="MKW129" s="228"/>
      <c r="MKX129" s="228"/>
      <c r="MKY129" s="228"/>
      <c r="MKZ129" s="229"/>
      <c r="MLA129" s="230"/>
      <c r="MLB129" s="228"/>
      <c r="MLC129" s="219"/>
      <c r="MLD129" s="227"/>
      <c r="MLE129" s="228"/>
      <c r="MLF129" s="228"/>
      <c r="MLG129" s="235"/>
      <c r="MLH129" s="228"/>
      <c r="MLI129" s="228"/>
      <c r="MLJ129" s="228"/>
      <c r="MLK129" s="229"/>
      <c r="MLL129" s="230"/>
      <c r="MLM129" s="228"/>
      <c r="MLN129" s="219"/>
      <c r="MLO129" s="227"/>
      <c r="MLP129" s="228"/>
      <c r="MLQ129" s="228"/>
      <c r="MLR129" s="235"/>
      <c r="MLS129" s="228"/>
      <c r="MLT129" s="228"/>
      <c r="MLU129" s="228"/>
      <c r="MLV129" s="229"/>
      <c r="MLW129" s="230"/>
      <c r="MLX129" s="228"/>
      <c r="MLY129" s="219"/>
      <c r="MLZ129" s="227"/>
      <c r="MMA129" s="228"/>
      <c r="MMB129" s="228"/>
      <c r="MMC129" s="235"/>
      <c r="MMD129" s="228"/>
      <c r="MME129" s="228"/>
      <c r="MMF129" s="228"/>
      <c r="MMG129" s="229"/>
      <c r="MMH129" s="230"/>
      <c r="MMI129" s="228"/>
      <c r="MMJ129" s="219"/>
      <c r="MMK129" s="227"/>
      <c r="MML129" s="228"/>
      <c r="MMM129" s="228"/>
      <c r="MMN129" s="235"/>
      <c r="MMO129" s="228"/>
      <c r="MMP129" s="228"/>
      <c r="MMQ129" s="228"/>
      <c r="MMR129" s="229"/>
      <c r="MMS129" s="230"/>
      <c r="MMT129" s="228"/>
      <c r="MMU129" s="219"/>
      <c r="MMV129" s="227"/>
      <c r="MMW129" s="228"/>
      <c r="MMX129" s="228"/>
      <c r="MMY129" s="235"/>
      <c r="MMZ129" s="228"/>
      <c r="MNA129" s="228"/>
      <c r="MNB129" s="228"/>
      <c r="MNC129" s="229"/>
      <c r="MND129" s="230"/>
      <c r="MNE129" s="228"/>
      <c r="MNF129" s="219"/>
      <c r="MNG129" s="227"/>
      <c r="MNH129" s="228"/>
      <c r="MNI129" s="228"/>
      <c r="MNJ129" s="235"/>
      <c r="MNK129" s="228"/>
      <c r="MNL129" s="228"/>
      <c r="MNM129" s="228"/>
      <c r="MNN129" s="229"/>
      <c r="MNO129" s="230"/>
      <c r="MNP129" s="228"/>
      <c r="MNQ129" s="219"/>
      <c r="MNR129" s="227"/>
      <c r="MNS129" s="228"/>
      <c r="MNT129" s="228"/>
      <c r="MNU129" s="235"/>
      <c r="MNV129" s="228"/>
      <c r="MNW129" s="228"/>
      <c r="MNX129" s="228"/>
      <c r="MNY129" s="229"/>
      <c r="MNZ129" s="230"/>
      <c r="MOA129" s="228"/>
      <c r="MOB129" s="219"/>
      <c r="MOC129" s="227"/>
      <c r="MOD129" s="228"/>
      <c r="MOE129" s="228"/>
      <c r="MOF129" s="235"/>
      <c r="MOG129" s="228"/>
      <c r="MOH129" s="228"/>
      <c r="MOI129" s="228"/>
      <c r="MOJ129" s="229"/>
      <c r="MOK129" s="230"/>
      <c r="MOL129" s="228"/>
      <c r="MOM129" s="219"/>
      <c r="MON129" s="227"/>
      <c r="MOO129" s="228"/>
      <c r="MOP129" s="228"/>
      <c r="MOQ129" s="235"/>
      <c r="MOR129" s="228"/>
      <c r="MOS129" s="228"/>
      <c r="MOT129" s="228"/>
      <c r="MOU129" s="229"/>
      <c r="MOV129" s="230"/>
      <c r="MOW129" s="228"/>
      <c r="MOX129" s="219"/>
      <c r="MOY129" s="227"/>
      <c r="MOZ129" s="228"/>
      <c r="MPA129" s="228"/>
      <c r="MPB129" s="235"/>
      <c r="MPC129" s="228"/>
      <c r="MPD129" s="228"/>
      <c r="MPE129" s="228"/>
      <c r="MPF129" s="229"/>
      <c r="MPG129" s="230"/>
      <c r="MPH129" s="228"/>
      <c r="MPI129" s="219"/>
      <c r="MPJ129" s="227"/>
      <c r="MPK129" s="228"/>
      <c r="MPL129" s="228"/>
      <c r="MPM129" s="235"/>
      <c r="MPN129" s="228"/>
      <c r="MPO129" s="228"/>
      <c r="MPP129" s="228"/>
      <c r="MPQ129" s="229"/>
      <c r="MPR129" s="230"/>
      <c r="MPS129" s="228"/>
      <c r="MPT129" s="219"/>
      <c r="MPU129" s="227"/>
      <c r="MPV129" s="228"/>
      <c r="MPW129" s="228"/>
      <c r="MPX129" s="235"/>
      <c r="MPY129" s="228"/>
      <c r="MPZ129" s="228"/>
      <c r="MQA129" s="228"/>
      <c r="MQB129" s="229"/>
      <c r="MQC129" s="230"/>
      <c r="MQD129" s="228"/>
      <c r="MQE129" s="219"/>
      <c r="MQF129" s="227"/>
      <c r="MQG129" s="228"/>
      <c r="MQH129" s="228"/>
      <c r="MQI129" s="235"/>
      <c r="MQJ129" s="228"/>
      <c r="MQK129" s="228"/>
      <c r="MQL129" s="228"/>
      <c r="MQM129" s="229"/>
      <c r="MQN129" s="230"/>
      <c r="MQO129" s="228"/>
      <c r="MQP129" s="219"/>
      <c r="MQQ129" s="227"/>
      <c r="MQR129" s="228"/>
      <c r="MQS129" s="228"/>
      <c r="MQT129" s="235"/>
      <c r="MQU129" s="228"/>
      <c r="MQV129" s="228"/>
      <c r="MQW129" s="228"/>
      <c r="MQX129" s="229"/>
      <c r="MQY129" s="230"/>
      <c r="MQZ129" s="228"/>
      <c r="MRA129" s="219"/>
      <c r="MRB129" s="227"/>
      <c r="MRC129" s="228"/>
      <c r="MRD129" s="228"/>
      <c r="MRE129" s="235"/>
      <c r="MRF129" s="228"/>
      <c r="MRG129" s="228"/>
      <c r="MRH129" s="228"/>
      <c r="MRI129" s="229"/>
      <c r="MRJ129" s="230"/>
      <c r="MRK129" s="228"/>
      <c r="MRL129" s="219"/>
      <c r="MRM129" s="227"/>
      <c r="MRN129" s="228"/>
      <c r="MRO129" s="228"/>
      <c r="MRP129" s="235"/>
      <c r="MRQ129" s="228"/>
      <c r="MRR129" s="228"/>
      <c r="MRS129" s="228"/>
      <c r="MRT129" s="229"/>
      <c r="MRU129" s="230"/>
      <c r="MRV129" s="228"/>
      <c r="MRW129" s="219"/>
      <c r="MRX129" s="227"/>
      <c r="MRY129" s="228"/>
      <c r="MRZ129" s="228"/>
      <c r="MSA129" s="235"/>
      <c r="MSB129" s="228"/>
      <c r="MSC129" s="228"/>
      <c r="MSD129" s="228"/>
      <c r="MSE129" s="229"/>
      <c r="MSF129" s="230"/>
      <c r="MSG129" s="228"/>
      <c r="MSH129" s="219"/>
      <c r="MSI129" s="227"/>
      <c r="MSJ129" s="228"/>
      <c r="MSK129" s="228"/>
      <c r="MSL129" s="235"/>
      <c r="MSM129" s="228"/>
      <c r="MSN129" s="228"/>
      <c r="MSO129" s="228"/>
      <c r="MSP129" s="229"/>
      <c r="MSQ129" s="230"/>
      <c r="MSR129" s="228"/>
      <c r="MSS129" s="219"/>
      <c r="MST129" s="227"/>
      <c r="MSU129" s="228"/>
      <c r="MSV129" s="228"/>
      <c r="MSW129" s="235"/>
      <c r="MSX129" s="228"/>
      <c r="MSY129" s="228"/>
      <c r="MSZ129" s="228"/>
      <c r="MTA129" s="229"/>
      <c r="MTB129" s="230"/>
      <c r="MTC129" s="228"/>
      <c r="MTD129" s="219"/>
      <c r="MTE129" s="227"/>
      <c r="MTF129" s="228"/>
      <c r="MTG129" s="228"/>
      <c r="MTH129" s="235"/>
      <c r="MTI129" s="228"/>
      <c r="MTJ129" s="228"/>
      <c r="MTK129" s="228"/>
      <c r="MTL129" s="229"/>
      <c r="MTM129" s="230"/>
      <c r="MTN129" s="228"/>
      <c r="MTO129" s="219"/>
      <c r="MTP129" s="227"/>
      <c r="MTQ129" s="228"/>
      <c r="MTR129" s="228"/>
      <c r="MTS129" s="235"/>
      <c r="MTT129" s="228"/>
      <c r="MTU129" s="228"/>
      <c r="MTV129" s="228"/>
      <c r="MTW129" s="229"/>
      <c r="MTX129" s="230"/>
      <c r="MTY129" s="228"/>
      <c r="MTZ129" s="219"/>
      <c r="MUA129" s="227"/>
      <c r="MUB129" s="228"/>
      <c r="MUC129" s="228"/>
      <c r="MUD129" s="235"/>
      <c r="MUE129" s="228"/>
      <c r="MUF129" s="228"/>
      <c r="MUG129" s="228"/>
      <c r="MUH129" s="229"/>
      <c r="MUI129" s="230"/>
      <c r="MUJ129" s="228"/>
      <c r="MUK129" s="219"/>
      <c r="MUL129" s="227"/>
      <c r="MUM129" s="228"/>
      <c r="MUN129" s="228"/>
      <c r="MUO129" s="235"/>
      <c r="MUP129" s="228"/>
      <c r="MUQ129" s="228"/>
      <c r="MUR129" s="228"/>
      <c r="MUS129" s="229"/>
      <c r="MUT129" s="230"/>
      <c r="MUU129" s="228"/>
      <c r="MUV129" s="219"/>
      <c r="MUW129" s="227"/>
      <c r="MUX129" s="228"/>
      <c r="MUY129" s="228"/>
      <c r="MUZ129" s="235"/>
      <c r="MVA129" s="228"/>
      <c r="MVB129" s="228"/>
      <c r="MVC129" s="228"/>
      <c r="MVD129" s="229"/>
      <c r="MVE129" s="230"/>
      <c r="MVF129" s="228"/>
      <c r="MVG129" s="219"/>
      <c r="MVH129" s="227"/>
      <c r="MVI129" s="228"/>
      <c r="MVJ129" s="228"/>
      <c r="MVK129" s="235"/>
      <c r="MVL129" s="228"/>
      <c r="MVM129" s="228"/>
      <c r="MVN129" s="228"/>
      <c r="MVO129" s="229"/>
      <c r="MVP129" s="230"/>
      <c r="MVQ129" s="228"/>
      <c r="MVR129" s="219"/>
      <c r="MVS129" s="227"/>
      <c r="MVT129" s="228"/>
      <c r="MVU129" s="228"/>
      <c r="MVV129" s="235"/>
      <c r="MVW129" s="228"/>
      <c r="MVX129" s="228"/>
      <c r="MVY129" s="228"/>
      <c r="MVZ129" s="229"/>
      <c r="MWA129" s="230"/>
      <c r="MWB129" s="228"/>
      <c r="MWC129" s="219"/>
      <c r="MWD129" s="227"/>
      <c r="MWE129" s="228"/>
      <c r="MWF129" s="228"/>
      <c r="MWG129" s="235"/>
      <c r="MWH129" s="228"/>
      <c r="MWI129" s="228"/>
      <c r="MWJ129" s="228"/>
      <c r="MWK129" s="229"/>
      <c r="MWL129" s="230"/>
      <c r="MWM129" s="228"/>
      <c r="MWN129" s="219"/>
      <c r="MWO129" s="227"/>
      <c r="MWP129" s="228"/>
      <c r="MWQ129" s="228"/>
      <c r="MWR129" s="235"/>
      <c r="MWS129" s="228"/>
      <c r="MWT129" s="228"/>
      <c r="MWU129" s="228"/>
      <c r="MWV129" s="229"/>
      <c r="MWW129" s="230"/>
      <c r="MWX129" s="228"/>
      <c r="MWY129" s="219"/>
      <c r="MWZ129" s="227"/>
      <c r="MXA129" s="228"/>
      <c r="MXB129" s="228"/>
      <c r="MXC129" s="235"/>
      <c r="MXD129" s="228"/>
      <c r="MXE129" s="228"/>
      <c r="MXF129" s="228"/>
      <c r="MXG129" s="229"/>
      <c r="MXH129" s="230"/>
      <c r="MXI129" s="228"/>
      <c r="MXJ129" s="219"/>
      <c r="MXK129" s="227"/>
      <c r="MXL129" s="228"/>
      <c r="MXM129" s="228"/>
      <c r="MXN129" s="235"/>
      <c r="MXO129" s="228"/>
      <c r="MXP129" s="228"/>
      <c r="MXQ129" s="228"/>
      <c r="MXR129" s="229"/>
      <c r="MXS129" s="230"/>
      <c r="MXT129" s="228"/>
      <c r="MXU129" s="219"/>
      <c r="MXV129" s="227"/>
      <c r="MXW129" s="228"/>
      <c r="MXX129" s="228"/>
      <c r="MXY129" s="235"/>
      <c r="MXZ129" s="228"/>
      <c r="MYA129" s="228"/>
      <c r="MYB129" s="228"/>
      <c r="MYC129" s="229"/>
      <c r="MYD129" s="230"/>
      <c r="MYE129" s="228"/>
      <c r="MYF129" s="219"/>
      <c r="MYG129" s="227"/>
      <c r="MYH129" s="228"/>
      <c r="MYI129" s="228"/>
      <c r="MYJ129" s="235"/>
      <c r="MYK129" s="228"/>
      <c r="MYL129" s="228"/>
      <c r="MYM129" s="228"/>
      <c r="MYN129" s="229"/>
      <c r="MYO129" s="230"/>
      <c r="MYP129" s="228"/>
      <c r="MYQ129" s="219"/>
      <c r="MYR129" s="227"/>
      <c r="MYS129" s="228"/>
      <c r="MYT129" s="228"/>
      <c r="MYU129" s="235"/>
      <c r="MYV129" s="228"/>
      <c r="MYW129" s="228"/>
      <c r="MYX129" s="228"/>
      <c r="MYY129" s="229"/>
      <c r="MYZ129" s="230"/>
      <c r="MZA129" s="228"/>
      <c r="MZB129" s="219"/>
      <c r="MZC129" s="227"/>
      <c r="MZD129" s="228"/>
      <c r="MZE129" s="228"/>
      <c r="MZF129" s="235"/>
      <c r="MZG129" s="228"/>
      <c r="MZH129" s="228"/>
      <c r="MZI129" s="228"/>
      <c r="MZJ129" s="229"/>
      <c r="MZK129" s="230"/>
      <c r="MZL129" s="228"/>
      <c r="MZM129" s="219"/>
      <c r="MZN129" s="227"/>
      <c r="MZO129" s="228"/>
      <c r="MZP129" s="228"/>
      <c r="MZQ129" s="235"/>
      <c r="MZR129" s="228"/>
      <c r="MZS129" s="228"/>
      <c r="MZT129" s="228"/>
      <c r="MZU129" s="229"/>
      <c r="MZV129" s="230"/>
      <c r="MZW129" s="228"/>
      <c r="MZX129" s="219"/>
      <c r="MZY129" s="227"/>
      <c r="MZZ129" s="228"/>
      <c r="NAA129" s="228"/>
      <c r="NAB129" s="235"/>
      <c r="NAC129" s="228"/>
      <c r="NAD129" s="228"/>
      <c r="NAE129" s="228"/>
      <c r="NAF129" s="229"/>
      <c r="NAG129" s="230"/>
      <c r="NAH129" s="228"/>
      <c r="NAI129" s="219"/>
      <c r="NAJ129" s="227"/>
      <c r="NAK129" s="228"/>
      <c r="NAL129" s="228"/>
      <c r="NAM129" s="235"/>
      <c r="NAN129" s="228"/>
      <c r="NAO129" s="228"/>
      <c r="NAP129" s="228"/>
      <c r="NAQ129" s="229"/>
      <c r="NAR129" s="230"/>
      <c r="NAS129" s="228"/>
      <c r="NAT129" s="219"/>
      <c r="NAU129" s="227"/>
      <c r="NAV129" s="228"/>
      <c r="NAW129" s="228"/>
      <c r="NAX129" s="235"/>
      <c r="NAY129" s="228"/>
      <c r="NAZ129" s="228"/>
      <c r="NBA129" s="228"/>
      <c r="NBB129" s="229"/>
      <c r="NBC129" s="230"/>
      <c r="NBD129" s="228"/>
      <c r="NBE129" s="219"/>
      <c r="NBF129" s="227"/>
      <c r="NBG129" s="228"/>
      <c r="NBH129" s="228"/>
      <c r="NBI129" s="235"/>
      <c r="NBJ129" s="228"/>
      <c r="NBK129" s="228"/>
      <c r="NBL129" s="228"/>
      <c r="NBM129" s="229"/>
      <c r="NBN129" s="230"/>
      <c r="NBO129" s="228"/>
      <c r="NBP129" s="219"/>
      <c r="NBQ129" s="227"/>
      <c r="NBR129" s="228"/>
      <c r="NBS129" s="228"/>
      <c r="NBT129" s="235"/>
      <c r="NBU129" s="228"/>
      <c r="NBV129" s="228"/>
      <c r="NBW129" s="228"/>
      <c r="NBX129" s="229"/>
      <c r="NBY129" s="230"/>
      <c r="NBZ129" s="228"/>
      <c r="NCA129" s="219"/>
      <c r="NCB129" s="227"/>
      <c r="NCC129" s="228"/>
      <c r="NCD129" s="228"/>
      <c r="NCE129" s="235"/>
      <c r="NCF129" s="228"/>
      <c r="NCG129" s="228"/>
      <c r="NCH129" s="228"/>
      <c r="NCI129" s="229"/>
      <c r="NCJ129" s="230"/>
      <c r="NCK129" s="228"/>
      <c r="NCL129" s="219"/>
      <c r="NCM129" s="227"/>
      <c r="NCN129" s="228"/>
      <c r="NCO129" s="228"/>
      <c r="NCP129" s="235"/>
      <c r="NCQ129" s="228"/>
      <c r="NCR129" s="228"/>
      <c r="NCS129" s="228"/>
      <c r="NCT129" s="229"/>
      <c r="NCU129" s="230"/>
      <c r="NCV129" s="228"/>
      <c r="NCW129" s="219"/>
      <c r="NCX129" s="227"/>
      <c r="NCY129" s="228"/>
      <c r="NCZ129" s="228"/>
      <c r="NDA129" s="235"/>
      <c r="NDB129" s="228"/>
      <c r="NDC129" s="228"/>
      <c r="NDD129" s="228"/>
      <c r="NDE129" s="229"/>
      <c r="NDF129" s="230"/>
      <c r="NDG129" s="228"/>
      <c r="NDH129" s="219"/>
      <c r="NDI129" s="227"/>
      <c r="NDJ129" s="228"/>
      <c r="NDK129" s="228"/>
      <c r="NDL129" s="235"/>
      <c r="NDM129" s="228"/>
      <c r="NDN129" s="228"/>
      <c r="NDO129" s="228"/>
      <c r="NDP129" s="229"/>
      <c r="NDQ129" s="230"/>
      <c r="NDR129" s="228"/>
      <c r="NDS129" s="219"/>
      <c r="NDT129" s="227"/>
      <c r="NDU129" s="228"/>
      <c r="NDV129" s="228"/>
      <c r="NDW129" s="235"/>
      <c r="NDX129" s="228"/>
      <c r="NDY129" s="228"/>
      <c r="NDZ129" s="228"/>
      <c r="NEA129" s="229"/>
      <c r="NEB129" s="230"/>
      <c r="NEC129" s="228"/>
      <c r="NED129" s="219"/>
      <c r="NEE129" s="227"/>
      <c r="NEF129" s="228"/>
      <c r="NEG129" s="228"/>
      <c r="NEH129" s="235"/>
      <c r="NEI129" s="228"/>
      <c r="NEJ129" s="228"/>
      <c r="NEK129" s="228"/>
      <c r="NEL129" s="229"/>
      <c r="NEM129" s="230"/>
      <c r="NEN129" s="228"/>
      <c r="NEO129" s="219"/>
      <c r="NEP129" s="227"/>
      <c r="NEQ129" s="228"/>
      <c r="NER129" s="228"/>
      <c r="NES129" s="235"/>
      <c r="NET129" s="228"/>
      <c r="NEU129" s="228"/>
      <c r="NEV129" s="228"/>
      <c r="NEW129" s="229"/>
      <c r="NEX129" s="230"/>
      <c r="NEY129" s="228"/>
      <c r="NEZ129" s="219"/>
      <c r="NFA129" s="227"/>
      <c r="NFB129" s="228"/>
      <c r="NFC129" s="228"/>
      <c r="NFD129" s="235"/>
      <c r="NFE129" s="228"/>
      <c r="NFF129" s="228"/>
      <c r="NFG129" s="228"/>
      <c r="NFH129" s="229"/>
      <c r="NFI129" s="230"/>
      <c r="NFJ129" s="228"/>
      <c r="NFK129" s="219"/>
      <c r="NFL129" s="227"/>
      <c r="NFM129" s="228"/>
      <c r="NFN129" s="228"/>
      <c r="NFO129" s="235"/>
      <c r="NFP129" s="228"/>
      <c r="NFQ129" s="228"/>
      <c r="NFR129" s="228"/>
      <c r="NFS129" s="229"/>
      <c r="NFT129" s="230"/>
      <c r="NFU129" s="228"/>
      <c r="NFV129" s="219"/>
      <c r="NFW129" s="227"/>
      <c r="NFX129" s="228"/>
      <c r="NFY129" s="228"/>
      <c r="NFZ129" s="235"/>
      <c r="NGA129" s="228"/>
      <c r="NGB129" s="228"/>
      <c r="NGC129" s="228"/>
      <c r="NGD129" s="229"/>
      <c r="NGE129" s="230"/>
      <c r="NGF129" s="228"/>
      <c r="NGG129" s="219"/>
      <c r="NGH129" s="227"/>
      <c r="NGI129" s="228"/>
      <c r="NGJ129" s="228"/>
      <c r="NGK129" s="235"/>
      <c r="NGL129" s="228"/>
      <c r="NGM129" s="228"/>
      <c r="NGN129" s="228"/>
      <c r="NGO129" s="229"/>
      <c r="NGP129" s="230"/>
      <c r="NGQ129" s="228"/>
      <c r="NGR129" s="219"/>
      <c r="NGS129" s="227"/>
      <c r="NGT129" s="228"/>
      <c r="NGU129" s="228"/>
      <c r="NGV129" s="235"/>
      <c r="NGW129" s="228"/>
      <c r="NGX129" s="228"/>
      <c r="NGY129" s="228"/>
      <c r="NGZ129" s="229"/>
      <c r="NHA129" s="230"/>
      <c r="NHB129" s="228"/>
      <c r="NHC129" s="219"/>
      <c r="NHD129" s="227"/>
      <c r="NHE129" s="228"/>
      <c r="NHF129" s="228"/>
      <c r="NHG129" s="235"/>
      <c r="NHH129" s="228"/>
      <c r="NHI129" s="228"/>
      <c r="NHJ129" s="228"/>
      <c r="NHK129" s="229"/>
      <c r="NHL129" s="230"/>
      <c r="NHM129" s="228"/>
      <c r="NHN129" s="219"/>
      <c r="NHO129" s="227"/>
      <c r="NHP129" s="228"/>
      <c r="NHQ129" s="228"/>
      <c r="NHR129" s="235"/>
      <c r="NHS129" s="228"/>
      <c r="NHT129" s="228"/>
      <c r="NHU129" s="228"/>
      <c r="NHV129" s="229"/>
      <c r="NHW129" s="230"/>
      <c r="NHX129" s="228"/>
      <c r="NHY129" s="219"/>
      <c r="NHZ129" s="227"/>
      <c r="NIA129" s="228"/>
      <c r="NIB129" s="228"/>
      <c r="NIC129" s="235"/>
      <c r="NID129" s="228"/>
      <c r="NIE129" s="228"/>
      <c r="NIF129" s="228"/>
      <c r="NIG129" s="229"/>
      <c r="NIH129" s="230"/>
      <c r="NII129" s="228"/>
      <c r="NIJ129" s="219"/>
      <c r="NIK129" s="227"/>
      <c r="NIL129" s="228"/>
      <c r="NIM129" s="228"/>
      <c r="NIN129" s="235"/>
      <c r="NIO129" s="228"/>
      <c r="NIP129" s="228"/>
      <c r="NIQ129" s="228"/>
      <c r="NIR129" s="229"/>
      <c r="NIS129" s="230"/>
      <c r="NIT129" s="228"/>
      <c r="NIU129" s="219"/>
      <c r="NIV129" s="227"/>
      <c r="NIW129" s="228"/>
      <c r="NIX129" s="228"/>
      <c r="NIY129" s="235"/>
      <c r="NIZ129" s="228"/>
      <c r="NJA129" s="228"/>
      <c r="NJB129" s="228"/>
      <c r="NJC129" s="229"/>
      <c r="NJD129" s="230"/>
      <c r="NJE129" s="228"/>
      <c r="NJF129" s="219"/>
      <c r="NJG129" s="227"/>
      <c r="NJH129" s="228"/>
      <c r="NJI129" s="228"/>
      <c r="NJJ129" s="235"/>
      <c r="NJK129" s="228"/>
      <c r="NJL129" s="228"/>
      <c r="NJM129" s="228"/>
      <c r="NJN129" s="229"/>
      <c r="NJO129" s="230"/>
      <c r="NJP129" s="228"/>
      <c r="NJQ129" s="219"/>
      <c r="NJR129" s="227"/>
      <c r="NJS129" s="228"/>
      <c r="NJT129" s="228"/>
      <c r="NJU129" s="235"/>
      <c r="NJV129" s="228"/>
      <c r="NJW129" s="228"/>
      <c r="NJX129" s="228"/>
      <c r="NJY129" s="229"/>
      <c r="NJZ129" s="230"/>
      <c r="NKA129" s="228"/>
      <c r="NKB129" s="219"/>
      <c r="NKC129" s="227"/>
      <c r="NKD129" s="228"/>
      <c r="NKE129" s="228"/>
      <c r="NKF129" s="235"/>
      <c r="NKG129" s="228"/>
      <c r="NKH129" s="228"/>
      <c r="NKI129" s="228"/>
      <c r="NKJ129" s="229"/>
      <c r="NKK129" s="230"/>
      <c r="NKL129" s="228"/>
      <c r="NKM129" s="219"/>
      <c r="NKN129" s="227"/>
      <c r="NKO129" s="228"/>
      <c r="NKP129" s="228"/>
      <c r="NKQ129" s="235"/>
      <c r="NKR129" s="228"/>
      <c r="NKS129" s="228"/>
      <c r="NKT129" s="228"/>
      <c r="NKU129" s="229"/>
      <c r="NKV129" s="230"/>
      <c r="NKW129" s="228"/>
      <c r="NKX129" s="219"/>
      <c r="NKY129" s="227"/>
      <c r="NKZ129" s="228"/>
      <c r="NLA129" s="228"/>
      <c r="NLB129" s="235"/>
      <c r="NLC129" s="228"/>
      <c r="NLD129" s="228"/>
      <c r="NLE129" s="228"/>
      <c r="NLF129" s="229"/>
      <c r="NLG129" s="230"/>
      <c r="NLH129" s="228"/>
      <c r="NLI129" s="219"/>
      <c r="NLJ129" s="227"/>
      <c r="NLK129" s="228"/>
      <c r="NLL129" s="228"/>
      <c r="NLM129" s="235"/>
      <c r="NLN129" s="228"/>
      <c r="NLO129" s="228"/>
      <c r="NLP129" s="228"/>
      <c r="NLQ129" s="229"/>
      <c r="NLR129" s="230"/>
      <c r="NLS129" s="228"/>
      <c r="NLT129" s="219"/>
      <c r="NLU129" s="227"/>
      <c r="NLV129" s="228"/>
      <c r="NLW129" s="228"/>
      <c r="NLX129" s="235"/>
      <c r="NLY129" s="228"/>
      <c r="NLZ129" s="228"/>
      <c r="NMA129" s="228"/>
      <c r="NMB129" s="229"/>
      <c r="NMC129" s="230"/>
      <c r="NMD129" s="228"/>
      <c r="NME129" s="219"/>
      <c r="NMF129" s="227"/>
      <c r="NMG129" s="228"/>
      <c r="NMH129" s="228"/>
      <c r="NMI129" s="235"/>
      <c r="NMJ129" s="228"/>
      <c r="NMK129" s="228"/>
      <c r="NML129" s="228"/>
      <c r="NMM129" s="229"/>
      <c r="NMN129" s="230"/>
      <c r="NMO129" s="228"/>
      <c r="NMP129" s="219"/>
      <c r="NMQ129" s="227"/>
      <c r="NMR129" s="228"/>
      <c r="NMS129" s="228"/>
      <c r="NMT129" s="235"/>
      <c r="NMU129" s="228"/>
      <c r="NMV129" s="228"/>
      <c r="NMW129" s="228"/>
      <c r="NMX129" s="229"/>
      <c r="NMY129" s="230"/>
      <c r="NMZ129" s="228"/>
      <c r="NNA129" s="219"/>
      <c r="NNB129" s="227"/>
      <c r="NNC129" s="228"/>
      <c r="NND129" s="228"/>
      <c r="NNE129" s="235"/>
      <c r="NNF129" s="228"/>
      <c r="NNG129" s="228"/>
      <c r="NNH129" s="228"/>
      <c r="NNI129" s="229"/>
      <c r="NNJ129" s="230"/>
      <c r="NNK129" s="228"/>
      <c r="NNL129" s="219"/>
      <c r="NNM129" s="227"/>
      <c r="NNN129" s="228"/>
      <c r="NNO129" s="228"/>
      <c r="NNP129" s="235"/>
      <c r="NNQ129" s="228"/>
      <c r="NNR129" s="228"/>
      <c r="NNS129" s="228"/>
      <c r="NNT129" s="229"/>
      <c r="NNU129" s="230"/>
      <c r="NNV129" s="228"/>
      <c r="NNW129" s="219"/>
      <c r="NNX129" s="227"/>
      <c r="NNY129" s="228"/>
      <c r="NNZ129" s="228"/>
      <c r="NOA129" s="235"/>
      <c r="NOB129" s="228"/>
      <c r="NOC129" s="228"/>
      <c r="NOD129" s="228"/>
      <c r="NOE129" s="229"/>
      <c r="NOF129" s="230"/>
      <c r="NOG129" s="228"/>
      <c r="NOH129" s="219"/>
      <c r="NOI129" s="227"/>
      <c r="NOJ129" s="228"/>
      <c r="NOK129" s="228"/>
      <c r="NOL129" s="235"/>
      <c r="NOM129" s="228"/>
      <c r="NON129" s="228"/>
      <c r="NOO129" s="228"/>
      <c r="NOP129" s="229"/>
      <c r="NOQ129" s="230"/>
      <c r="NOR129" s="228"/>
      <c r="NOS129" s="219"/>
      <c r="NOT129" s="227"/>
      <c r="NOU129" s="228"/>
      <c r="NOV129" s="228"/>
      <c r="NOW129" s="235"/>
      <c r="NOX129" s="228"/>
      <c r="NOY129" s="228"/>
      <c r="NOZ129" s="228"/>
      <c r="NPA129" s="229"/>
      <c r="NPB129" s="230"/>
      <c r="NPC129" s="228"/>
      <c r="NPD129" s="219"/>
      <c r="NPE129" s="227"/>
      <c r="NPF129" s="228"/>
      <c r="NPG129" s="228"/>
      <c r="NPH129" s="235"/>
      <c r="NPI129" s="228"/>
      <c r="NPJ129" s="228"/>
      <c r="NPK129" s="228"/>
      <c r="NPL129" s="229"/>
      <c r="NPM129" s="230"/>
      <c r="NPN129" s="228"/>
      <c r="NPO129" s="219"/>
      <c r="NPP129" s="227"/>
      <c r="NPQ129" s="228"/>
      <c r="NPR129" s="228"/>
      <c r="NPS129" s="235"/>
      <c r="NPT129" s="228"/>
      <c r="NPU129" s="228"/>
      <c r="NPV129" s="228"/>
      <c r="NPW129" s="229"/>
      <c r="NPX129" s="230"/>
      <c r="NPY129" s="228"/>
      <c r="NPZ129" s="219"/>
      <c r="NQA129" s="227"/>
      <c r="NQB129" s="228"/>
      <c r="NQC129" s="228"/>
      <c r="NQD129" s="235"/>
      <c r="NQE129" s="228"/>
      <c r="NQF129" s="228"/>
      <c r="NQG129" s="228"/>
      <c r="NQH129" s="229"/>
      <c r="NQI129" s="230"/>
      <c r="NQJ129" s="228"/>
      <c r="NQK129" s="219"/>
      <c r="NQL129" s="227"/>
      <c r="NQM129" s="228"/>
      <c r="NQN129" s="228"/>
      <c r="NQO129" s="235"/>
      <c r="NQP129" s="228"/>
      <c r="NQQ129" s="228"/>
      <c r="NQR129" s="228"/>
      <c r="NQS129" s="229"/>
      <c r="NQT129" s="230"/>
      <c r="NQU129" s="228"/>
      <c r="NQV129" s="219"/>
      <c r="NQW129" s="227"/>
      <c r="NQX129" s="228"/>
      <c r="NQY129" s="228"/>
      <c r="NQZ129" s="235"/>
      <c r="NRA129" s="228"/>
      <c r="NRB129" s="228"/>
      <c r="NRC129" s="228"/>
      <c r="NRD129" s="229"/>
      <c r="NRE129" s="230"/>
      <c r="NRF129" s="228"/>
      <c r="NRG129" s="219"/>
      <c r="NRH129" s="227"/>
      <c r="NRI129" s="228"/>
      <c r="NRJ129" s="228"/>
      <c r="NRK129" s="235"/>
      <c r="NRL129" s="228"/>
      <c r="NRM129" s="228"/>
      <c r="NRN129" s="228"/>
      <c r="NRO129" s="229"/>
      <c r="NRP129" s="230"/>
      <c r="NRQ129" s="228"/>
      <c r="NRR129" s="219"/>
      <c r="NRS129" s="227"/>
      <c r="NRT129" s="228"/>
      <c r="NRU129" s="228"/>
      <c r="NRV129" s="235"/>
      <c r="NRW129" s="228"/>
      <c r="NRX129" s="228"/>
      <c r="NRY129" s="228"/>
      <c r="NRZ129" s="229"/>
      <c r="NSA129" s="230"/>
      <c r="NSB129" s="228"/>
      <c r="NSC129" s="219"/>
      <c r="NSD129" s="227"/>
      <c r="NSE129" s="228"/>
      <c r="NSF129" s="228"/>
      <c r="NSG129" s="235"/>
      <c r="NSH129" s="228"/>
      <c r="NSI129" s="228"/>
      <c r="NSJ129" s="228"/>
      <c r="NSK129" s="229"/>
      <c r="NSL129" s="230"/>
      <c r="NSM129" s="228"/>
      <c r="NSN129" s="219"/>
      <c r="NSO129" s="227"/>
      <c r="NSP129" s="228"/>
      <c r="NSQ129" s="228"/>
      <c r="NSR129" s="235"/>
      <c r="NSS129" s="228"/>
      <c r="NST129" s="228"/>
      <c r="NSU129" s="228"/>
      <c r="NSV129" s="229"/>
      <c r="NSW129" s="230"/>
      <c r="NSX129" s="228"/>
      <c r="NSY129" s="219"/>
      <c r="NSZ129" s="227"/>
      <c r="NTA129" s="228"/>
      <c r="NTB129" s="228"/>
      <c r="NTC129" s="235"/>
      <c r="NTD129" s="228"/>
      <c r="NTE129" s="228"/>
      <c r="NTF129" s="228"/>
      <c r="NTG129" s="229"/>
      <c r="NTH129" s="230"/>
      <c r="NTI129" s="228"/>
      <c r="NTJ129" s="219"/>
      <c r="NTK129" s="227"/>
      <c r="NTL129" s="228"/>
      <c r="NTM129" s="228"/>
      <c r="NTN129" s="235"/>
      <c r="NTO129" s="228"/>
      <c r="NTP129" s="228"/>
      <c r="NTQ129" s="228"/>
      <c r="NTR129" s="229"/>
      <c r="NTS129" s="230"/>
      <c r="NTT129" s="228"/>
      <c r="NTU129" s="219"/>
      <c r="NTV129" s="227"/>
      <c r="NTW129" s="228"/>
      <c r="NTX129" s="228"/>
      <c r="NTY129" s="235"/>
      <c r="NTZ129" s="228"/>
      <c r="NUA129" s="228"/>
      <c r="NUB129" s="228"/>
      <c r="NUC129" s="229"/>
      <c r="NUD129" s="230"/>
      <c r="NUE129" s="228"/>
      <c r="NUF129" s="219"/>
      <c r="NUG129" s="227"/>
      <c r="NUH129" s="228"/>
      <c r="NUI129" s="228"/>
      <c r="NUJ129" s="235"/>
      <c r="NUK129" s="228"/>
      <c r="NUL129" s="228"/>
      <c r="NUM129" s="228"/>
      <c r="NUN129" s="229"/>
      <c r="NUO129" s="230"/>
      <c r="NUP129" s="228"/>
      <c r="NUQ129" s="219"/>
      <c r="NUR129" s="227"/>
      <c r="NUS129" s="228"/>
      <c r="NUT129" s="228"/>
      <c r="NUU129" s="235"/>
      <c r="NUV129" s="228"/>
      <c r="NUW129" s="228"/>
      <c r="NUX129" s="228"/>
      <c r="NUY129" s="229"/>
      <c r="NUZ129" s="230"/>
      <c r="NVA129" s="228"/>
      <c r="NVB129" s="219"/>
      <c r="NVC129" s="227"/>
      <c r="NVD129" s="228"/>
      <c r="NVE129" s="228"/>
      <c r="NVF129" s="235"/>
      <c r="NVG129" s="228"/>
      <c r="NVH129" s="228"/>
      <c r="NVI129" s="228"/>
      <c r="NVJ129" s="229"/>
      <c r="NVK129" s="230"/>
      <c r="NVL129" s="228"/>
      <c r="NVM129" s="219"/>
      <c r="NVN129" s="227"/>
      <c r="NVO129" s="228"/>
      <c r="NVP129" s="228"/>
      <c r="NVQ129" s="235"/>
      <c r="NVR129" s="228"/>
      <c r="NVS129" s="228"/>
      <c r="NVT129" s="228"/>
      <c r="NVU129" s="229"/>
      <c r="NVV129" s="230"/>
      <c r="NVW129" s="228"/>
      <c r="NVX129" s="219"/>
      <c r="NVY129" s="227"/>
      <c r="NVZ129" s="228"/>
      <c r="NWA129" s="228"/>
      <c r="NWB129" s="235"/>
      <c r="NWC129" s="228"/>
      <c r="NWD129" s="228"/>
      <c r="NWE129" s="228"/>
      <c r="NWF129" s="229"/>
      <c r="NWG129" s="230"/>
      <c r="NWH129" s="228"/>
      <c r="NWI129" s="219"/>
      <c r="NWJ129" s="227"/>
      <c r="NWK129" s="228"/>
      <c r="NWL129" s="228"/>
      <c r="NWM129" s="235"/>
      <c r="NWN129" s="228"/>
      <c r="NWO129" s="228"/>
      <c r="NWP129" s="228"/>
      <c r="NWQ129" s="229"/>
      <c r="NWR129" s="230"/>
      <c r="NWS129" s="228"/>
      <c r="NWT129" s="219"/>
      <c r="NWU129" s="227"/>
      <c r="NWV129" s="228"/>
      <c r="NWW129" s="228"/>
      <c r="NWX129" s="235"/>
      <c r="NWY129" s="228"/>
      <c r="NWZ129" s="228"/>
      <c r="NXA129" s="228"/>
      <c r="NXB129" s="229"/>
      <c r="NXC129" s="230"/>
      <c r="NXD129" s="228"/>
      <c r="NXE129" s="219"/>
      <c r="NXF129" s="227"/>
      <c r="NXG129" s="228"/>
      <c r="NXH129" s="228"/>
      <c r="NXI129" s="235"/>
      <c r="NXJ129" s="228"/>
      <c r="NXK129" s="228"/>
      <c r="NXL129" s="228"/>
      <c r="NXM129" s="229"/>
      <c r="NXN129" s="230"/>
      <c r="NXO129" s="228"/>
      <c r="NXP129" s="219"/>
      <c r="NXQ129" s="227"/>
      <c r="NXR129" s="228"/>
      <c r="NXS129" s="228"/>
      <c r="NXT129" s="235"/>
      <c r="NXU129" s="228"/>
      <c r="NXV129" s="228"/>
      <c r="NXW129" s="228"/>
      <c r="NXX129" s="229"/>
      <c r="NXY129" s="230"/>
      <c r="NXZ129" s="228"/>
      <c r="NYA129" s="219"/>
      <c r="NYB129" s="227"/>
      <c r="NYC129" s="228"/>
      <c r="NYD129" s="228"/>
      <c r="NYE129" s="235"/>
      <c r="NYF129" s="228"/>
      <c r="NYG129" s="228"/>
      <c r="NYH129" s="228"/>
      <c r="NYI129" s="229"/>
      <c r="NYJ129" s="230"/>
      <c r="NYK129" s="228"/>
      <c r="NYL129" s="219"/>
      <c r="NYM129" s="227"/>
      <c r="NYN129" s="228"/>
      <c r="NYO129" s="228"/>
      <c r="NYP129" s="235"/>
      <c r="NYQ129" s="228"/>
      <c r="NYR129" s="228"/>
      <c r="NYS129" s="228"/>
      <c r="NYT129" s="229"/>
      <c r="NYU129" s="230"/>
      <c r="NYV129" s="228"/>
      <c r="NYW129" s="219"/>
      <c r="NYX129" s="227"/>
      <c r="NYY129" s="228"/>
      <c r="NYZ129" s="228"/>
      <c r="NZA129" s="235"/>
      <c r="NZB129" s="228"/>
      <c r="NZC129" s="228"/>
      <c r="NZD129" s="228"/>
      <c r="NZE129" s="229"/>
      <c r="NZF129" s="230"/>
      <c r="NZG129" s="228"/>
      <c r="NZH129" s="219"/>
      <c r="NZI129" s="227"/>
      <c r="NZJ129" s="228"/>
      <c r="NZK129" s="228"/>
      <c r="NZL129" s="235"/>
      <c r="NZM129" s="228"/>
      <c r="NZN129" s="228"/>
      <c r="NZO129" s="228"/>
      <c r="NZP129" s="229"/>
      <c r="NZQ129" s="230"/>
      <c r="NZR129" s="228"/>
      <c r="NZS129" s="219"/>
      <c r="NZT129" s="227"/>
      <c r="NZU129" s="228"/>
      <c r="NZV129" s="228"/>
      <c r="NZW129" s="235"/>
      <c r="NZX129" s="228"/>
      <c r="NZY129" s="228"/>
      <c r="NZZ129" s="228"/>
      <c r="OAA129" s="229"/>
      <c r="OAB129" s="230"/>
      <c r="OAC129" s="228"/>
      <c r="OAD129" s="219"/>
      <c r="OAE129" s="227"/>
      <c r="OAF129" s="228"/>
      <c r="OAG129" s="228"/>
      <c r="OAH129" s="235"/>
      <c r="OAI129" s="228"/>
      <c r="OAJ129" s="228"/>
      <c r="OAK129" s="228"/>
      <c r="OAL129" s="229"/>
      <c r="OAM129" s="230"/>
      <c r="OAN129" s="228"/>
      <c r="OAO129" s="219"/>
      <c r="OAP129" s="227"/>
      <c r="OAQ129" s="228"/>
      <c r="OAR129" s="228"/>
      <c r="OAS129" s="235"/>
      <c r="OAT129" s="228"/>
      <c r="OAU129" s="228"/>
      <c r="OAV129" s="228"/>
      <c r="OAW129" s="229"/>
      <c r="OAX129" s="230"/>
      <c r="OAY129" s="228"/>
      <c r="OAZ129" s="219"/>
      <c r="OBA129" s="227"/>
      <c r="OBB129" s="228"/>
      <c r="OBC129" s="228"/>
      <c r="OBD129" s="235"/>
      <c r="OBE129" s="228"/>
      <c r="OBF129" s="228"/>
      <c r="OBG129" s="228"/>
      <c r="OBH129" s="229"/>
      <c r="OBI129" s="230"/>
      <c r="OBJ129" s="228"/>
      <c r="OBK129" s="219"/>
      <c r="OBL129" s="227"/>
      <c r="OBM129" s="228"/>
      <c r="OBN129" s="228"/>
      <c r="OBO129" s="235"/>
      <c r="OBP129" s="228"/>
      <c r="OBQ129" s="228"/>
      <c r="OBR129" s="228"/>
      <c r="OBS129" s="229"/>
      <c r="OBT129" s="230"/>
      <c r="OBU129" s="228"/>
      <c r="OBV129" s="219"/>
      <c r="OBW129" s="227"/>
      <c r="OBX129" s="228"/>
      <c r="OBY129" s="228"/>
      <c r="OBZ129" s="235"/>
      <c r="OCA129" s="228"/>
      <c r="OCB129" s="228"/>
      <c r="OCC129" s="228"/>
      <c r="OCD129" s="229"/>
      <c r="OCE129" s="230"/>
      <c r="OCF129" s="228"/>
      <c r="OCG129" s="219"/>
      <c r="OCH129" s="227"/>
      <c r="OCI129" s="228"/>
      <c r="OCJ129" s="228"/>
      <c r="OCK129" s="235"/>
      <c r="OCL129" s="228"/>
      <c r="OCM129" s="228"/>
      <c r="OCN129" s="228"/>
      <c r="OCO129" s="229"/>
      <c r="OCP129" s="230"/>
      <c r="OCQ129" s="228"/>
      <c r="OCR129" s="219"/>
      <c r="OCS129" s="227"/>
      <c r="OCT129" s="228"/>
      <c r="OCU129" s="228"/>
      <c r="OCV129" s="235"/>
      <c r="OCW129" s="228"/>
      <c r="OCX129" s="228"/>
      <c r="OCY129" s="228"/>
      <c r="OCZ129" s="229"/>
      <c r="ODA129" s="230"/>
      <c r="ODB129" s="228"/>
      <c r="ODC129" s="219"/>
      <c r="ODD129" s="227"/>
      <c r="ODE129" s="228"/>
      <c r="ODF129" s="228"/>
      <c r="ODG129" s="235"/>
      <c r="ODH129" s="228"/>
      <c r="ODI129" s="228"/>
      <c r="ODJ129" s="228"/>
      <c r="ODK129" s="229"/>
      <c r="ODL129" s="230"/>
      <c r="ODM129" s="228"/>
      <c r="ODN129" s="219"/>
      <c r="ODO129" s="227"/>
      <c r="ODP129" s="228"/>
      <c r="ODQ129" s="228"/>
      <c r="ODR129" s="235"/>
      <c r="ODS129" s="228"/>
      <c r="ODT129" s="228"/>
      <c r="ODU129" s="228"/>
      <c r="ODV129" s="229"/>
      <c r="ODW129" s="230"/>
      <c r="ODX129" s="228"/>
      <c r="ODY129" s="219"/>
      <c r="ODZ129" s="227"/>
      <c r="OEA129" s="228"/>
      <c r="OEB129" s="228"/>
      <c r="OEC129" s="235"/>
      <c r="OED129" s="228"/>
      <c r="OEE129" s="228"/>
      <c r="OEF129" s="228"/>
      <c r="OEG129" s="229"/>
      <c r="OEH129" s="230"/>
      <c r="OEI129" s="228"/>
      <c r="OEJ129" s="219"/>
      <c r="OEK129" s="227"/>
      <c r="OEL129" s="228"/>
      <c r="OEM129" s="228"/>
      <c r="OEN129" s="235"/>
      <c r="OEO129" s="228"/>
      <c r="OEP129" s="228"/>
      <c r="OEQ129" s="228"/>
      <c r="OER129" s="229"/>
      <c r="OES129" s="230"/>
      <c r="OET129" s="228"/>
      <c r="OEU129" s="219"/>
      <c r="OEV129" s="227"/>
      <c r="OEW129" s="228"/>
      <c r="OEX129" s="228"/>
      <c r="OEY129" s="235"/>
      <c r="OEZ129" s="228"/>
      <c r="OFA129" s="228"/>
      <c r="OFB129" s="228"/>
      <c r="OFC129" s="229"/>
      <c r="OFD129" s="230"/>
      <c r="OFE129" s="228"/>
      <c r="OFF129" s="219"/>
      <c r="OFG129" s="227"/>
      <c r="OFH129" s="228"/>
      <c r="OFI129" s="228"/>
      <c r="OFJ129" s="235"/>
      <c r="OFK129" s="228"/>
      <c r="OFL129" s="228"/>
      <c r="OFM129" s="228"/>
      <c r="OFN129" s="229"/>
      <c r="OFO129" s="230"/>
      <c r="OFP129" s="228"/>
      <c r="OFQ129" s="219"/>
      <c r="OFR129" s="227"/>
      <c r="OFS129" s="228"/>
      <c r="OFT129" s="228"/>
      <c r="OFU129" s="235"/>
      <c r="OFV129" s="228"/>
      <c r="OFW129" s="228"/>
      <c r="OFX129" s="228"/>
      <c r="OFY129" s="229"/>
      <c r="OFZ129" s="230"/>
      <c r="OGA129" s="228"/>
      <c r="OGB129" s="219"/>
      <c r="OGC129" s="227"/>
      <c r="OGD129" s="228"/>
      <c r="OGE129" s="228"/>
      <c r="OGF129" s="235"/>
      <c r="OGG129" s="228"/>
      <c r="OGH129" s="228"/>
      <c r="OGI129" s="228"/>
      <c r="OGJ129" s="229"/>
      <c r="OGK129" s="230"/>
      <c r="OGL129" s="228"/>
      <c r="OGM129" s="219"/>
      <c r="OGN129" s="227"/>
      <c r="OGO129" s="228"/>
      <c r="OGP129" s="228"/>
      <c r="OGQ129" s="235"/>
      <c r="OGR129" s="228"/>
      <c r="OGS129" s="228"/>
      <c r="OGT129" s="228"/>
      <c r="OGU129" s="229"/>
      <c r="OGV129" s="230"/>
      <c r="OGW129" s="228"/>
      <c r="OGX129" s="219"/>
      <c r="OGY129" s="227"/>
      <c r="OGZ129" s="228"/>
      <c r="OHA129" s="228"/>
      <c r="OHB129" s="235"/>
      <c r="OHC129" s="228"/>
      <c r="OHD129" s="228"/>
      <c r="OHE129" s="228"/>
      <c r="OHF129" s="229"/>
      <c r="OHG129" s="230"/>
      <c r="OHH129" s="228"/>
      <c r="OHI129" s="219"/>
      <c r="OHJ129" s="227"/>
      <c r="OHK129" s="228"/>
      <c r="OHL129" s="228"/>
      <c r="OHM129" s="235"/>
      <c r="OHN129" s="228"/>
      <c r="OHO129" s="228"/>
      <c r="OHP129" s="228"/>
      <c r="OHQ129" s="229"/>
      <c r="OHR129" s="230"/>
      <c r="OHS129" s="228"/>
      <c r="OHT129" s="219"/>
      <c r="OHU129" s="227"/>
      <c r="OHV129" s="228"/>
      <c r="OHW129" s="228"/>
      <c r="OHX129" s="235"/>
      <c r="OHY129" s="228"/>
      <c r="OHZ129" s="228"/>
      <c r="OIA129" s="228"/>
      <c r="OIB129" s="229"/>
      <c r="OIC129" s="230"/>
      <c r="OID129" s="228"/>
      <c r="OIE129" s="219"/>
      <c r="OIF129" s="227"/>
      <c r="OIG129" s="228"/>
      <c r="OIH129" s="228"/>
      <c r="OII129" s="235"/>
      <c r="OIJ129" s="228"/>
      <c r="OIK129" s="228"/>
      <c r="OIL129" s="228"/>
      <c r="OIM129" s="229"/>
      <c r="OIN129" s="230"/>
      <c r="OIO129" s="228"/>
      <c r="OIP129" s="219"/>
      <c r="OIQ129" s="227"/>
      <c r="OIR129" s="228"/>
      <c r="OIS129" s="228"/>
      <c r="OIT129" s="235"/>
      <c r="OIU129" s="228"/>
      <c r="OIV129" s="228"/>
      <c r="OIW129" s="228"/>
      <c r="OIX129" s="229"/>
      <c r="OIY129" s="230"/>
      <c r="OIZ129" s="228"/>
      <c r="OJA129" s="219"/>
      <c r="OJB129" s="227"/>
      <c r="OJC129" s="228"/>
      <c r="OJD129" s="228"/>
      <c r="OJE129" s="235"/>
      <c r="OJF129" s="228"/>
      <c r="OJG129" s="228"/>
      <c r="OJH129" s="228"/>
      <c r="OJI129" s="229"/>
      <c r="OJJ129" s="230"/>
      <c r="OJK129" s="228"/>
      <c r="OJL129" s="219"/>
      <c r="OJM129" s="227"/>
      <c r="OJN129" s="228"/>
      <c r="OJO129" s="228"/>
      <c r="OJP129" s="235"/>
      <c r="OJQ129" s="228"/>
      <c r="OJR129" s="228"/>
      <c r="OJS129" s="228"/>
      <c r="OJT129" s="229"/>
      <c r="OJU129" s="230"/>
      <c r="OJV129" s="228"/>
      <c r="OJW129" s="219"/>
      <c r="OJX129" s="227"/>
      <c r="OJY129" s="228"/>
      <c r="OJZ129" s="228"/>
      <c r="OKA129" s="235"/>
      <c r="OKB129" s="228"/>
      <c r="OKC129" s="228"/>
      <c r="OKD129" s="228"/>
      <c r="OKE129" s="229"/>
      <c r="OKF129" s="230"/>
      <c r="OKG129" s="228"/>
      <c r="OKH129" s="219"/>
      <c r="OKI129" s="227"/>
      <c r="OKJ129" s="228"/>
      <c r="OKK129" s="228"/>
      <c r="OKL129" s="235"/>
      <c r="OKM129" s="228"/>
      <c r="OKN129" s="228"/>
      <c r="OKO129" s="228"/>
      <c r="OKP129" s="229"/>
      <c r="OKQ129" s="230"/>
      <c r="OKR129" s="228"/>
      <c r="OKS129" s="219"/>
      <c r="OKT129" s="227"/>
      <c r="OKU129" s="228"/>
      <c r="OKV129" s="228"/>
      <c r="OKW129" s="235"/>
      <c r="OKX129" s="228"/>
      <c r="OKY129" s="228"/>
      <c r="OKZ129" s="228"/>
      <c r="OLA129" s="229"/>
      <c r="OLB129" s="230"/>
      <c r="OLC129" s="228"/>
      <c r="OLD129" s="219"/>
      <c r="OLE129" s="227"/>
      <c r="OLF129" s="228"/>
      <c r="OLG129" s="228"/>
      <c r="OLH129" s="235"/>
      <c r="OLI129" s="228"/>
      <c r="OLJ129" s="228"/>
      <c r="OLK129" s="228"/>
      <c r="OLL129" s="229"/>
      <c r="OLM129" s="230"/>
      <c r="OLN129" s="228"/>
      <c r="OLO129" s="219"/>
      <c r="OLP129" s="227"/>
      <c r="OLQ129" s="228"/>
      <c r="OLR129" s="228"/>
      <c r="OLS129" s="235"/>
      <c r="OLT129" s="228"/>
      <c r="OLU129" s="228"/>
      <c r="OLV129" s="228"/>
      <c r="OLW129" s="229"/>
      <c r="OLX129" s="230"/>
      <c r="OLY129" s="228"/>
      <c r="OLZ129" s="219"/>
      <c r="OMA129" s="227"/>
      <c r="OMB129" s="228"/>
      <c r="OMC129" s="228"/>
      <c r="OMD129" s="235"/>
      <c r="OME129" s="228"/>
      <c r="OMF129" s="228"/>
      <c r="OMG129" s="228"/>
      <c r="OMH129" s="229"/>
      <c r="OMI129" s="230"/>
      <c r="OMJ129" s="228"/>
      <c r="OMK129" s="219"/>
      <c r="OML129" s="227"/>
      <c r="OMM129" s="228"/>
      <c r="OMN129" s="228"/>
      <c r="OMO129" s="235"/>
      <c r="OMP129" s="228"/>
      <c r="OMQ129" s="228"/>
      <c r="OMR129" s="228"/>
      <c r="OMS129" s="229"/>
      <c r="OMT129" s="230"/>
      <c r="OMU129" s="228"/>
      <c r="OMV129" s="219"/>
      <c r="OMW129" s="227"/>
      <c r="OMX129" s="228"/>
      <c r="OMY129" s="228"/>
      <c r="OMZ129" s="235"/>
      <c r="ONA129" s="228"/>
      <c r="ONB129" s="228"/>
      <c r="ONC129" s="228"/>
      <c r="OND129" s="229"/>
      <c r="ONE129" s="230"/>
      <c r="ONF129" s="228"/>
      <c r="ONG129" s="219"/>
      <c r="ONH129" s="227"/>
      <c r="ONI129" s="228"/>
      <c r="ONJ129" s="228"/>
      <c r="ONK129" s="235"/>
      <c r="ONL129" s="228"/>
      <c r="ONM129" s="228"/>
      <c r="ONN129" s="228"/>
      <c r="ONO129" s="229"/>
      <c r="ONP129" s="230"/>
      <c r="ONQ129" s="228"/>
      <c r="ONR129" s="219"/>
      <c r="ONS129" s="227"/>
      <c r="ONT129" s="228"/>
      <c r="ONU129" s="228"/>
      <c r="ONV129" s="235"/>
      <c r="ONW129" s="228"/>
      <c r="ONX129" s="228"/>
      <c r="ONY129" s="228"/>
      <c r="ONZ129" s="229"/>
      <c r="OOA129" s="230"/>
      <c r="OOB129" s="228"/>
      <c r="OOC129" s="219"/>
      <c r="OOD129" s="227"/>
      <c r="OOE129" s="228"/>
      <c r="OOF129" s="228"/>
      <c r="OOG129" s="235"/>
      <c r="OOH129" s="228"/>
      <c r="OOI129" s="228"/>
      <c r="OOJ129" s="228"/>
      <c r="OOK129" s="229"/>
      <c r="OOL129" s="230"/>
      <c r="OOM129" s="228"/>
      <c r="OON129" s="219"/>
      <c r="OOO129" s="227"/>
      <c r="OOP129" s="228"/>
      <c r="OOQ129" s="228"/>
      <c r="OOR129" s="235"/>
      <c r="OOS129" s="228"/>
      <c r="OOT129" s="228"/>
      <c r="OOU129" s="228"/>
      <c r="OOV129" s="229"/>
      <c r="OOW129" s="230"/>
      <c r="OOX129" s="228"/>
      <c r="OOY129" s="219"/>
      <c r="OOZ129" s="227"/>
      <c r="OPA129" s="228"/>
      <c r="OPB129" s="228"/>
      <c r="OPC129" s="235"/>
      <c r="OPD129" s="228"/>
      <c r="OPE129" s="228"/>
      <c r="OPF129" s="228"/>
      <c r="OPG129" s="229"/>
      <c r="OPH129" s="230"/>
      <c r="OPI129" s="228"/>
      <c r="OPJ129" s="219"/>
      <c r="OPK129" s="227"/>
      <c r="OPL129" s="228"/>
      <c r="OPM129" s="228"/>
      <c r="OPN129" s="235"/>
      <c r="OPO129" s="228"/>
      <c r="OPP129" s="228"/>
      <c r="OPQ129" s="228"/>
      <c r="OPR129" s="229"/>
      <c r="OPS129" s="230"/>
      <c r="OPT129" s="228"/>
      <c r="OPU129" s="219"/>
      <c r="OPV129" s="227"/>
      <c r="OPW129" s="228"/>
      <c r="OPX129" s="228"/>
      <c r="OPY129" s="235"/>
      <c r="OPZ129" s="228"/>
      <c r="OQA129" s="228"/>
      <c r="OQB129" s="228"/>
      <c r="OQC129" s="229"/>
      <c r="OQD129" s="230"/>
      <c r="OQE129" s="228"/>
      <c r="OQF129" s="219"/>
      <c r="OQG129" s="227"/>
      <c r="OQH129" s="228"/>
      <c r="OQI129" s="228"/>
      <c r="OQJ129" s="235"/>
      <c r="OQK129" s="228"/>
      <c r="OQL129" s="228"/>
      <c r="OQM129" s="228"/>
      <c r="OQN129" s="229"/>
      <c r="OQO129" s="230"/>
      <c r="OQP129" s="228"/>
      <c r="OQQ129" s="219"/>
      <c r="OQR129" s="227"/>
      <c r="OQS129" s="228"/>
      <c r="OQT129" s="228"/>
      <c r="OQU129" s="235"/>
      <c r="OQV129" s="228"/>
      <c r="OQW129" s="228"/>
      <c r="OQX129" s="228"/>
      <c r="OQY129" s="229"/>
      <c r="OQZ129" s="230"/>
      <c r="ORA129" s="228"/>
      <c r="ORB129" s="219"/>
      <c r="ORC129" s="227"/>
      <c r="ORD129" s="228"/>
      <c r="ORE129" s="228"/>
      <c r="ORF129" s="235"/>
      <c r="ORG129" s="228"/>
      <c r="ORH129" s="228"/>
      <c r="ORI129" s="228"/>
      <c r="ORJ129" s="229"/>
      <c r="ORK129" s="230"/>
      <c r="ORL129" s="228"/>
      <c r="ORM129" s="219"/>
      <c r="ORN129" s="227"/>
      <c r="ORO129" s="228"/>
      <c r="ORP129" s="228"/>
      <c r="ORQ129" s="235"/>
      <c r="ORR129" s="228"/>
      <c r="ORS129" s="228"/>
      <c r="ORT129" s="228"/>
      <c r="ORU129" s="229"/>
      <c r="ORV129" s="230"/>
      <c r="ORW129" s="228"/>
      <c r="ORX129" s="219"/>
      <c r="ORY129" s="227"/>
      <c r="ORZ129" s="228"/>
      <c r="OSA129" s="228"/>
      <c r="OSB129" s="235"/>
      <c r="OSC129" s="228"/>
      <c r="OSD129" s="228"/>
      <c r="OSE129" s="228"/>
      <c r="OSF129" s="229"/>
      <c r="OSG129" s="230"/>
      <c r="OSH129" s="228"/>
      <c r="OSI129" s="219"/>
      <c r="OSJ129" s="227"/>
      <c r="OSK129" s="228"/>
      <c r="OSL129" s="228"/>
      <c r="OSM129" s="235"/>
      <c r="OSN129" s="228"/>
      <c r="OSO129" s="228"/>
      <c r="OSP129" s="228"/>
      <c r="OSQ129" s="229"/>
      <c r="OSR129" s="230"/>
      <c r="OSS129" s="228"/>
      <c r="OST129" s="219"/>
      <c r="OSU129" s="227"/>
      <c r="OSV129" s="228"/>
      <c r="OSW129" s="228"/>
      <c r="OSX129" s="235"/>
      <c r="OSY129" s="228"/>
      <c r="OSZ129" s="228"/>
      <c r="OTA129" s="228"/>
      <c r="OTB129" s="229"/>
      <c r="OTC129" s="230"/>
      <c r="OTD129" s="228"/>
      <c r="OTE129" s="219"/>
      <c r="OTF129" s="227"/>
      <c r="OTG129" s="228"/>
      <c r="OTH129" s="228"/>
      <c r="OTI129" s="235"/>
      <c r="OTJ129" s="228"/>
      <c r="OTK129" s="228"/>
      <c r="OTL129" s="228"/>
      <c r="OTM129" s="229"/>
      <c r="OTN129" s="230"/>
      <c r="OTO129" s="228"/>
      <c r="OTP129" s="219"/>
      <c r="OTQ129" s="227"/>
      <c r="OTR129" s="228"/>
      <c r="OTS129" s="228"/>
      <c r="OTT129" s="235"/>
      <c r="OTU129" s="228"/>
      <c r="OTV129" s="228"/>
      <c r="OTW129" s="228"/>
      <c r="OTX129" s="229"/>
      <c r="OTY129" s="230"/>
      <c r="OTZ129" s="228"/>
      <c r="OUA129" s="219"/>
      <c r="OUB129" s="227"/>
      <c r="OUC129" s="228"/>
      <c r="OUD129" s="228"/>
      <c r="OUE129" s="235"/>
      <c r="OUF129" s="228"/>
      <c r="OUG129" s="228"/>
      <c r="OUH129" s="228"/>
      <c r="OUI129" s="229"/>
      <c r="OUJ129" s="230"/>
      <c r="OUK129" s="228"/>
      <c r="OUL129" s="219"/>
      <c r="OUM129" s="227"/>
      <c r="OUN129" s="228"/>
      <c r="OUO129" s="228"/>
      <c r="OUP129" s="235"/>
      <c r="OUQ129" s="228"/>
      <c r="OUR129" s="228"/>
      <c r="OUS129" s="228"/>
      <c r="OUT129" s="229"/>
      <c r="OUU129" s="230"/>
      <c r="OUV129" s="228"/>
      <c r="OUW129" s="219"/>
      <c r="OUX129" s="227"/>
      <c r="OUY129" s="228"/>
      <c r="OUZ129" s="228"/>
      <c r="OVA129" s="235"/>
      <c r="OVB129" s="228"/>
      <c r="OVC129" s="228"/>
      <c r="OVD129" s="228"/>
      <c r="OVE129" s="229"/>
      <c r="OVF129" s="230"/>
      <c r="OVG129" s="228"/>
      <c r="OVH129" s="219"/>
      <c r="OVI129" s="227"/>
      <c r="OVJ129" s="228"/>
      <c r="OVK129" s="228"/>
      <c r="OVL129" s="235"/>
      <c r="OVM129" s="228"/>
      <c r="OVN129" s="228"/>
      <c r="OVO129" s="228"/>
      <c r="OVP129" s="229"/>
      <c r="OVQ129" s="230"/>
      <c r="OVR129" s="228"/>
      <c r="OVS129" s="219"/>
      <c r="OVT129" s="227"/>
      <c r="OVU129" s="228"/>
      <c r="OVV129" s="228"/>
      <c r="OVW129" s="235"/>
      <c r="OVX129" s="228"/>
      <c r="OVY129" s="228"/>
      <c r="OVZ129" s="228"/>
      <c r="OWA129" s="229"/>
      <c r="OWB129" s="230"/>
      <c r="OWC129" s="228"/>
      <c r="OWD129" s="219"/>
      <c r="OWE129" s="227"/>
      <c r="OWF129" s="228"/>
      <c r="OWG129" s="228"/>
      <c r="OWH129" s="235"/>
      <c r="OWI129" s="228"/>
      <c r="OWJ129" s="228"/>
      <c r="OWK129" s="228"/>
      <c r="OWL129" s="229"/>
      <c r="OWM129" s="230"/>
      <c r="OWN129" s="228"/>
      <c r="OWO129" s="219"/>
      <c r="OWP129" s="227"/>
      <c r="OWQ129" s="228"/>
      <c r="OWR129" s="228"/>
      <c r="OWS129" s="235"/>
      <c r="OWT129" s="228"/>
      <c r="OWU129" s="228"/>
      <c r="OWV129" s="228"/>
      <c r="OWW129" s="229"/>
      <c r="OWX129" s="230"/>
      <c r="OWY129" s="228"/>
      <c r="OWZ129" s="219"/>
      <c r="OXA129" s="227"/>
      <c r="OXB129" s="228"/>
      <c r="OXC129" s="228"/>
      <c r="OXD129" s="235"/>
      <c r="OXE129" s="228"/>
      <c r="OXF129" s="228"/>
      <c r="OXG129" s="228"/>
      <c r="OXH129" s="229"/>
      <c r="OXI129" s="230"/>
      <c r="OXJ129" s="228"/>
      <c r="OXK129" s="219"/>
      <c r="OXL129" s="227"/>
      <c r="OXM129" s="228"/>
      <c r="OXN129" s="228"/>
      <c r="OXO129" s="235"/>
      <c r="OXP129" s="228"/>
      <c r="OXQ129" s="228"/>
      <c r="OXR129" s="228"/>
      <c r="OXS129" s="229"/>
      <c r="OXT129" s="230"/>
      <c r="OXU129" s="228"/>
      <c r="OXV129" s="219"/>
      <c r="OXW129" s="227"/>
      <c r="OXX129" s="228"/>
      <c r="OXY129" s="228"/>
      <c r="OXZ129" s="235"/>
      <c r="OYA129" s="228"/>
      <c r="OYB129" s="228"/>
      <c r="OYC129" s="228"/>
      <c r="OYD129" s="229"/>
      <c r="OYE129" s="230"/>
      <c r="OYF129" s="228"/>
      <c r="OYG129" s="219"/>
      <c r="OYH129" s="227"/>
      <c r="OYI129" s="228"/>
      <c r="OYJ129" s="228"/>
      <c r="OYK129" s="235"/>
      <c r="OYL129" s="228"/>
      <c r="OYM129" s="228"/>
      <c r="OYN129" s="228"/>
      <c r="OYO129" s="229"/>
      <c r="OYP129" s="230"/>
      <c r="OYQ129" s="228"/>
      <c r="OYR129" s="219"/>
      <c r="OYS129" s="227"/>
      <c r="OYT129" s="228"/>
      <c r="OYU129" s="228"/>
      <c r="OYV129" s="235"/>
      <c r="OYW129" s="228"/>
      <c r="OYX129" s="228"/>
      <c r="OYY129" s="228"/>
      <c r="OYZ129" s="229"/>
      <c r="OZA129" s="230"/>
      <c r="OZB129" s="228"/>
      <c r="OZC129" s="219"/>
      <c r="OZD129" s="227"/>
      <c r="OZE129" s="228"/>
      <c r="OZF129" s="228"/>
      <c r="OZG129" s="235"/>
      <c r="OZH129" s="228"/>
      <c r="OZI129" s="228"/>
      <c r="OZJ129" s="228"/>
      <c r="OZK129" s="229"/>
      <c r="OZL129" s="230"/>
      <c r="OZM129" s="228"/>
      <c r="OZN129" s="219"/>
      <c r="OZO129" s="227"/>
      <c r="OZP129" s="228"/>
      <c r="OZQ129" s="228"/>
      <c r="OZR129" s="235"/>
      <c r="OZS129" s="228"/>
      <c r="OZT129" s="228"/>
      <c r="OZU129" s="228"/>
      <c r="OZV129" s="229"/>
      <c r="OZW129" s="230"/>
      <c r="OZX129" s="228"/>
      <c r="OZY129" s="219"/>
      <c r="OZZ129" s="227"/>
      <c r="PAA129" s="228"/>
      <c r="PAB129" s="228"/>
      <c r="PAC129" s="235"/>
      <c r="PAD129" s="228"/>
      <c r="PAE129" s="228"/>
      <c r="PAF129" s="228"/>
      <c r="PAG129" s="229"/>
      <c r="PAH129" s="230"/>
      <c r="PAI129" s="228"/>
      <c r="PAJ129" s="219"/>
      <c r="PAK129" s="227"/>
      <c r="PAL129" s="228"/>
      <c r="PAM129" s="228"/>
      <c r="PAN129" s="235"/>
      <c r="PAO129" s="228"/>
      <c r="PAP129" s="228"/>
      <c r="PAQ129" s="228"/>
      <c r="PAR129" s="229"/>
      <c r="PAS129" s="230"/>
      <c r="PAT129" s="228"/>
      <c r="PAU129" s="219"/>
      <c r="PAV129" s="227"/>
      <c r="PAW129" s="228"/>
      <c r="PAX129" s="228"/>
      <c r="PAY129" s="235"/>
      <c r="PAZ129" s="228"/>
      <c r="PBA129" s="228"/>
      <c r="PBB129" s="228"/>
      <c r="PBC129" s="229"/>
      <c r="PBD129" s="230"/>
      <c r="PBE129" s="228"/>
      <c r="PBF129" s="219"/>
      <c r="PBG129" s="227"/>
      <c r="PBH129" s="228"/>
      <c r="PBI129" s="228"/>
      <c r="PBJ129" s="235"/>
      <c r="PBK129" s="228"/>
      <c r="PBL129" s="228"/>
      <c r="PBM129" s="228"/>
      <c r="PBN129" s="229"/>
      <c r="PBO129" s="230"/>
      <c r="PBP129" s="228"/>
      <c r="PBQ129" s="219"/>
      <c r="PBR129" s="227"/>
      <c r="PBS129" s="228"/>
      <c r="PBT129" s="228"/>
      <c r="PBU129" s="235"/>
      <c r="PBV129" s="228"/>
      <c r="PBW129" s="228"/>
      <c r="PBX129" s="228"/>
      <c r="PBY129" s="229"/>
      <c r="PBZ129" s="230"/>
      <c r="PCA129" s="228"/>
      <c r="PCB129" s="219"/>
      <c r="PCC129" s="227"/>
      <c r="PCD129" s="228"/>
      <c r="PCE129" s="228"/>
      <c r="PCF129" s="235"/>
      <c r="PCG129" s="228"/>
      <c r="PCH129" s="228"/>
      <c r="PCI129" s="228"/>
      <c r="PCJ129" s="229"/>
      <c r="PCK129" s="230"/>
      <c r="PCL129" s="228"/>
      <c r="PCM129" s="219"/>
      <c r="PCN129" s="227"/>
      <c r="PCO129" s="228"/>
      <c r="PCP129" s="228"/>
      <c r="PCQ129" s="235"/>
      <c r="PCR129" s="228"/>
      <c r="PCS129" s="228"/>
      <c r="PCT129" s="228"/>
      <c r="PCU129" s="229"/>
      <c r="PCV129" s="230"/>
      <c r="PCW129" s="228"/>
      <c r="PCX129" s="219"/>
      <c r="PCY129" s="227"/>
      <c r="PCZ129" s="228"/>
      <c r="PDA129" s="228"/>
      <c r="PDB129" s="235"/>
      <c r="PDC129" s="228"/>
      <c r="PDD129" s="228"/>
      <c r="PDE129" s="228"/>
      <c r="PDF129" s="229"/>
      <c r="PDG129" s="230"/>
      <c r="PDH129" s="228"/>
      <c r="PDI129" s="219"/>
      <c r="PDJ129" s="227"/>
      <c r="PDK129" s="228"/>
      <c r="PDL129" s="228"/>
      <c r="PDM129" s="235"/>
      <c r="PDN129" s="228"/>
      <c r="PDO129" s="228"/>
      <c r="PDP129" s="228"/>
      <c r="PDQ129" s="229"/>
      <c r="PDR129" s="230"/>
      <c r="PDS129" s="228"/>
      <c r="PDT129" s="219"/>
      <c r="PDU129" s="227"/>
      <c r="PDV129" s="228"/>
      <c r="PDW129" s="228"/>
      <c r="PDX129" s="235"/>
      <c r="PDY129" s="228"/>
      <c r="PDZ129" s="228"/>
      <c r="PEA129" s="228"/>
      <c r="PEB129" s="229"/>
      <c r="PEC129" s="230"/>
      <c r="PED129" s="228"/>
      <c r="PEE129" s="219"/>
      <c r="PEF129" s="227"/>
      <c r="PEG129" s="228"/>
      <c r="PEH129" s="228"/>
      <c r="PEI129" s="235"/>
      <c r="PEJ129" s="228"/>
      <c r="PEK129" s="228"/>
      <c r="PEL129" s="228"/>
      <c r="PEM129" s="229"/>
      <c r="PEN129" s="230"/>
      <c r="PEO129" s="228"/>
      <c r="PEP129" s="219"/>
      <c r="PEQ129" s="227"/>
      <c r="PER129" s="228"/>
      <c r="PES129" s="228"/>
      <c r="PET129" s="235"/>
      <c r="PEU129" s="228"/>
      <c r="PEV129" s="228"/>
      <c r="PEW129" s="228"/>
      <c r="PEX129" s="229"/>
      <c r="PEY129" s="230"/>
      <c r="PEZ129" s="228"/>
      <c r="PFA129" s="219"/>
      <c r="PFB129" s="227"/>
      <c r="PFC129" s="228"/>
      <c r="PFD129" s="228"/>
      <c r="PFE129" s="235"/>
      <c r="PFF129" s="228"/>
      <c r="PFG129" s="228"/>
      <c r="PFH129" s="228"/>
      <c r="PFI129" s="229"/>
      <c r="PFJ129" s="230"/>
      <c r="PFK129" s="228"/>
      <c r="PFL129" s="219"/>
      <c r="PFM129" s="227"/>
      <c r="PFN129" s="228"/>
      <c r="PFO129" s="228"/>
      <c r="PFP129" s="235"/>
      <c r="PFQ129" s="228"/>
      <c r="PFR129" s="228"/>
      <c r="PFS129" s="228"/>
      <c r="PFT129" s="229"/>
      <c r="PFU129" s="230"/>
      <c r="PFV129" s="228"/>
      <c r="PFW129" s="219"/>
      <c r="PFX129" s="227"/>
      <c r="PFY129" s="228"/>
      <c r="PFZ129" s="228"/>
      <c r="PGA129" s="235"/>
      <c r="PGB129" s="228"/>
      <c r="PGC129" s="228"/>
      <c r="PGD129" s="228"/>
      <c r="PGE129" s="229"/>
      <c r="PGF129" s="230"/>
      <c r="PGG129" s="228"/>
      <c r="PGH129" s="219"/>
      <c r="PGI129" s="227"/>
      <c r="PGJ129" s="228"/>
      <c r="PGK129" s="228"/>
      <c r="PGL129" s="235"/>
      <c r="PGM129" s="228"/>
      <c r="PGN129" s="228"/>
      <c r="PGO129" s="228"/>
      <c r="PGP129" s="229"/>
      <c r="PGQ129" s="230"/>
      <c r="PGR129" s="228"/>
      <c r="PGS129" s="219"/>
      <c r="PGT129" s="227"/>
      <c r="PGU129" s="228"/>
      <c r="PGV129" s="228"/>
      <c r="PGW129" s="235"/>
      <c r="PGX129" s="228"/>
      <c r="PGY129" s="228"/>
      <c r="PGZ129" s="228"/>
      <c r="PHA129" s="229"/>
      <c r="PHB129" s="230"/>
      <c r="PHC129" s="228"/>
      <c r="PHD129" s="219"/>
      <c r="PHE129" s="227"/>
      <c r="PHF129" s="228"/>
      <c r="PHG129" s="228"/>
      <c r="PHH129" s="235"/>
      <c r="PHI129" s="228"/>
      <c r="PHJ129" s="228"/>
      <c r="PHK129" s="228"/>
      <c r="PHL129" s="229"/>
      <c r="PHM129" s="230"/>
      <c r="PHN129" s="228"/>
      <c r="PHO129" s="219"/>
      <c r="PHP129" s="227"/>
      <c r="PHQ129" s="228"/>
      <c r="PHR129" s="228"/>
      <c r="PHS129" s="235"/>
      <c r="PHT129" s="228"/>
      <c r="PHU129" s="228"/>
      <c r="PHV129" s="228"/>
      <c r="PHW129" s="229"/>
      <c r="PHX129" s="230"/>
      <c r="PHY129" s="228"/>
      <c r="PHZ129" s="219"/>
      <c r="PIA129" s="227"/>
      <c r="PIB129" s="228"/>
      <c r="PIC129" s="228"/>
      <c r="PID129" s="235"/>
      <c r="PIE129" s="228"/>
      <c r="PIF129" s="228"/>
      <c r="PIG129" s="228"/>
      <c r="PIH129" s="229"/>
      <c r="PII129" s="230"/>
      <c r="PIJ129" s="228"/>
      <c r="PIK129" s="219"/>
      <c r="PIL129" s="227"/>
      <c r="PIM129" s="228"/>
      <c r="PIN129" s="228"/>
      <c r="PIO129" s="235"/>
      <c r="PIP129" s="228"/>
      <c r="PIQ129" s="228"/>
      <c r="PIR129" s="228"/>
      <c r="PIS129" s="229"/>
      <c r="PIT129" s="230"/>
      <c r="PIU129" s="228"/>
      <c r="PIV129" s="219"/>
      <c r="PIW129" s="227"/>
      <c r="PIX129" s="228"/>
      <c r="PIY129" s="228"/>
      <c r="PIZ129" s="235"/>
      <c r="PJA129" s="228"/>
      <c r="PJB129" s="228"/>
      <c r="PJC129" s="228"/>
      <c r="PJD129" s="229"/>
      <c r="PJE129" s="230"/>
      <c r="PJF129" s="228"/>
      <c r="PJG129" s="219"/>
      <c r="PJH129" s="227"/>
      <c r="PJI129" s="228"/>
      <c r="PJJ129" s="228"/>
      <c r="PJK129" s="235"/>
      <c r="PJL129" s="228"/>
      <c r="PJM129" s="228"/>
      <c r="PJN129" s="228"/>
      <c r="PJO129" s="229"/>
      <c r="PJP129" s="230"/>
      <c r="PJQ129" s="228"/>
      <c r="PJR129" s="219"/>
      <c r="PJS129" s="227"/>
      <c r="PJT129" s="228"/>
      <c r="PJU129" s="228"/>
      <c r="PJV129" s="235"/>
      <c r="PJW129" s="228"/>
      <c r="PJX129" s="228"/>
      <c r="PJY129" s="228"/>
      <c r="PJZ129" s="229"/>
      <c r="PKA129" s="230"/>
      <c r="PKB129" s="228"/>
      <c r="PKC129" s="219"/>
      <c r="PKD129" s="227"/>
      <c r="PKE129" s="228"/>
      <c r="PKF129" s="228"/>
      <c r="PKG129" s="235"/>
      <c r="PKH129" s="228"/>
      <c r="PKI129" s="228"/>
      <c r="PKJ129" s="228"/>
      <c r="PKK129" s="229"/>
      <c r="PKL129" s="230"/>
      <c r="PKM129" s="228"/>
      <c r="PKN129" s="219"/>
      <c r="PKO129" s="227"/>
      <c r="PKP129" s="228"/>
      <c r="PKQ129" s="228"/>
      <c r="PKR129" s="235"/>
      <c r="PKS129" s="228"/>
      <c r="PKT129" s="228"/>
      <c r="PKU129" s="228"/>
      <c r="PKV129" s="229"/>
      <c r="PKW129" s="230"/>
      <c r="PKX129" s="228"/>
      <c r="PKY129" s="219"/>
      <c r="PKZ129" s="227"/>
      <c r="PLA129" s="228"/>
      <c r="PLB129" s="228"/>
      <c r="PLC129" s="235"/>
      <c r="PLD129" s="228"/>
      <c r="PLE129" s="228"/>
      <c r="PLF129" s="228"/>
      <c r="PLG129" s="229"/>
      <c r="PLH129" s="230"/>
      <c r="PLI129" s="228"/>
      <c r="PLJ129" s="219"/>
      <c r="PLK129" s="227"/>
      <c r="PLL129" s="228"/>
      <c r="PLM129" s="228"/>
      <c r="PLN129" s="235"/>
      <c r="PLO129" s="228"/>
      <c r="PLP129" s="228"/>
      <c r="PLQ129" s="228"/>
      <c r="PLR129" s="229"/>
      <c r="PLS129" s="230"/>
      <c r="PLT129" s="228"/>
      <c r="PLU129" s="219"/>
      <c r="PLV129" s="227"/>
      <c r="PLW129" s="228"/>
      <c r="PLX129" s="228"/>
      <c r="PLY129" s="235"/>
      <c r="PLZ129" s="228"/>
      <c r="PMA129" s="228"/>
      <c r="PMB129" s="228"/>
      <c r="PMC129" s="229"/>
      <c r="PMD129" s="230"/>
      <c r="PME129" s="228"/>
      <c r="PMF129" s="219"/>
      <c r="PMG129" s="227"/>
      <c r="PMH129" s="228"/>
      <c r="PMI129" s="228"/>
      <c r="PMJ129" s="235"/>
      <c r="PMK129" s="228"/>
      <c r="PML129" s="228"/>
      <c r="PMM129" s="228"/>
      <c r="PMN129" s="229"/>
      <c r="PMO129" s="230"/>
      <c r="PMP129" s="228"/>
      <c r="PMQ129" s="219"/>
      <c r="PMR129" s="227"/>
      <c r="PMS129" s="228"/>
      <c r="PMT129" s="228"/>
      <c r="PMU129" s="235"/>
      <c r="PMV129" s="228"/>
      <c r="PMW129" s="228"/>
      <c r="PMX129" s="228"/>
      <c r="PMY129" s="229"/>
      <c r="PMZ129" s="230"/>
      <c r="PNA129" s="228"/>
      <c r="PNB129" s="219"/>
      <c r="PNC129" s="227"/>
      <c r="PND129" s="228"/>
      <c r="PNE129" s="228"/>
      <c r="PNF129" s="235"/>
      <c r="PNG129" s="228"/>
      <c r="PNH129" s="228"/>
      <c r="PNI129" s="228"/>
      <c r="PNJ129" s="229"/>
      <c r="PNK129" s="230"/>
      <c r="PNL129" s="228"/>
      <c r="PNM129" s="219"/>
      <c r="PNN129" s="227"/>
      <c r="PNO129" s="228"/>
      <c r="PNP129" s="228"/>
      <c r="PNQ129" s="235"/>
      <c r="PNR129" s="228"/>
      <c r="PNS129" s="228"/>
      <c r="PNT129" s="228"/>
      <c r="PNU129" s="229"/>
      <c r="PNV129" s="230"/>
      <c r="PNW129" s="228"/>
      <c r="PNX129" s="219"/>
      <c r="PNY129" s="227"/>
      <c r="PNZ129" s="228"/>
      <c r="POA129" s="228"/>
      <c r="POB129" s="235"/>
      <c r="POC129" s="228"/>
      <c r="POD129" s="228"/>
      <c r="POE129" s="228"/>
      <c r="POF129" s="229"/>
      <c r="POG129" s="230"/>
      <c r="POH129" s="228"/>
      <c r="POI129" s="219"/>
      <c r="POJ129" s="227"/>
      <c r="POK129" s="228"/>
      <c r="POL129" s="228"/>
      <c r="POM129" s="235"/>
      <c r="PON129" s="228"/>
      <c r="POO129" s="228"/>
      <c r="POP129" s="228"/>
      <c r="POQ129" s="229"/>
      <c r="POR129" s="230"/>
      <c r="POS129" s="228"/>
      <c r="POT129" s="219"/>
      <c r="POU129" s="227"/>
      <c r="POV129" s="228"/>
      <c r="POW129" s="228"/>
      <c r="POX129" s="235"/>
      <c r="POY129" s="228"/>
      <c r="POZ129" s="228"/>
      <c r="PPA129" s="228"/>
      <c r="PPB129" s="229"/>
      <c r="PPC129" s="230"/>
      <c r="PPD129" s="228"/>
      <c r="PPE129" s="219"/>
      <c r="PPF129" s="227"/>
      <c r="PPG129" s="228"/>
      <c r="PPH129" s="228"/>
      <c r="PPI129" s="235"/>
      <c r="PPJ129" s="228"/>
      <c r="PPK129" s="228"/>
      <c r="PPL129" s="228"/>
      <c r="PPM129" s="229"/>
      <c r="PPN129" s="230"/>
      <c r="PPO129" s="228"/>
      <c r="PPP129" s="219"/>
      <c r="PPQ129" s="227"/>
      <c r="PPR129" s="228"/>
      <c r="PPS129" s="228"/>
      <c r="PPT129" s="235"/>
      <c r="PPU129" s="228"/>
      <c r="PPV129" s="228"/>
      <c r="PPW129" s="228"/>
      <c r="PPX129" s="229"/>
      <c r="PPY129" s="230"/>
      <c r="PPZ129" s="228"/>
      <c r="PQA129" s="219"/>
      <c r="PQB129" s="227"/>
      <c r="PQC129" s="228"/>
      <c r="PQD129" s="228"/>
      <c r="PQE129" s="235"/>
      <c r="PQF129" s="228"/>
      <c r="PQG129" s="228"/>
      <c r="PQH129" s="228"/>
      <c r="PQI129" s="229"/>
      <c r="PQJ129" s="230"/>
      <c r="PQK129" s="228"/>
      <c r="PQL129" s="219"/>
      <c r="PQM129" s="227"/>
      <c r="PQN129" s="228"/>
      <c r="PQO129" s="228"/>
      <c r="PQP129" s="235"/>
      <c r="PQQ129" s="228"/>
      <c r="PQR129" s="228"/>
      <c r="PQS129" s="228"/>
      <c r="PQT129" s="229"/>
      <c r="PQU129" s="230"/>
      <c r="PQV129" s="228"/>
      <c r="PQW129" s="219"/>
      <c r="PQX129" s="227"/>
      <c r="PQY129" s="228"/>
      <c r="PQZ129" s="228"/>
      <c r="PRA129" s="235"/>
      <c r="PRB129" s="228"/>
      <c r="PRC129" s="228"/>
      <c r="PRD129" s="228"/>
      <c r="PRE129" s="229"/>
      <c r="PRF129" s="230"/>
      <c r="PRG129" s="228"/>
      <c r="PRH129" s="219"/>
      <c r="PRI129" s="227"/>
      <c r="PRJ129" s="228"/>
      <c r="PRK129" s="228"/>
      <c r="PRL129" s="235"/>
      <c r="PRM129" s="228"/>
      <c r="PRN129" s="228"/>
      <c r="PRO129" s="228"/>
      <c r="PRP129" s="229"/>
      <c r="PRQ129" s="230"/>
      <c r="PRR129" s="228"/>
      <c r="PRS129" s="219"/>
      <c r="PRT129" s="227"/>
      <c r="PRU129" s="228"/>
      <c r="PRV129" s="228"/>
      <c r="PRW129" s="235"/>
      <c r="PRX129" s="228"/>
      <c r="PRY129" s="228"/>
      <c r="PRZ129" s="228"/>
      <c r="PSA129" s="229"/>
      <c r="PSB129" s="230"/>
      <c r="PSC129" s="228"/>
      <c r="PSD129" s="219"/>
      <c r="PSE129" s="227"/>
      <c r="PSF129" s="228"/>
      <c r="PSG129" s="228"/>
      <c r="PSH129" s="235"/>
      <c r="PSI129" s="228"/>
      <c r="PSJ129" s="228"/>
      <c r="PSK129" s="228"/>
      <c r="PSL129" s="229"/>
      <c r="PSM129" s="230"/>
      <c r="PSN129" s="228"/>
      <c r="PSO129" s="219"/>
      <c r="PSP129" s="227"/>
      <c r="PSQ129" s="228"/>
      <c r="PSR129" s="228"/>
      <c r="PSS129" s="235"/>
      <c r="PST129" s="228"/>
      <c r="PSU129" s="228"/>
      <c r="PSV129" s="228"/>
      <c r="PSW129" s="229"/>
      <c r="PSX129" s="230"/>
      <c r="PSY129" s="228"/>
      <c r="PSZ129" s="219"/>
      <c r="PTA129" s="227"/>
      <c r="PTB129" s="228"/>
      <c r="PTC129" s="228"/>
      <c r="PTD129" s="235"/>
      <c r="PTE129" s="228"/>
      <c r="PTF129" s="228"/>
      <c r="PTG129" s="228"/>
      <c r="PTH129" s="229"/>
      <c r="PTI129" s="230"/>
      <c r="PTJ129" s="228"/>
      <c r="PTK129" s="219"/>
      <c r="PTL129" s="227"/>
      <c r="PTM129" s="228"/>
      <c r="PTN129" s="228"/>
      <c r="PTO129" s="235"/>
      <c r="PTP129" s="228"/>
      <c r="PTQ129" s="228"/>
      <c r="PTR129" s="228"/>
      <c r="PTS129" s="229"/>
      <c r="PTT129" s="230"/>
      <c r="PTU129" s="228"/>
      <c r="PTV129" s="219"/>
      <c r="PTW129" s="227"/>
      <c r="PTX129" s="228"/>
      <c r="PTY129" s="228"/>
      <c r="PTZ129" s="235"/>
      <c r="PUA129" s="228"/>
      <c r="PUB129" s="228"/>
      <c r="PUC129" s="228"/>
      <c r="PUD129" s="229"/>
      <c r="PUE129" s="230"/>
      <c r="PUF129" s="228"/>
      <c r="PUG129" s="219"/>
      <c r="PUH129" s="227"/>
      <c r="PUI129" s="228"/>
      <c r="PUJ129" s="228"/>
      <c r="PUK129" s="235"/>
      <c r="PUL129" s="228"/>
      <c r="PUM129" s="228"/>
      <c r="PUN129" s="228"/>
      <c r="PUO129" s="229"/>
      <c r="PUP129" s="230"/>
      <c r="PUQ129" s="228"/>
      <c r="PUR129" s="219"/>
      <c r="PUS129" s="227"/>
      <c r="PUT129" s="228"/>
      <c r="PUU129" s="228"/>
      <c r="PUV129" s="235"/>
      <c r="PUW129" s="228"/>
      <c r="PUX129" s="228"/>
      <c r="PUY129" s="228"/>
      <c r="PUZ129" s="229"/>
      <c r="PVA129" s="230"/>
      <c r="PVB129" s="228"/>
      <c r="PVC129" s="219"/>
      <c r="PVD129" s="227"/>
      <c r="PVE129" s="228"/>
      <c r="PVF129" s="228"/>
      <c r="PVG129" s="235"/>
      <c r="PVH129" s="228"/>
      <c r="PVI129" s="228"/>
      <c r="PVJ129" s="228"/>
      <c r="PVK129" s="229"/>
      <c r="PVL129" s="230"/>
      <c r="PVM129" s="228"/>
      <c r="PVN129" s="219"/>
      <c r="PVO129" s="227"/>
      <c r="PVP129" s="228"/>
      <c r="PVQ129" s="228"/>
      <c r="PVR129" s="235"/>
      <c r="PVS129" s="228"/>
      <c r="PVT129" s="228"/>
      <c r="PVU129" s="228"/>
      <c r="PVV129" s="229"/>
      <c r="PVW129" s="230"/>
      <c r="PVX129" s="228"/>
      <c r="PVY129" s="219"/>
      <c r="PVZ129" s="227"/>
      <c r="PWA129" s="228"/>
      <c r="PWB129" s="228"/>
      <c r="PWC129" s="235"/>
      <c r="PWD129" s="228"/>
      <c r="PWE129" s="228"/>
      <c r="PWF129" s="228"/>
      <c r="PWG129" s="229"/>
      <c r="PWH129" s="230"/>
      <c r="PWI129" s="228"/>
      <c r="PWJ129" s="219"/>
      <c r="PWK129" s="227"/>
      <c r="PWL129" s="228"/>
      <c r="PWM129" s="228"/>
      <c r="PWN129" s="235"/>
      <c r="PWO129" s="228"/>
      <c r="PWP129" s="228"/>
      <c r="PWQ129" s="228"/>
      <c r="PWR129" s="229"/>
      <c r="PWS129" s="230"/>
      <c r="PWT129" s="228"/>
      <c r="PWU129" s="219"/>
      <c r="PWV129" s="227"/>
      <c r="PWW129" s="228"/>
      <c r="PWX129" s="228"/>
      <c r="PWY129" s="235"/>
      <c r="PWZ129" s="228"/>
      <c r="PXA129" s="228"/>
      <c r="PXB129" s="228"/>
      <c r="PXC129" s="229"/>
      <c r="PXD129" s="230"/>
      <c r="PXE129" s="228"/>
      <c r="PXF129" s="219"/>
      <c r="PXG129" s="227"/>
      <c r="PXH129" s="228"/>
      <c r="PXI129" s="228"/>
      <c r="PXJ129" s="235"/>
      <c r="PXK129" s="228"/>
      <c r="PXL129" s="228"/>
      <c r="PXM129" s="228"/>
      <c r="PXN129" s="229"/>
      <c r="PXO129" s="230"/>
      <c r="PXP129" s="228"/>
      <c r="PXQ129" s="219"/>
      <c r="PXR129" s="227"/>
      <c r="PXS129" s="228"/>
      <c r="PXT129" s="228"/>
      <c r="PXU129" s="235"/>
      <c r="PXV129" s="228"/>
      <c r="PXW129" s="228"/>
      <c r="PXX129" s="228"/>
      <c r="PXY129" s="229"/>
      <c r="PXZ129" s="230"/>
      <c r="PYA129" s="228"/>
      <c r="PYB129" s="219"/>
      <c r="PYC129" s="227"/>
      <c r="PYD129" s="228"/>
      <c r="PYE129" s="228"/>
      <c r="PYF129" s="235"/>
      <c r="PYG129" s="228"/>
      <c r="PYH129" s="228"/>
      <c r="PYI129" s="228"/>
      <c r="PYJ129" s="229"/>
      <c r="PYK129" s="230"/>
      <c r="PYL129" s="228"/>
      <c r="PYM129" s="219"/>
      <c r="PYN129" s="227"/>
      <c r="PYO129" s="228"/>
      <c r="PYP129" s="228"/>
      <c r="PYQ129" s="235"/>
      <c r="PYR129" s="228"/>
      <c r="PYS129" s="228"/>
      <c r="PYT129" s="228"/>
      <c r="PYU129" s="229"/>
      <c r="PYV129" s="230"/>
      <c r="PYW129" s="228"/>
      <c r="PYX129" s="219"/>
      <c r="PYY129" s="227"/>
      <c r="PYZ129" s="228"/>
      <c r="PZA129" s="228"/>
      <c r="PZB129" s="235"/>
      <c r="PZC129" s="228"/>
      <c r="PZD129" s="228"/>
      <c r="PZE129" s="228"/>
      <c r="PZF129" s="229"/>
      <c r="PZG129" s="230"/>
      <c r="PZH129" s="228"/>
      <c r="PZI129" s="219"/>
      <c r="PZJ129" s="227"/>
      <c r="PZK129" s="228"/>
      <c r="PZL129" s="228"/>
      <c r="PZM129" s="235"/>
      <c r="PZN129" s="228"/>
      <c r="PZO129" s="228"/>
      <c r="PZP129" s="228"/>
      <c r="PZQ129" s="229"/>
      <c r="PZR129" s="230"/>
      <c r="PZS129" s="228"/>
      <c r="PZT129" s="219"/>
      <c r="PZU129" s="227"/>
      <c r="PZV129" s="228"/>
      <c r="PZW129" s="228"/>
      <c r="PZX129" s="235"/>
      <c r="PZY129" s="228"/>
      <c r="PZZ129" s="228"/>
      <c r="QAA129" s="228"/>
      <c r="QAB129" s="229"/>
      <c r="QAC129" s="230"/>
      <c r="QAD129" s="228"/>
      <c r="QAE129" s="219"/>
      <c r="QAF129" s="227"/>
      <c r="QAG129" s="228"/>
      <c r="QAH129" s="228"/>
      <c r="QAI129" s="235"/>
      <c r="QAJ129" s="228"/>
      <c r="QAK129" s="228"/>
      <c r="QAL129" s="228"/>
      <c r="QAM129" s="229"/>
      <c r="QAN129" s="230"/>
      <c r="QAO129" s="228"/>
      <c r="QAP129" s="219"/>
      <c r="QAQ129" s="227"/>
      <c r="QAR129" s="228"/>
      <c r="QAS129" s="228"/>
      <c r="QAT129" s="235"/>
      <c r="QAU129" s="228"/>
      <c r="QAV129" s="228"/>
      <c r="QAW129" s="228"/>
      <c r="QAX129" s="229"/>
      <c r="QAY129" s="230"/>
      <c r="QAZ129" s="228"/>
      <c r="QBA129" s="219"/>
      <c r="QBB129" s="227"/>
      <c r="QBC129" s="228"/>
      <c r="QBD129" s="228"/>
      <c r="QBE129" s="235"/>
      <c r="QBF129" s="228"/>
      <c r="QBG129" s="228"/>
      <c r="QBH129" s="228"/>
      <c r="QBI129" s="229"/>
      <c r="QBJ129" s="230"/>
      <c r="QBK129" s="228"/>
      <c r="QBL129" s="219"/>
      <c r="QBM129" s="227"/>
      <c r="QBN129" s="228"/>
      <c r="QBO129" s="228"/>
      <c r="QBP129" s="235"/>
      <c r="QBQ129" s="228"/>
      <c r="QBR129" s="228"/>
      <c r="QBS129" s="228"/>
      <c r="QBT129" s="229"/>
      <c r="QBU129" s="230"/>
      <c r="QBV129" s="228"/>
      <c r="QBW129" s="219"/>
      <c r="QBX129" s="227"/>
      <c r="QBY129" s="228"/>
      <c r="QBZ129" s="228"/>
      <c r="QCA129" s="235"/>
      <c r="QCB129" s="228"/>
      <c r="QCC129" s="228"/>
      <c r="QCD129" s="228"/>
      <c r="QCE129" s="229"/>
      <c r="QCF129" s="230"/>
      <c r="QCG129" s="228"/>
      <c r="QCH129" s="219"/>
      <c r="QCI129" s="227"/>
      <c r="QCJ129" s="228"/>
      <c r="QCK129" s="228"/>
      <c r="QCL129" s="235"/>
      <c r="QCM129" s="228"/>
      <c r="QCN129" s="228"/>
      <c r="QCO129" s="228"/>
      <c r="QCP129" s="229"/>
      <c r="QCQ129" s="230"/>
      <c r="QCR129" s="228"/>
      <c r="QCS129" s="219"/>
      <c r="QCT129" s="227"/>
      <c r="QCU129" s="228"/>
      <c r="QCV129" s="228"/>
      <c r="QCW129" s="235"/>
      <c r="QCX129" s="228"/>
      <c r="QCY129" s="228"/>
      <c r="QCZ129" s="228"/>
      <c r="QDA129" s="229"/>
      <c r="QDB129" s="230"/>
      <c r="QDC129" s="228"/>
      <c r="QDD129" s="219"/>
      <c r="QDE129" s="227"/>
      <c r="QDF129" s="228"/>
      <c r="QDG129" s="228"/>
      <c r="QDH129" s="235"/>
      <c r="QDI129" s="228"/>
      <c r="QDJ129" s="228"/>
      <c r="QDK129" s="228"/>
      <c r="QDL129" s="229"/>
      <c r="QDM129" s="230"/>
      <c r="QDN129" s="228"/>
      <c r="QDO129" s="219"/>
      <c r="QDP129" s="227"/>
      <c r="QDQ129" s="228"/>
      <c r="QDR129" s="228"/>
      <c r="QDS129" s="235"/>
      <c r="QDT129" s="228"/>
      <c r="QDU129" s="228"/>
      <c r="QDV129" s="228"/>
      <c r="QDW129" s="229"/>
      <c r="QDX129" s="230"/>
      <c r="QDY129" s="228"/>
      <c r="QDZ129" s="219"/>
      <c r="QEA129" s="227"/>
      <c r="QEB129" s="228"/>
      <c r="QEC129" s="228"/>
      <c r="QED129" s="235"/>
      <c r="QEE129" s="228"/>
      <c r="QEF129" s="228"/>
      <c r="QEG129" s="228"/>
      <c r="QEH129" s="229"/>
      <c r="QEI129" s="230"/>
      <c r="QEJ129" s="228"/>
      <c r="QEK129" s="219"/>
      <c r="QEL129" s="227"/>
      <c r="QEM129" s="228"/>
      <c r="QEN129" s="228"/>
      <c r="QEO129" s="235"/>
      <c r="QEP129" s="228"/>
      <c r="QEQ129" s="228"/>
      <c r="QER129" s="228"/>
      <c r="QES129" s="229"/>
      <c r="QET129" s="230"/>
      <c r="QEU129" s="228"/>
      <c r="QEV129" s="219"/>
      <c r="QEW129" s="227"/>
      <c r="QEX129" s="228"/>
      <c r="QEY129" s="228"/>
      <c r="QEZ129" s="235"/>
      <c r="QFA129" s="228"/>
      <c r="QFB129" s="228"/>
      <c r="QFC129" s="228"/>
      <c r="QFD129" s="229"/>
      <c r="QFE129" s="230"/>
      <c r="QFF129" s="228"/>
      <c r="QFG129" s="219"/>
      <c r="QFH129" s="227"/>
      <c r="QFI129" s="228"/>
      <c r="QFJ129" s="228"/>
      <c r="QFK129" s="235"/>
      <c r="QFL129" s="228"/>
      <c r="QFM129" s="228"/>
      <c r="QFN129" s="228"/>
      <c r="QFO129" s="229"/>
      <c r="QFP129" s="230"/>
      <c r="QFQ129" s="228"/>
      <c r="QFR129" s="219"/>
      <c r="QFS129" s="227"/>
      <c r="QFT129" s="228"/>
      <c r="QFU129" s="228"/>
      <c r="QFV129" s="235"/>
      <c r="QFW129" s="228"/>
      <c r="QFX129" s="228"/>
      <c r="QFY129" s="228"/>
      <c r="QFZ129" s="229"/>
      <c r="QGA129" s="230"/>
      <c r="QGB129" s="228"/>
      <c r="QGC129" s="219"/>
      <c r="QGD129" s="227"/>
      <c r="QGE129" s="228"/>
      <c r="QGF129" s="228"/>
      <c r="QGG129" s="235"/>
      <c r="QGH129" s="228"/>
      <c r="QGI129" s="228"/>
      <c r="QGJ129" s="228"/>
      <c r="QGK129" s="229"/>
      <c r="QGL129" s="230"/>
      <c r="QGM129" s="228"/>
      <c r="QGN129" s="219"/>
      <c r="QGO129" s="227"/>
      <c r="QGP129" s="228"/>
      <c r="QGQ129" s="228"/>
      <c r="QGR129" s="235"/>
      <c r="QGS129" s="228"/>
      <c r="QGT129" s="228"/>
      <c r="QGU129" s="228"/>
      <c r="QGV129" s="229"/>
      <c r="QGW129" s="230"/>
      <c r="QGX129" s="228"/>
      <c r="QGY129" s="219"/>
      <c r="QGZ129" s="227"/>
      <c r="QHA129" s="228"/>
      <c r="QHB129" s="228"/>
      <c r="QHC129" s="235"/>
      <c r="QHD129" s="228"/>
      <c r="QHE129" s="228"/>
      <c r="QHF129" s="228"/>
      <c r="QHG129" s="229"/>
      <c r="QHH129" s="230"/>
      <c r="QHI129" s="228"/>
      <c r="QHJ129" s="219"/>
      <c r="QHK129" s="227"/>
      <c r="QHL129" s="228"/>
      <c r="QHM129" s="228"/>
      <c r="QHN129" s="235"/>
      <c r="QHO129" s="228"/>
      <c r="QHP129" s="228"/>
      <c r="QHQ129" s="228"/>
      <c r="QHR129" s="229"/>
      <c r="QHS129" s="230"/>
      <c r="QHT129" s="228"/>
      <c r="QHU129" s="219"/>
      <c r="QHV129" s="227"/>
      <c r="QHW129" s="228"/>
      <c r="QHX129" s="228"/>
      <c r="QHY129" s="235"/>
      <c r="QHZ129" s="228"/>
      <c r="QIA129" s="228"/>
      <c r="QIB129" s="228"/>
      <c r="QIC129" s="229"/>
      <c r="QID129" s="230"/>
      <c r="QIE129" s="228"/>
      <c r="QIF129" s="219"/>
      <c r="QIG129" s="227"/>
      <c r="QIH129" s="228"/>
      <c r="QII129" s="228"/>
      <c r="QIJ129" s="235"/>
      <c r="QIK129" s="228"/>
      <c r="QIL129" s="228"/>
      <c r="QIM129" s="228"/>
      <c r="QIN129" s="229"/>
      <c r="QIO129" s="230"/>
      <c r="QIP129" s="228"/>
      <c r="QIQ129" s="219"/>
      <c r="QIR129" s="227"/>
      <c r="QIS129" s="228"/>
      <c r="QIT129" s="228"/>
      <c r="QIU129" s="235"/>
      <c r="QIV129" s="228"/>
      <c r="QIW129" s="228"/>
      <c r="QIX129" s="228"/>
      <c r="QIY129" s="229"/>
      <c r="QIZ129" s="230"/>
      <c r="QJA129" s="228"/>
      <c r="QJB129" s="219"/>
      <c r="QJC129" s="227"/>
      <c r="QJD129" s="228"/>
      <c r="QJE129" s="228"/>
      <c r="QJF129" s="235"/>
      <c r="QJG129" s="228"/>
      <c r="QJH129" s="228"/>
      <c r="QJI129" s="228"/>
      <c r="QJJ129" s="229"/>
      <c r="QJK129" s="230"/>
      <c r="QJL129" s="228"/>
      <c r="QJM129" s="219"/>
      <c r="QJN129" s="227"/>
      <c r="QJO129" s="228"/>
      <c r="QJP129" s="228"/>
      <c r="QJQ129" s="235"/>
      <c r="QJR129" s="228"/>
      <c r="QJS129" s="228"/>
      <c r="QJT129" s="228"/>
      <c r="QJU129" s="229"/>
      <c r="QJV129" s="230"/>
      <c r="QJW129" s="228"/>
      <c r="QJX129" s="219"/>
      <c r="QJY129" s="227"/>
      <c r="QJZ129" s="228"/>
      <c r="QKA129" s="228"/>
      <c r="QKB129" s="235"/>
      <c r="QKC129" s="228"/>
      <c r="QKD129" s="228"/>
      <c r="QKE129" s="228"/>
      <c r="QKF129" s="229"/>
      <c r="QKG129" s="230"/>
      <c r="QKH129" s="228"/>
      <c r="QKI129" s="219"/>
      <c r="QKJ129" s="227"/>
      <c r="QKK129" s="228"/>
      <c r="QKL129" s="228"/>
      <c r="QKM129" s="235"/>
      <c r="QKN129" s="228"/>
      <c r="QKO129" s="228"/>
      <c r="QKP129" s="228"/>
      <c r="QKQ129" s="229"/>
      <c r="QKR129" s="230"/>
      <c r="QKS129" s="228"/>
      <c r="QKT129" s="219"/>
      <c r="QKU129" s="227"/>
      <c r="QKV129" s="228"/>
      <c r="QKW129" s="228"/>
      <c r="QKX129" s="235"/>
      <c r="QKY129" s="228"/>
      <c r="QKZ129" s="228"/>
      <c r="QLA129" s="228"/>
      <c r="QLB129" s="229"/>
      <c r="QLC129" s="230"/>
      <c r="QLD129" s="228"/>
      <c r="QLE129" s="219"/>
      <c r="QLF129" s="227"/>
      <c r="QLG129" s="228"/>
      <c r="QLH129" s="228"/>
      <c r="QLI129" s="235"/>
      <c r="QLJ129" s="228"/>
      <c r="QLK129" s="228"/>
      <c r="QLL129" s="228"/>
      <c r="QLM129" s="229"/>
      <c r="QLN129" s="230"/>
      <c r="QLO129" s="228"/>
      <c r="QLP129" s="219"/>
      <c r="QLQ129" s="227"/>
      <c r="QLR129" s="228"/>
      <c r="QLS129" s="228"/>
      <c r="QLT129" s="235"/>
      <c r="QLU129" s="228"/>
      <c r="QLV129" s="228"/>
      <c r="QLW129" s="228"/>
      <c r="QLX129" s="229"/>
      <c r="QLY129" s="230"/>
      <c r="QLZ129" s="228"/>
      <c r="QMA129" s="219"/>
      <c r="QMB129" s="227"/>
      <c r="QMC129" s="228"/>
      <c r="QMD129" s="228"/>
      <c r="QME129" s="235"/>
      <c r="QMF129" s="228"/>
      <c r="QMG129" s="228"/>
      <c r="QMH129" s="228"/>
      <c r="QMI129" s="229"/>
      <c r="QMJ129" s="230"/>
      <c r="QMK129" s="228"/>
      <c r="QML129" s="219"/>
      <c r="QMM129" s="227"/>
      <c r="QMN129" s="228"/>
      <c r="QMO129" s="228"/>
      <c r="QMP129" s="235"/>
      <c r="QMQ129" s="228"/>
      <c r="QMR129" s="228"/>
      <c r="QMS129" s="228"/>
      <c r="QMT129" s="229"/>
      <c r="QMU129" s="230"/>
      <c r="QMV129" s="228"/>
      <c r="QMW129" s="219"/>
      <c r="QMX129" s="227"/>
      <c r="QMY129" s="228"/>
      <c r="QMZ129" s="228"/>
      <c r="QNA129" s="235"/>
      <c r="QNB129" s="228"/>
      <c r="QNC129" s="228"/>
      <c r="QND129" s="228"/>
      <c r="QNE129" s="229"/>
      <c r="QNF129" s="230"/>
      <c r="QNG129" s="228"/>
      <c r="QNH129" s="219"/>
      <c r="QNI129" s="227"/>
      <c r="QNJ129" s="228"/>
      <c r="QNK129" s="228"/>
      <c r="QNL129" s="235"/>
      <c r="QNM129" s="228"/>
      <c r="QNN129" s="228"/>
      <c r="QNO129" s="228"/>
      <c r="QNP129" s="229"/>
      <c r="QNQ129" s="230"/>
      <c r="QNR129" s="228"/>
      <c r="QNS129" s="219"/>
      <c r="QNT129" s="227"/>
      <c r="QNU129" s="228"/>
      <c r="QNV129" s="228"/>
      <c r="QNW129" s="235"/>
      <c r="QNX129" s="228"/>
      <c r="QNY129" s="228"/>
      <c r="QNZ129" s="228"/>
      <c r="QOA129" s="229"/>
      <c r="QOB129" s="230"/>
      <c r="QOC129" s="228"/>
      <c r="QOD129" s="219"/>
      <c r="QOE129" s="227"/>
      <c r="QOF129" s="228"/>
      <c r="QOG129" s="228"/>
      <c r="QOH129" s="235"/>
      <c r="QOI129" s="228"/>
      <c r="QOJ129" s="228"/>
      <c r="QOK129" s="228"/>
      <c r="QOL129" s="229"/>
      <c r="QOM129" s="230"/>
      <c r="QON129" s="228"/>
      <c r="QOO129" s="219"/>
      <c r="QOP129" s="227"/>
      <c r="QOQ129" s="228"/>
      <c r="QOR129" s="228"/>
      <c r="QOS129" s="235"/>
      <c r="QOT129" s="228"/>
      <c r="QOU129" s="228"/>
      <c r="QOV129" s="228"/>
      <c r="QOW129" s="229"/>
      <c r="QOX129" s="230"/>
      <c r="QOY129" s="228"/>
      <c r="QOZ129" s="219"/>
      <c r="QPA129" s="227"/>
      <c r="QPB129" s="228"/>
      <c r="QPC129" s="228"/>
      <c r="QPD129" s="235"/>
      <c r="QPE129" s="228"/>
      <c r="QPF129" s="228"/>
      <c r="QPG129" s="228"/>
      <c r="QPH129" s="229"/>
      <c r="QPI129" s="230"/>
      <c r="QPJ129" s="228"/>
      <c r="QPK129" s="219"/>
      <c r="QPL129" s="227"/>
      <c r="QPM129" s="228"/>
      <c r="QPN129" s="228"/>
      <c r="QPO129" s="235"/>
      <c r="QPP129" s="228"/>
      <c r="QPQ129" s="228"/>
      <c r="QPR129" s="228"/>
      <c r="QPS129" s="229"/>
      <c r="QPT129" s="230"/>
      <c r="QPU129" s="228"/>
      <c r="QPV129" s="219"/>
      <c r="QPW129" s="227"/>
      <c r="QPX129" s="228"/>
      <c r="QPY129" s="228"/>
      <c r="QPZ129" s="235"/>
      <c r="QQA129" s="228"/>
      <c r="QQB129" s="228"/>
      <c r="QQC129" s="228"/>
      <c r="QQD129" s="229"/>
      <c r="QQE129" s="230"/>
      <c r="QQF129" s="228"/>
      <c r="QQG129" s="219"/>
      <c r="QQH129" s="227"/>
      <c r="QQI129" s="228"/>
      <c r="QQJ129" s="228"/>
      <c r="QQK129" s="235"/>
      <c r="QQL129" s="228"/>
      <c r="QQM129" s="228"/>
      <c r="QQN129" s="228"/>
      <c r="QQO129" s="229"/>
      <c r="QQP129" s="230"/>
      <c r="QQQ129" s="228"/>
      <c r="QQR129" s="219"/>
      <c r="QQS129" s="227"/>
      <c r="QQT129" s="228"/>
      <c r="QQU129" s="228"/>
      <c r="QQV129" s="235"/>
      <c r="QQW129" s="228"/>
      <c r="QQX129" s="228"/>
      <c r="QQY129" s="228"/>
      <c r="QQZ129" s="229"/>
      <c r="QRA129" s="230"/>
      <c r="QRB129" s="228"/>
      <c r="QRC129" s="219"/>
      <c r="QRD129" s="227"/>
      <c r="QRE129" s="228"/>
      <c r="QRF129" s="228"/>
      <c r="QRG129" s="235"/>
      <c r="QRH129" s="228"/>
      <c r="QRI129" s="228"/>
      <c r="QRJ129" s="228"/>
      <c r="QRK129" s="229"/>
      <c r="QRL129" s="230"/>
      <c r="QRM129" s="228"/>
      <c r="QRN129" s="219"/>
      <c r="QRO129" s="227"/>
      <c r="QRP129" s="228"/>
      <c r="QRQ129" s="228"/>
      <c r="QRR129" s="235"/>
      <c r="QRS129" s="228"/>
      <c r="QRT129" s="228"/>
      <c r="QRU129" s="228"/>
      <c r="QRV129" s="229"/>
      <c r="QRW129" s="230"/>
      <c r="QRX129" s="228"/>
      <c r="QRY129" s="219"/>
      <c r="QRZ129" s="227"/>
      <c r="QSA129" s="228"/>
      <c r="QSB129" s="228"/>
      <c r="QSC129" s="235"/>
      <c r="QSD129" s="228"/>
      <c r="QSE129" s="228"/>
      <c r="QSF129" s="228"/>
      <c r="QSG129" s="229"/>
      <c r="QSH129" s="230"/>
      <c r="QSI129" s="228"/>
      <c r="QSJ129" s="219"/>
      <c r="QSK129" s="227"/>
      <c r="QSL129" s="228"/>
      <c r="QSM129" s="228"/>
      <c r="QSN129" s="235"/>
      <c r="QSO129" s="228"/>
      <c r="QSP129" s="228"/>
      <c r="QSQ129" s="228"/>
      <c r="QSR129" s="229"/>
      <c r="QSS129" s="230"/>
      <c r="QST129" s="228"/>
      <c r="QSU129" s="219"/>
      <c r="QSV129" s="227"/>
      <c r="QSW129" s="228"/>
      <c r="QSX129" s="228"/>
      <c r="QSY129" s="235"/>
      <c r="QSZ129" s="228"/>
      <c r="QTA129" s="228"/>
      <c r="QTB129" s="228"/>
      <c r="QTC129" s="229"/>
      <c r="QTD129" s="230"/>
      <c r="QTE129" s="228"/>
      <c r="QTF129" s="219"/>
      <c r="QTG129" s="227"/>
      <c r="QTH129" s="228"/>
      <c r="QTI129" s="228"/>
      <c r="QTJ129" s="235"/>
      <c r="QTK129" s="228"/>
      <c r="QTL129" s="228"/>
      <c r="QTM129" s="228"/>
      <c r="QTN129" s="229"/>
      <c r="QTO129" s="230"/>
      <c r="QTP129" s="228"/>
      <c r="QTQ129" s="219"/>
      <c r="QTR129" s="227"/>
      <c r="QTS129" s="228"/>
      <c r="QTT129" s="228"/>
      <c r="QTU129" s="235"/>
      <c r="QTV129" s="228"/>
      <c r="QTW129" s="228"/>
      <c r="QTX129" s="228"/>
      <c r="QTY129" s="229"/>
      <c r="QTZ129" s="230"/>
      <c r="QUA129" s="228"/>
      <c r="QUB129" s="219"/>
      <c r="QUC129" s="227"/>
      <c r="QUD129" s="228"/>
      <c r="QUE129" s="228"/>
      <c r="QUF129" s="235"/>
      <c r="QUG129" s="228"/>
      <c r="QUH129" s="228"/>
      <c r="QUI129" s="228"/>
      <c r="QUJ129" s="229"/>
      <c r="QUK129" s="230"/>
      <c r="QUL129" s="228"/>
      <c r="QUM129" s="219"/>
      <c r="QUN129" s="227"/>
      <c r="QUO129" s="228"/>
      <c r="QUP129" s="228"/>
      <c r="QUQ129" s="235"/>
      <c r="QUR129" s="228"/>
      <c r="QUS129" s="228"/>
      <c r="QUT129" s="228"/>
      <c r="QUU129" s="229"/>
      <c r="QUV129" s="230"/>
      <c r="QUW129" s="228"/>
      <c r="QUX129" s="219"/>
      <c r="QUY129" s="227"/>
      <c r="QUZ129" s="228"/>
      <c r="QVA129" s="228"/>
      <c r="QVB129" s="235"/>
      <c r="QVC129" s="228"/>
      <c r="QVD129" s="228"/>
      <c r="QVE129" s="228"/>
      <c r="QVF129" s="229"/>
      <c r="QVG129" s="230"/>
      <c r="QVH129" s="228"/>
      <c r="QVI129" s="219"/>
      <c r="QVJ129" s="227"/>
      <c r="QVK129" s="228"/>
      <c r="QVL129" s="228"/>
      <c r="QVM129" s="235"/>
      <c r="QVN129" s="228"/>
      <c r="QVO129" s="228"/>
      <c r="QVP129" s="228"/>
      <c r="QVQ129" s="229"/>
      <c r="QVR129" s="230"/>
      <c r="QVS129" s="228"/>
      <c r="QVT129" s="219"/>
      <c r="QVU129" s="227"/>
      <c r="QVV129" s="228"/>
      <c r="QVW129" s="228"/>
      <c r="QVX129" s="235"/>
      <c r="QVY129" s="228"/>
      <c r="QVZ129" s="228"/>
      <c r="QWA129" s="228"/>
      <c r="QWB129" s="229"/>
      <c r="QWC129" s="230"/>
      <c r="QWD129" s="228"/>
      <c r="QWE129" s="219"/>
      <c r="QWF129" s="227"/>
      <c r="QWG129" s="228"/>
      <c r="QWH129" s="228"/>
      <c r="QWI129" s="235"/>
      <c r="QWJ129" s="228"/>
      <c r="QWK129" s="228"/>
      <c r="QWL129" s="228"/>
      <c r="QWM129" s="229"/>
      <c r="QWN129" s="230"/>
      <c r="QWO129" s="228"/>
      <c r="QWP129" s="219"/>
      <c r="QWQ129" s="227"/>
      <c r="QWR129" s="228"/>
      <c r="QWS129" s="228"/>
      <c r="QWT129" s="235"/>
      <c r="QWU129" s="228"/>
      <c r="QWV129" s="228"/>
      <c r="QWW129" s="228"/>
      <c r="QWX129" s="229"/>
      <c r="QWY129" s="230"/>
      <c r="QWZ129" s="228"/>
      <c r="QXA129" s="219"/>
      <c r="QXB129" s="227"/>
      <c r="QXC129" s="228"/>
      <c r="QXD129" s="228"/>
      <c r="QXE129" s="235"/>
      <c r="QXF129" s="228"/>
      <c r="QXG129" s="228"/>
      <c r="QXH129" s="228"/>
      <c r="QXI129" s="229"/>
      <c r="QXJ129" s="230"/>
      <c r="QXK129" s="228"/>
      <c r="QXL129" s="219"/>
      <c r="QXM129" s="227"/>
      <c r="QXN129" s="228"/>
      <c r="QXO129" s="228"/>
      <c r="QXP129" s="235"/>
      <c r="QXQ129" s="228"/>
      <c r="QXR129" s="228"/>
      <c r="QXS129" s="228"/>
      <c r="QXT129" s="229"/>
      <c r="QXU129" s="230"/>
      <c r="QXV129" s="228"/>
      <c r="QXW129" s="219"/>
      <c r="QXX129" s="227"/>
      <c r="QXY129" s="228"/>
      <c r="QXZ129" s="228"/>
      <c r="QYA129" s="235"/>
      <c r="QYB129" s="228"/>
      <c r="QYC129" s="228"/>
      <c r="QYD129" s="228"/>
      <c r="QYE129" s="229"/>
      <c r="QYF129" s="230"/>
      <c r="QYG129" s="228"/>
      <c r="QYH129" s="219"/>
      <c r="QYI129" s="227"/>
      <c r="QYJ129" s="228"/>
      <c r="QYK129" s="228"/>
      <c r="QYL129" s="235"/>
      <c r="QYM129" s="228"/>
      <c r="QYN129" s="228"/>
      <c r="QYO129" s="228"/>
      <c r="QYP129" s="229"/>
      <c r="QYQ129" s="230"/>
      <c r="QYR129" s="228"/>
      <c r="QYS129" s="219"/>
      <c r="QYT129" s="227"/>
      <c r="QYU129" s="228"/>
      <c r="QYV129" s="228"/>
      <c r="QYW129" s="235"/>
      <c r="QYX129" s="228"/>
      <c r="QYY129" s="228"/>
      <c r="QYZ129" s="228"/>
      <c r="QZA129" s="229"/>
      <c r="QZB129" s="230"/>
      <c r="QZC129" s="228"/>
      <c r="QZD129" s="219"/>
      <c r="QZE129" s="227"/>
      <c r="QZF129" s="228"/>
      <c r="QZG129" s="228"/>
      <c r="QZH129" s="235"/>
      <c r="QZI129" s="228"/>
      <c r="QZJ129" s="228"/>
      <c r="QZK129" s="228"/>
      <c r="QZL129" s="229"/>
      <c r="QZM129" s="230"/>
      <c r="QZN129" s="228"/>
      <c r="QZO129" s="219"/>
      <c r="QZP129" s="227"/>
      <c r="QZQ129" s="228"/>
      <c r="QZR129" s="228"/>
      <c r="QZS129" s="235"/>
      <c r="QZT129" s="228"/>
      <c r="QZU129" s="228"/>
      <c r="QZV129" s="228"/>
      <c r="QZW129" s="229"/>
      <c r="QZX129" s="230"/>
      <c r="QZY129" s="228"/>
      <c r="QZZ129" s="219"/>
      <c r="RAA129" s="227"/>
      <c r="RAB129" s="228"/>
      <c r="RAC129" s="228"/>
      <c r="RAD129" s="235"/>
      <c r="RAE129" s="228"/>
      <c r="RAF129" s="228"/>
      <c r="RAG129" s="228"/>
      <c r="RAH129" s="229"/>
      <c r="RAI129" s="230"/>
      <c r="RAJ129" s="228"/>
      <c r="RAK129" s="219"/>
      <c r="RAL129" s="227"/>
      <c r="RAM129" s="228"/>
      <c r="RAN129" s="228"/>
      <c r="RAO129" s="235"/>
      <c r="RAP129" s="228"/>
      <c r="RAQ129" s="228"/>
      <c r="RAR129" s="228"/>
      <c r="RAS129" s="229"/>
      <c r="RAT129" s="230"/>
      <c r="RAU129" s="228"/>
      <c r="RAV129" s="219"/>
      <c r="RAW129" s="227"/>
      <c r="RAX129" s="228"/>
      <c r="RAY129" s="228"/>
      <c r="RAZ129" s="235"/>
      <c r="RBA129" s="228"/>
      <c r="RBB129" s="228"/>
      <c r="RBC129" s="228"/>
      <c r="RBD129" s="229"/>
      <c r="RBE129" s="230"/>
      <c r="RBF129" s="228"/>
      <c r="RBG129" s="219"/>
      <c r="RBH129" s="227"/>
      <c r="RBI129" s="228"/>
      <c r="RBJ129" s="228"/>
      <c r="RBK129" s="235"/>
      <c r="RBL129" s="228"/>
      <c r="RBM129" s="228"/>
      <c r="RBN129" s="228"/>
      <c r="RBO129" s="229"/>
      <c r="RBP129" s="230"/>
      <c r="RBQ129" s="228"/>
      <c r="RBR129" s="219"/>
      <c r="RBS129" s="227"/>
      <c r="RBT129" s="228"/>
      <c r="RBU129" s="228"/>
      <c r="RBV129" s="235"/>
      <c r="RBW129" s="228"/>
      <c r="RBX129" s="228"/>
      <c r="RBY129" s="228"/>
      <c r="RBZ129" s="229"/>
      <c r="RCA129" s="230"/>
      <c r="RCB129" s="228"/>
      <c r="RCC129" s="219"/>
      <c r="RCD129" s="227"/>
      <c r="RCE129" s="228"/>
      <c r="RCF129" s="228"/>
      <c r="RCG129" s="235"/>
      <c r="RCH129" s="228"/>
      <c r="RCI129" s="228"/>
      <c r="RCJ129" s="228"/>
      <c r="RCK129" s="229"/>
      <c r="RCL129" s="230"/>
      <c r="RCM129" s="228"/>
      <c r="RCN129" s="219"/>
      <c r="RCO129" s="227"/>
      <c r="RCP129" s="228"/>
      <c r="RCQ129" s="228"/>
      <c r="RCR129" s="235"/>
      <c r="RCS129" s="228"/>
      <c r="RCT129" s="228"/>
      <c r="RCU129" s="228"/>
      <c r="RCV129" s="229"/>
      <c r="RCW129" s="230"/>
      <c r="RCX129" s="228"/>
      <c r="RCY129" s="219"/>
      <c r="RCZ129" s="227"/>
      <c r="RDA129" s="228"/>
      <c r="RDB129" s="228"/>
      <c r="RDC129" s="235"/>
      <c r="RDD129" s="228"/>
      <c r="RDE129" s="228"/>
      <c r="RDF129" s="228"/>
      <c r="RDG129" s="229"/>
      <c r="RDH129" s="230"/>
      <c r="RDI129" s="228"/>
      <c r="RDJ129" s="219"/>
      <c r="RDK129" s="227"/>
      <c r="RDL129" s="228"/>
      <c r="RDM129" s="228"/>
      <c r="RDN129" s="235"/>
      <c r="RDO129" s="228"/>
      <c r="RDP129" s="228"/>
      <c r="RDQ129" s="228"/>
      <c r="RDR129" s="229"/>
      <c r="RDS129" s="230"/>
      <c r="RDT129" s="228"/>
      <c r="RDU129" s="219"/>
      <c r="RDV129" s="227"/>
      <c r="RDW129" s="228"/>
      <c r="RDX129" s="228"/>
      <c r="RDY129" s="235"/>
      <c r="RDZ129" s="228"/>
      <c r="REA129" s="228"/>
      <c r="REB129" s="228"/>
      <c r="REC129" s="229"/>
      <c r="RED129" s="230"/>
      <c r="REE129" s="228"/>
      <c r="REF129" s="219"/>
      <c r="REG129" s="227"/>
      <c r="REH129" s="228"/>
      <c r="REI129" s="228"/>
      <c r="REJ129" s="235"/>
      <c r="REK129" s="228"/>
      <c r="REL129" s="228"/>
      <c r="REM129" s="228"/>
      <c r="REN129" s="229"/>
      <c r="REO129" s="230"/>
      <c r="REP129" s="228"/>
      <c r="REQ129" s="219"/>
      <c r="RER129" s="227"/>
      <c r="RES129" s="228"/>
      <c r="RET129" s="228"/>
      <c r="REU129" s="235"/>
      <c r="REV129" s="228"/>
      <c r="REW129" s="228"/>
      <c r="REX129" s="228"/>
      <c r="REY129" s="229"/>
      <c r="REZ129" s="230"/>
      <c r="RFA129" s="228"/>
      <c r="RFB129" s="219"/>
      <c r="RFC129" s="227"/>
      <c r="RFD129" s="228"/>
      <c r="RFE129" s="228"/>
      <c r="RFF129" s="235"/>
      <c r="RFG129" s="228"/>
      <c r="RFH129" s="228"/>
      <c r="RFI129" s="228"/>
      <c r="RFJ129" s="229"/>
      <c r="RFK129" s="230"/>
      <c r="RFL129" s="228"/>
      <c r="RFM129" s="219"/>
      <c r="RFN129" s="227"/>
      <c r="RFO129" s="228"/>
      <c r="RFP129" s="228"/>
      <c r="RFQ129" s="235"/>
      <c r="RFR129" s="228"/>
      <c r="RFS129" s="228"/>
      <c r="RFT129" s="228"/>
      <c r="RFU129" s="229"/>
      <c r="RFV129" s="230"/>
      <c r="RFW129" s="228"/>
      <c r="RFX129" s="219"/>
      <c r="RFY129" s="227"/>
      <c r="RFZ129" s="228"/>
      <c r="RGA129" s="228"/>
      <c r="RGB129" s="235"/>
      <c r="RGC129" s="228"/>
      <c r="RGD129" s="228"/>
      <c r="RGE129" s="228"/>
      <c r="RGF129" s="229"/>
      <c r="RGG129" s="230"/>
      <c r="RGH129" s="228"/>
      <c r="RGI129" s="219"/>
      <c r="RGJ129" s="227"/>
      <c r="RGK129" s="228"/>
      <c r="RGL129" s="228"/>
      <c r="RGM129" s="235"/>
      <c r="RGN129" s="228"/>
      <c r="RGO129" s="228"/>
      <c r="RGP129" s="228"/>
      <c r="RGQ129" s="229"/>
      <c r="RGR129" s="230"/>
      <c r="RGS129" s="228"/>
      <c r="RGT129" s="219"/>
      <c r="RGU129" s="227"/>
      <c r="RGV129" s="228"/>
      <c r="RGW129" s="228"/>
      <c r="RGX129" s="235"/>
      <c r="RGY129" s="228"/>
      <c r="RGZ129" s="228"/>
      <c r="RHA129" s="228"/>
      <c r="RHB129" s="229"/>
      <c r="RHC129" s="230"/>
      <c r="RHD129" s="228"/>
      <c r="RHE129" s="219"/>
      <c r="RHF129" s="227"/>
      <c r="RHG129" s="228"/>
      <c r="RHH129" s="228"/>
      <c r="RHI129" s="235"/>
      <c r="RHJ129" s="228"/>
      <c r="RHK129" s="228"/>
      <c r="RHL129" s="228"/>
      <c r="RHM129" s="229"/>
      <c r="RHN129" s="230"/>
      <c r="RHO129" s="228"/>
      <c r="RHP129" s="219"/>
      <c r="RHQ129" s="227"/>
      <c r="RHR129" s="228"/>
      <c r="RHS129" s="228"/>
      <c r="RHT129" s="235"/>
      <c r="RHU129" s="228"/>
      <c r="RHV129" s="228"/>
      <c r="RHW129" s="228"/>
      <c r="RHX129" s="229"/>
      <c r="RHY129" s="230"/>
      <c r="RHZ129" s="228"/>
      <c r="RIA129" s="219"/>
      <c r="RIB129" s="227"/>
      <c r="RIC129" s="228"/>
      <c r="RID129" s="228"/>
      <c r="RIE129" s="235"/>
      <c r="RIF129" s="228"/>
      <c r="RIG129" s="228"/>
      <c r="RIH129" s="228"/>
      <c r="RII129" s="229"/>
      <c r="RIJ129" s="230"/>
      <c r="RIK129" s="228"/>
      <c r="RIL129" s="219"/>
      <c r="RIM129" s="227"/>
      <c r="RIN129" s="228"/>
      <c r="RIO129" s="228"/>
      <c r="RIP129" s="235"/>
      <c r="RIQ129" s="228"/>
      <c r="RIR129" s="228"/>
      <c r="RIS129" s="228"/>
      <c r="RIT129" s="229"/>
      <c r="RIU129" s="230"/>
      <c r="RIV129" s="228"/>
      <c r="RIW129" s="219"/>
      <c r="RIX129" s="227"/>
      <c r="RIY129" s="228"/>
      <c r="RIZ129" s="228"/>
      <c r="RJA129" s="235"/>
      <c r="RJB129" s="228"/>
      <c r="RJC129" s="228"/>
      <c r="RJD129" s="228"/>
      <c r="RJE129" s="229"/>
      <c r="RJF129" s="230"/>
      <c r="RJG129" s="228"/>
      <c r="RJH129" s="219"/>
      <c r="RJI129" s="227"/>
      <c r="RJJ129" s="228"/>
      <c r="RJK129" s="228"/>
      <c r="RJL129" s="235"/>
      <c r="RJM129" s="228"/>
      <c r="RJN129" s="228"/>
      <c r="RJO129" s="228"/>
      <c r="RJP129" s="229"/>
      <c r="RJQ129" s="230"/>
      <c r="RJR129" s="228"/>
      <c r="RJS129" s="219"/>
      <c r="RJT129" s="227"/>
      <c r="RJU129" s="228"/>
      <c r="RJV129" s="228"/>
      <c r="RJW129" s="235"/>
      <c r="RJX129" s="228"/>
      <c r="RJY129" s="228"/>
      <c r="RJZ129" s="228"/>
      <c r="RKA129" s="229"/>
      <c r="RKB129" s="230"/>
      <c r="RKC129" s="228"/>
      <c r="RKD129" s="219"/>
      <c r="RKE129" s="227"/>
      <c r="RKF129" s="228"/>
      <c r="RKG129" s="228"/>
      <c r="RKH129" s="235"/>
      <c r="RKI129" s="228"/>
      <c r="RKJ129" s="228"/>
      <c r="RKK129" s="228"/>
      <c r="RKL129" s="229"/>
      <c r="RKM129" s="230"/>
      <c r="RKN129" s="228"/>
      <c r="RKO129" s="219"/>
      <c r="RKP129" s="227"/>
      <c r="RKQ129" s="228"/>
      <c r="RKR129" s="228"/>
      <c r="RKS129" s="235"/>
      <c r="RKT129" s="228"/>
      <c r="RKU129" s="228"/>
      <c r="RKV129" s="228"/>
      <c r="RKW129" s="229"/>
      <c r="RKX129" s="230"/>
      <c r="RKY129" s="228"/>
      <c r="RKZ129" s="219"/>
      <c r="RLA129" s="227"/>
      <c r="RLB129" s="228"/>
      <c r="RLC129" s="228"/>
      <c r="RLD129" s="235"/>
      <c r="RLE129" s="228"/>
      <c r="RLF129" s="228"/>
      <c r="RLG129" s="228"/>
      <c r="RLH129" s="229"/>
      <c r="RLI129" s="230"/>
      <c r="RLJ129" s="228"/>
      <c r="RLK129" s="219"/>
      <c r="RLL129" s="227"/>
      <c r="RLM129" s="228"/>
      <c r="RLN129" s="228"/>
      <c r="RLO129" s="235"/>
      <c r="RLP129" s="228"/>
      <c r="RLQ129" s="228"/>
      <c r="RLR129" s="228"/>
      <c r="RLS129" s="229"/>
      <c r="RLT129" s="230"/>
      <c r="RLU129" s="228"/>
      <c r="RLV129" s="219"/>
      <c r="RLW129" s="227"/>
      <c r="RLX129" s="228"/>
      <c r="RLY129" s="228"/>
      <c r="RLZ129" s="235"/>
      <c r="RMA129" s="228"/>
      <c r="RMB129" s="228"/>
      <c r="RMC129" s="228"/>
      <c r="RMD129" s="229"/>
      <c r="RME129" s="230"/>
      <c r="RMF129" s="228"/>
      <c r="RMG129" s="219"/>
      <c r="RMH129" s="227"/>
      <c r="RMI129" s="228"/>
      <c r="RMJ129" s="228"/>
      <c r="RMK129" s="235"/>
      <c r="RML129" s="228"/>
      <c r="RMM129" s="228"/>
      <c r="RMN129" s="228"/>
      <c r="RMO129" s="229"/>
      <c r="RMP129" s="230"/>
      <c r="RMQ129" s="228"/>
      <c r="RMR129" s="219"/>
      <c r="RMS129" s="227"/>
      <c r="RMT129" s="228"/>
      <c r="RMU129" s="228"/>
      <c r="RMV129" s="235"/>
      <c r="RMW129" s="228"/>
      <c r="RMX129" s="228"/>
      <c r="RMY129" s="228"/>
      <c r="RMZ129" s="229"/>
      <c r="RNA129" s="230"/>
      <c r="RNB129" s="228"/>
      <c r="RNC129" s="219"/>
      <c r="RND129" s="227"/>
      <c r="RNE129" s="228"/>
      <c r="RNF129" s="228"/>
      <c r="RNG129" s="235"/>
      <c r="RNH129" s="228"/>
      <c r="RNI129" s="228"/>
      <c r="RNJ129" s="228"/>
      <c r="RNK129" s="229"/>
      <c r="RNL129" s="230"/>
      <c r="RNM129" s="228"/>
      <c r="RNN129" s="219"/>
      <c r="RNO129" s="227"/>
      <c r="RNP129" s="228"/>
      <c r="RNQ129" s="228"/>
      <c r="RNR129" s="235"/>
      <c r="RNS129" s="228"/>
      <c r="RNT129" s="228"/>
      <c r="RNU129" s="228"/>
      <c r="RNV129" s="229"/>
      <c r="RNW129" s="230"/>
      <c r="RNX129" s="228"/>
      <c r="RNY129" s="219"/>
      <c r="RNZ129" s="227"/>
      <c r="ROA129" s="228"/>
      <c r="ROB129" s="228"/>
      <c r="ROC129" s="235"/>
      <c r="ROD129" s="228"/>
      <c r="ROE129" s="228"/>
      <c r="ROF129" s="228"/>
      <c r="ROG129" s="229"/>
      <c r="ROH129" s="230"/>
      <c r="ROI129" s="228"/>
      <c r="ROJ129" s="219"/>
      <c r="ROK129" s="227"/>
      <c r="ROL129" s="228"/>
      <c r="ROM129" s="228"/>
      <c r="RON129" s="235"/>
      <c r="ROO129" s="228"/>
      <c r="ROP129" s="228"/>
      <c r="ROQ129" s="228"/>
      <c r="ROR129" s="229"/>
      <c r="ROS129" s="230"/>
      <c r="ROT129" s="228"/>
      <c r="ROU129" s="219"/>
      <c r="ROV129" s="227"/>
      <c r="ROW129" s="228"/>
      <c r="ROX129" s="228"/>
      <c r="ROY129" s="235"/>
      <c r="ROZ129" s="228"/>
      <c r="RPA129" s="228"/>
      <c r="RPB129" s="228"/>
      <c r="RPC129" s="229"/>
      <c r="RPD129" s="230"/>
      <c r="RPE129" s="228"/>
      <c r="RPF129" s="219"/>
      <c r="RPG129" s="227"/>
      <c r="RPH129" s="228"/>
      <c r="RPI129" s="228"/>
      <c r="RPJ129" s="235"/>
      <c r="RPK129" s="228"/>
      <c r="RPL129" s="228"/>
      <c r="RPM129" s="228"/>
      <c r="RPN129" s="229"/>
      <c r="RPO129" s="230"/>
      <c r="RPP129" s="228"/>
      <c r="RPQ129" s="219"/>
      <c r="RPR129" s="227"/>
      <c r="RPS129" s="228"/>
      <c r="RPT129" s="228"/>
      <c r="RPU129" s="235"/>
      <c r="RPV129" s="228"/>
      <c r="RPW129" s="228"/>
      <c r="RPX129" s="228"/>
      <c r="RPY129" s="229"/>
      <c r="RPZ129" s="230"/>
      <c r="RQA129" s="228"/>
      <c r="RQB129" s="219"/>
      <c r="RQC129" s="227"/>
      <c r="RQD129" s="228"/>
      <c r="RQE129" s="228"/>
      <c r="RQF129" s="235"/>
      <c r="RQG129" s="228"/>
      <c r="RQH129" s="228"/>
      <c r="RQI129" s="228"/>
      <c r="RQJ129" s="229"/>
      <c r="RQK129" s="230"/>
      <c r="RQL129" s="228"/>
      <c r="RQM129" s="219"/>
      <c r="RQN129" s="227"/>
      <c r="RQO129" s="228"/>
      <c r="RQP129" s="228"/>
      <c r="RQQ129" s="235"/>
      <c r="RQR129" s="228"/>
      <c r="RQS129" s="228"/>
      <c r="RQT129" s="228"/>
      <c r="RQU129" s="229"/>
      <c r="RQV129" s="230"/>
      <c r="RQW129" s="228"/>
      <c r="RQX129" s="219"/>
      <c r="RQY129" s="227"/>
      <c r="RQZ129" s="228"/>
      <c r="RRA129" s="228"/>
      <c r="RRB129" s="235"/>
      <c r="RRC129" s="228"/>
      <c r="RRD129" s="228"/>
      <c r="RRE129" s="228"/>
      <c r="RRF129" s="229"/>
      <c r="RRG129" s="230"/>
      <c r="RRH129" s="228"/>
      <c r="RRI129" s="219"/>
      <c r="RRJ129" s="227"/>
      <c r="RRK129" s="228"/>
      <c r="RRL129" s="228"/>
      <c r="RRM129" s="235"/>
      <c r="RRN129" s="228"/>
      <c r="RRO129" s="228"/>
      <c r="RRP129" s="228"/>
      <c r="RRQ129" s="229"/>
      <c r="RRR129" s="230"/>
      <c r="RRS129" s="228"/>
      <c r="RRT129" s="219"/>
      <c r="RRU129" s="227"/>
      <c r="RRV129" s="228"/>
      <c r="RRW129" s="228"/>
      <c r="RRX129" s="235"/>
      <c r="RRY129" s="228"/>
      <c r="RRZ129" s="228"/>
      <c r="RSA129" s="228"/>
      <c r="RSB129" s="229"/>
      <c r="RSC129" s="230"/>
      <c r="RSD129" s="228"/>
      <c r="RSE129" s="219"/>
      <c r="RSF129" s="227"/>
      <c r="RSG129" s="228"/>
      <c r="RSH129" s="228"/>
      <c r="RSI129" s="235"/>
      <c r="RSJ129" s="228"/>
      <c r="RSK129" s="228"/>
      <c r="RSL129" s="228"/>
      <c r="RSM129" s="229"/>
      <c r="RSN129" s="230"/>
      <c r="RSO129" s="228"/>
      <c r="RSP129" s="219"/>
      <c r="RSQ129" s="227"/>
      <c r="RSR129" s="228"/>
      <c r="RSS129" s="228"/>
      <c r="RST129" s="235"/>
      <c r="RSU129" s="228"/>
      <c r="RSV129" s="228"/>
      <c r="RSW129" s="228"/>
      <c r="RSX129" s="229"/>
      <c r="RSY129" s="230"/>
      <c r="RSZ129" s="228"/>
      <c r="RTA129" s="219"/>
      <c r="RTB129" s="227"/>
      <c r="RTC129" s="228"/>
      <c r="RTD129" s="228"/>
      <c r="RTE129" s="235"/>
      <c r="RTF129" s="228"/>
      <c r="RTG129" s="228"/>
      <c r="RTH129" s="228"/>
      <c r="RTI129" s="229"/>
      <c r="RTJ129" s="230"/>
      <c r="RTK129" s="228"/>
      <c r="RTL129" s="219"/>
      <c r="RTM129" s="227"/>
      <c r="RTN129" s="228"/>
      <c r="RTO129" s="228"/>
      <c r="RTP129" s="235"/>
      <c r="RTQ129" s="228"/>
      <c r="RTR129" s="228"/>
      <c r="RTS129" s="228"/>
      <c r="RTT129" s="229"/>
      <c r="RTU129" s="230"/>
      <c r="RTV129" s="228"/>
      <c r="RTW129" s="219"/>
      <c r="RTX129" s="227"/>
      <c r="RTY129" s="228"/>
      <c r="RTZ129" s="228"/>
      <c r="RUA129" s="235"/>
      <c r="RUB129" s="228"/>
      <c r="RUC129" s="228"/>
      <c r="RUD129" s="228"/>
      <c r="RUE129" s="229"/>
      <c r="RUF129" s="230"/>
      <c r="RUG129" s="228"/>
      <c r="RUH129" s="219"/>
      <c r="RUI129" s="227"/>
      <c r="RUJ129" s="228"/>
      <c r="RUK129" s="228"/>
      <c r="RUL129" s="235"/>
      <c r="RUM129" s="228"/>
      <c r="RUN129" s="228"/>
      <c r="RUO129" s="228"/>
      <c r="RUP129" s="229"/>
      <c r="RUQ129" s="230"/>
      <c r="RUR129" s="228"/>
      <c r="RUS129" s="219"/>
      <c r="RUT129" s="227"/>
      <c r="RUU129" s="228"/>
      <c r="RUV129" s="228"/>
      <c r="RUW129" s="235"/>
      <c r="RUX129" s="228"/>
      <c r="RUY129" s="228"/>
      <c r="RUZ129" s="228"/>
      <c r="RVA129" s="229"/>
      <c r="RVB129" s="230"/>
      <c r="RVC129" s="228"/>
      <c r="RVD129" s="219"/>
      <c r="RVE129" s="227"/>
      <c r="RVF129" s="228"/>
      <c r="RVG129" s="228"/>
      <c r="RVH129" s="235"/>
      <c r="RVI129" s="228"/>
      <c r="RVJ129" s="228"/>
      <c r="RVK129" s="228"/>
      <c r="RVL129" s="229"/>
      <c r="RVM129" s="230"/>
      <c r="RVN129" s="228"/>
      <c r="RVO129" s="219"/>
      <c r="RVP129" s="227"/>
      <c r="RVQ129" s="228"/>
      <c r="RVR129" s="228"/>
      <c r="RVS129" s="235"/>
      <c r="RVT129" s="228"/>
      <c r="RVU129" s="228"/>
      <c r="RVV129" s="228"/>
      <c r="RVW129" s="229"/>
      <c r="RVX129" s="230"/>
      <c r="RVY129" s="228"/>
      <c r="RVZ129" s="219"/>
      <c r="RWA129" s="227"/>
      <c r="RWB129" s="228"/>
      <c r="RWC129" s="228"/>
      <c r="RWD129" s="235"/>
      <c r="RWE129" s="228"/>
      <c r="RWF129" s="228"/>
      <c r="RWG129" s="228"/>
      <c r="RWH129" s="229"/>
      <c r="RWI129" s="230"/>
      <c r="RWJ129" s="228"/>
      <c r="RWK129" s="219"/>
      <c r="RWL129" s="227"/>
      <c r="RWM129" s="228"/>
      <c r="RWN129" s="228"/>
      <c r="RWO129" s="235"/>
      <c r="RWP129" s="228"/>
      <c r="RWQ129" s="228"/>
      <c r="RWR129" s="228"/>
      <c r="RWS129" s="229"/>
      <c r="RWT129" s="230"/>
      <c r="RWU129" s="228"/>
      <c r="RWV129" s="219"/>
      <c r="RWW129" s="227"/>
      <c r="RWX129" s="228"/>
      <c r="RWY129" s="228"/>
      <c r="RWZ129" s="235"/>
      <c r="RXA129" s="228"/>
      <c r="RXB129" s="228"/>
      <c r="RXC129" s="228"/>
      <c r="RXD129" s="229"/>
      <c r="RXE129" s="230"/>
      <c r="RXF129" s="228"/>
      <c r="RXG129" s="219"/>
      <c r="RXH129" s="227"/>
      <c r="RXI129" s="228"/>
      <c r="RXJ129" s="228"/>
      <c r="RXK129" s="235"/>
      <c r="RXL129" s="228"/>
      <c r="RXM129" s="228"/>
      <c r="RXN129" s="228"/>
      <c r="RXO129" s="229"/>
      <c r="RXP129" s="230"/>
      <c r="RXQ129" s="228"/>
      <c r="RXR129" s="219"/>
      <c r="RXS129" s="227"/>
      <c r="RXT129" s="228"/>
      <c r="RXU129" s="228"/>
      <c r="RXV129" s="235"/>
      <c r="RXW129" s="228"/>
      <c r="RXX129" s="228"/>
      <c r="RXY129" s="228"/>
      <c r="RXZ129" s="229"/>
      <c r="RYA129" s="230"/>
      <c r="RYB129" s="228"/>
      <c r="RYC129" s="219"/>
      <c r="RYD129" s="227"/>
      <c r="RYE129" s="228"/>
      <c r="RYF129" s="228"/>
      <c r="RYG129" s="235"/>
      <c r="RYH129" s="228"/>
      <c r="RYI129" s="228"/>
      <c r="RYJ129" s="228"/>
      <c r="RYK129" s="229"/>
      <c r="RYL129" s="230"/>
      <c r="RYM129" s="228"/>
      <c r="RYN129" s="219"/>
      <c r="RYO129" s="227"/>
      <c r="RYP129" s="228"/>
      <c r="RYQ129" s="228"/>
      <c r="RYR129" s="235"/>
      <c r="RYS129" s="228"/>
      <c r="RYT129" s="228"/>
      <c r="RYU129" s="228"/>
      <c r="RYV129" s="229"/>
      <c r="RYW129" s="230"/>
      <c r="RYX129" s="228"/>
      <c r="RYY129" s="219"/>
      <c r="RYZ129" s="227"/>
      <c r="RZA129" s="228"/>
      <c r="RZB129" s="228"/>
      <c r="RZC129" s="235"/>
      <c r="RZD129" s="228"/>
      <c r="RZE129" s="228"/>
      <c r="RZF129" s="228"/>
      <c r="RZG129" s="229"/>
      <c r="RZH129" s="230"/>
      <c r="RZI129" s="228"/>
      <c r="RZJ129" s="219"/>
      <c r="RZK129" s="227"/>
      <c r="RZL129" s="228"/>
      <c r="RZM129" s="228"/>
      <c r="RZN129" s="235"/>
      <c r="RZO129" s="228"/>
      <c r="RZP129" s="228"/>
      <c r="RZQ129" s="228"/>
      <c r="RZR129" s="229"/>
      <c r="RZS129" s="230"/>
      <c r="RZT129" s="228"/>
      <c r="RZU129" s="219"/>
      <c r="RZV129" s="227"/>
      <c r="RZW129" s="228"/>
      <c r="RZX129" s="228"/>
      <c r="RZY129" s="235"/>
      <c r="RZZ129" s="228"/>
      <c r="SAA129" s="228"/>
      <c r="SAB129" s="228"/>
      <c r="SAC129" s="229"/>
      <c r="SAD129" s="230"/>
      <c r="SAE129" s="228"/>
      <c r="SAF129" s="219"/>
      <c r="SAG129" s="227"/>
      <c r="SAH129" s="228"/>
      <c r="SAI129" s="228"/>
      <c r="SAJ129" s="235"/>
      <c r="SAK129" s="228"/>
      <c r="SAL129" s="228"/>
      <c r="SAM129" s="228"/>
      <c r="SAN129" s="229"/>
      <c r="SAO129" s="230"/>
      <c r="SAP129" s="228"/>
      <c r="SAQ129" s="219"/>
      <c r="SAR129" s="227"/>
      <c r="SAS129" s="228"/>
      <c r="SAT129" s="228"/>
      <c r="SAU129" s="235"/>
      <c r="SAV129" s="228"/>
      <c r="SAW129" s="228"/>
      <c r="SAX129" s="228"/>
      <c r="SAY129" s="229"/>
      <c r="SAZ129" s="230"/>
      <c r="SBA129" s="228"/>
      <c r="SBB129" s="219"/>
      <c r="SBC129" s="227"/>
      <c r="SBD129" s="228"/>
      <c r="SBE129" s="228"/>
      <c r="SBF129" s="235"/>
      <c r="SBG129" s="228"/>
      <c r="SBH129" s="228"/>
      <c r="SBI129" s="228"/>
      <c r="SBJ129" s="229"/>
      <c r="SBK129" s="230"/>
      <c r="SBL129" s="228"/>
      <c r="SBM129" s="219"/>
      <c r="SBN129" s="227"/>
      <c r="SBO129" s="228"/>
      <c r="SBP129" s="228"/>
      <c r="SBQ129" s="235"/>
      <c r="SBR129" s="228"/>
      <c r="SBS129" s="228"/>
      <c r="SBT129" s="228"/>
      <c r="SBU129" s="229"/>
      <c r="SBV129" s="230"/>
      <c r="SBW129" s="228"/>
      <c r="SBX129" s="219"/>
      <c r="SBY129" s="227"/>
      <c r="SBZ129" s="228"/>
      <c r="SCA129" s="228"/>
      <c r="SCB129" s="235"/>
      <c r="SCC129" s="228"/>
      <c r="SCD129" s="228"/>
      <c r="SCE129" s="228"/>
      <c r="SCF129" s="229"/>
      <c r="SCG129" s="230"/>
      <c r="SCH129" s="228"/>
      <c r="SCI129" s="219"/>
      <c r="SCJ129" s="227"/>
      <c r="SCK129" s="228"/>
      <c r="SCL129" s="228"/>
      <c r="SCM129" s="235"/>
      <c r="SCN129" s="228"/>
      <c r="SCO129" s="228"/>
      <c r="SCP129" s="228"/>
      <c r="SCQ129" s="229"/>
      <c r="SCR129" s="230"/>
      <c r="SCS129" s="228"/>
      <c r="SCT129" s="219"/>
      <c r="SCU129" s="227"/>
      <c r="SCV129" s="228"/>
      <c r="SCW129" s="228"/>
      <c r="SCX129" s="235"/>
      <c r="SCY129" s="228"/>
      <c r="SCZ129" s="228"/>
      <c r="SDA129" s="228"/>
      <c r="SDB129" s="229"/>
      <c r="SDC129" s="230"/>
      <c r="SDD129" s="228"/>
      <c r="SDE129" s="219"/>
      <c r="SDF129" s="227"/>
      <c r="SDG129" s="228"/>
      <c r="SDH129" s="228"/>
      <c r="SDI129" s="235"/>
      <c r="SDJ129" s="228"/>
      <c r="SDK129" s="228"/>
      <c r="SDL129" s="228"/>
      <c r="SDM129" s="229"/>
      <c r="SDN129" s="230"/>
      <c r="SDO129" s="228"/>
      <c r="SDP129" s="219"/>
      <c r="SDQ129" s="227"/>
      <c r="SDR129" s="228"/>
      <c r="SDS129" s="228"/>
      <c r="SDT129" s="235"/>
      <c r="SDU129" s="228"/>
      <c r="SDV129" s="228"/>
      <c r="SDW129" s="228"/>
      <c r="SDX129" s="229"/>
      <c r="SDY129" s="230"/>
      <c r="SDZ129" s="228"/>
      <c r="SEA129" s="219"/>
      <c r="SEB129" s="227"/>
      <c r="SEC129" s="228"/>
      <c r="SED129" s="228"/>
      <c r="SEE129" s="235"/>
      <c r="SEF129" s="228"/>
      <c r="SEG129" s="228"/>
      <c r="SEH129" s="228"/>
      <c r="SEI129" s="229"/>
      <c r="SEJ129" s="230"/>
      <c r="SEK129" s="228"/>
      <c r="SEL129" s="219"/>
      <c r="SEM129" s="227"/>
      <c r="SEN129" s="228"/>
      <c r="SEO129" s="228"/>
      <c r="SEP129" s="235"/>
      <c r="SEQ129" s="228"/>
      <c r="SER129" s="228"/>
      <c r="SES129" s="228"/>
      <c r="SET129" s="229"/>
      <c r="SEU129" s="230"/>
      <c r="SEV129" s="228"/>
      <c r="SEW129" s="219"/>
      <c r="SEX129" s="227"/>
      <c r="SEY129" s="228"/>
      <c r="SEZ129" s="228"/>
      <c r="SFA129" s="235"/>
      <c r="SFB129" s="228"/>
      <c r="SFC129" s="228"/>
      <c r="SFD129" s="228"/>
      <c r="SFE129" s="229"/>
      <c r="SFF129" s="230"/>
      <c r="SFG129" s="228"/>
      <c r="SFH129" s="219"/>
      <c r="SFI129" s="227"/>
      <c r="SFJ129" s="228"/>
      <c r="SFK129" s="228"/>
      <c r="SFL129" s="235"/>
      <c r="SFM129" s="228"/>
      <c r="SFN129" s="228"/>
      <c r="SFO129" s="228"/>
      <c r="SFP129" s="229"/>
      <c r="SFQ129" s="230"/>
      <c r="SFR129" s="228"/>
      <c r="SFS129" s="219"/>
      <c r="SFT129" s="227"/>
      <c r="SFU129" s="228"/>
      <c r="SFV129" s="228"/>
      <c r="SFW129" s="235"/>
      <c r="SFX129" s="228"/>
      <c r="SFY129" s="228"/>
      <c r="SFZ129" s="228"/>
      <c r="SGA129" s="229"/>
      <c r="SGB129" s="230"/>
      <c r="SGC129" s="228"/>
      <c r="SGD129" s="219"/>
      <c r="SGE129" s="227"/>
      <c r="SGF129" s="228"/>
      <c r="SGG129" s="228"/>
      <c r="SGH129" s="235"/>
      <c r="SGI129" s="228"/>
      <c r="SGJ129" s="228"/>
      <c r="SGK129" s="228"/>
      <c r="SGL129" s="229"/>
      <c r="SGM129" s="230"/>
      <c r="SGN129" s="228"/>
      <c r="SGO129" s="219"/>
      <c r="SGP129" s="227"/>
      <c r="SGQ129" s="228"/>
      <c r="SGR129" s="228"/>
      <c r="SGS129" s="235"/>
      <c r="SGT129" s="228"/>
      <c r="SGU129" s="228"/>
      <c r="SGV129" s="228"/>
      <c r="SGW129" s="229"/>
      <c r="SGX129" s="230"/>
      <c r="SGY129" s="228"/>
      <c r="SGZ129" s="219"/>
      <c r="SHA129" s="227"/>
      <c r="SHB129" s="228"/>
      <c r="SHC129" s="228"/>
      <c r="SHD129" s="235"/>
      <c r="SHE129" s="228"/>
      <c r="SHF129" s="228"/>
      <c r="SHG129" s="228"/>
      <c r="SHH129" s="229"/>
      <c r="SHI129" s="230"/>
      <c r="SHJ129" s="228"/>
      <c r="SHK129" s="219"/>
      <c r="SHL129" s="227"/>
      <c r="SHM129" s="228"/>
      <c r="SHN129" s="228"/>
      <c r="SHO129" s="235"/>
      <c r="SHP129" s="228"/>
      <c r="SHQ129" s="228"/>
      <c r="SHR129" s="228"/>
      <c r="SHS129" s="229"/>
      <c r="SHT129" s="230"/>
      <c r="SHU129" s="228"/>
      <c r="SHV129" s="219"/>
      <c r="SHW129" s="227"/>
      <c r="SHX129" s="228"/>
      <c r="SHY129" s="228"/>
      <c r="SHZ129" s="235"/>
      <c r="SIA129" s="228"/>
      <c r="SIB129" s="228"/>
      <c r="SIC129" s="228"/>
      <c r="SID129" s="229"/>
      <c r="SIE129" s="230"/>
      <c r="SIF129" s="228"/>
      <c r="SIG129" s="219"/>
      <c r="SIH129" s="227"/>
      <c r="SII129" s="228"/>
      <c r="SIJ129" s="228"/>
      <c r="SIK129" s="235"/>
      <c r="SIL129" s="228"/>
      <c r="SIM129" s="228"/>
      <c r="SIN129" s="228"/>
      <c r="SIO129" s="229"/>
      <c r="SIP129" s="230"/>
      <c r="SIQ129" s="228"/>
      <c r="SIR129" s="219"/>
      <c r="SIS129" s="227"/>
      <c r="SIT129" s="228"/>
      <c r="SIU129" s="228"/>
      <c r="SIV129" s="235"/>
      <c r="SIW129" s="228"/>
      <c r="SIX129" s="228"/>
      <c r="SIY129" s="228"/>
      <c r="SIZ129" s="229"/>
      <c r="SJA129" s="230"/>
      <c r="SJB129" s="228"/>
      <c r="SJC129" s="219"/>
      <c r="SJD129" s="227"/>
      <c r="SJE129" s="228"/>
      <c r="SJF129" s="228"/>
      <c r="SJG129" s="235"/>
      <c r="SJH129" s="228"/>
      <c r="SJI129" s="228"/>
      <c r="SJJ129" s="228"/>
      <c r="SJK129" s="229"/>
      <c r="SJL129" s="230"/>
      <c r="SJM129" s="228"/>
      <c r="SJN129" s="219"/>
      <c r="SJO129" s="227"/>
      <c r="SJP129" s="228"/>
      <c r="SJQ129" s="228"/>
      <c r="SJR129" s="235"/>
      <c r="SJS129" s="228"/>
      <c r="SJT129" s="228"/>
      <c r="SJU129" s="228"/>
      <c r="SJV129" s="229"/>
      <c r="SJW129" s="230"/>
      <c r="SJX129" s="228"/>
      <c r="SJY129" s="219"/>
      <c r="SJZ129" s="227"/>
      <c r="SKA129" s="228"/>
      <c r="SKB129" s="228"/>
      <c r="SKC129" s="235"/>
      <c r="SKD129" s="228"/>
      <c r="SKE129" s="228"/>
      <c r="SKF129" s="228"/>
      <c r="SKG129" s="229"/>
      <c r="SKH129" s="230"/>
      <c r="SKI129" s="228"/>
      <c r="SKJ129" s="219"/>
      <c r="SKK129" s="227"/>
      <c r="SKL129" s="228"/>
      <c r="SKM129" s="228"/>
      <c r="SKN129" s="235"/>
      <c r="SKO129" s="228"/>
      <c r="SKP129" s="228"/>
      <c r="SKQ129" s="228"/>
      <c r="SKR129" s="229"/>
      <c r="SKS129" s="230"/>
      <c r="SKT129" s="228"/>
      <c r="SKU129" s="219"/>
      <c r="SKV129" s="227"/>
      <c r="SKW129" s="228"/>
      <c r="SKX129" s="228"/>
      <c r="SKY129" s="235"/>
      <c r="SKZ129" s="228"/>
      <c r="SLA129" s="228"/>
      <c r="SLB129" s="228"/>
      <c r="SLC129" s="229"/>
      <c r="SLD129" s="230"/>
      <c r="SLE129" s="228"/>
      <c r="SLF129" s="219"/>
      <c r="SLG129" s="227"/>
      <c r="SLH129" s="228"/>
      <c r="SLI129" s="228"/>
      <c r="SLJ129" s="235"/>
      <c r="SLK129" s="228"/>
      <c r="SLL129" s="228"/>
      <c r="SLM129" s="228"/>
      <c r="SLN129" s="229"/>
      <c r="SLO129" s="230"/>
      <c r="SLP129" s="228"/>
      <c r="SLQ129" s="219"/>
      <c r="SLR129" s="227"/>
      <c r="SLS129" s="228"/>
      <c r="SLT129" s="228"/>
      <c r="SLU129" s="235"/>
      <c r="SLV129" s="228"/>
      <c r="SLW129" s="228"/>
      <c r="SLX129" s="228"/>
      <c r="SLY129" s="229"/>
      <c r="SLZ129" s="230"/>
      <c r="SMA129" s="228"/>
      <c r="SMB129" s="219"/>
      <c r="SMC129" s="227"/>
      <c r="SMD129" s="228"/>
      <c r="SME129" s="228"/>
      <c r="SMF129" s="235"/>
      <c r="SMG129" s="228"/>
      <c r="SMH129" s="228"/>
      <c r="SMI129" s="228"/>
      <c r="SMJ129" s="229"/>
      <c r="SMK129" s="230"/>
      <c r="SML129" s="228"/>
      <c r="SMM129" s="219"/>
      <c r="SMN129" s="227"/>
      <c r="SMO129" s="228"/>
      <c r="SMP129" s="228"/>
      <c r="SMQ129" s="235"/>
      <c r="SMR129" s="228"/>
      <c r="SMS129" s="228"/>
      <c r="SMT129" s="228"/>
      <c r="SMU129" s="229"/>
      <c r="SMV129" s="230"/>
      <c r="SMW129" s="228"/>
      <c r="SMX129" s="219"/>
      <c r="SMY129" s="227"/>
      <c r="SMZ129" s="228"/>
      <c r="SNA129" s="228"/>
      <c r="SNB129" s="235"/>
      <c r="SNC129" s="228"/>
      <c r="SND129" s="228"/>
      <c r="SNE129" s="228"/>
      <c r="SNF129" s="229"/>
      <c r="SNG129" s="230"/>
      <c r="SNH129" s="228"/>
      <c r="SNI129" s="219"/>
      <c r="SNJ129" s="227"/>
      <c r="SNK129" s="228"/>
      <c r="SNL129" s="228"/>
      <c r="SNM129" s="235"/>
      <c r="SNN129" s="228"/>
      <c r="SNO129" s="228"/>
      <c r="SNP129" s="228"/>
      <c r="SNQ129" s="229"/>
      <c r="SNR129" s="230"/>
      <c r="SNS129" s="228"/>
      <c r="SNT129" s="219"/>
      <c r="SNU129" s="227"/>
      <c r="SNV129" s="228"/>
      <c r="SNW129" s="228"/>
      <c r="SNX129" s="235"/>
      <c r="SNY129" s="228"/>
      <c r="SNZ129" s="228"/>
      <c r="SOA129" s="228"/>
      <c r="SOB129" s="229"/>
      <c r="SOC129" s="230"/>
      <c r="SOD129" s="228"/>
      <c r="SOE129" s="219"/>
      <c r="SOF129" s="227"/>
      <c r="SOG129" s="228"/>
      <c r="SOH129" s="228"/>
      <c r="SOI129" s="235"/>
      <c r="SOJ129" s="228"/>
      <c r="SOK129" s="228"/>
      <c r="SOL129" s="228"/>
      <c r="SOM129" s="229"/>
      <c r="SON129" s="230"/>
      <c r="SOO129" s="228"/>
      <c r="SOP129" s="219"/>
      <c r="SOQ129" s="227"/>
      <c r="SOR129" s="228"/>
      <c r="SOS129" s="228"/>
      <c r="SOT129" s="235"/>
      <c r="SOU129" s="228"/>
      <c r="SOV129" s="228"/>
      <c r="SOW129" s="228"/>
      <c r="SOX129" s="229"/>
      <c r="SOY129" s="230"/>
      <c r="SOZ129" s="228"/>
      <c r="SPA129" s="219"/>
      <c r="SPB129" s="227"/>
      <c r="SPC129" s="228"/>
      <c r="SPD129" s="228"/>
      <c r="SPE129" s="235"/>
      <c r="SPF129" s="228"/>
      <c r="SPG129" s="228"/>
      <c r="SPH129" s="228"/>
      <c r="SPI129" s="229"/>
      <c r="SPJ129" s="230"/>
      <c r="SPK129" s="228"/>
      <c r="SPL129" s="219"/>
      <c r="SPM129" s="227"/>
      <c r="SPN129" s="228"/>
      <c r="SPO129" s="228"/>
      <c r="SPP129" s="235"/>
      <c r="SPQ129" s="228"/>
      <c r="SPR129" s="228"/>
      <c r="SPS129" s="228"/>
      <c r="SPT129" s="229"/>
      <c r="SPU129" s="230"/>
      <c r="SPV129" s="228"/>
      <c r="SPW129" s="219"/>
      <c r="SPX129" s="227"/>
      <c r="SPY129" s="228"/>
      <c r="SPZ129" s="228"/>
      <c r="SQA129" s="235"/>
      <c r="SQB129" s="228"/>
      <c r="SQC129" s="228"/>
      <c r="SQD129" s="228"/>
      <c r="SQE129" s="229"/>
      <c r="SQF129" s="230"/>
      <c r="SQG129" s="228"/>
      <c r="SQH129" s="219"/>
      <c r="SQI129" s="227"/>
      <c r="SQJ129" s="228"/>
      <c r="SQK129" s="228"/>
      <c r="SQL129" s="235"/>
      <c r="SQM129" s="228"/>
      <c r="SQN129" s="228"/>
      <c r="SQO129" s="228"/>
      <c r="SQP129" s="229"/>
      <c r="SQQ129" s="230"/>
      <c r="SQR129" s="228"/>
      <c r="SQS129" s="219"/>
      <c r="SQT129" s="227"/>
      <c r="SQU129" s="228"/>
      <c r="SQV129" s="228"/>
      <c r="SQW129" s="235"/>
      <c r="SQX129" s="228"/>
      <c r="SQY129" s="228"/>
      <c r="SQZ129" s="228"/>
      <c r="SRA129" s="229"/>
      <c r="SRB129" s="230"/>
      <c r="SRC129" s="228"/>
      <c r="SRD129" s="219"/>
      <c r="SRE129" s="227"/>
      <c r="SRF129" s="228"/>
      <c r="SRG129" s="228"/>
      <c r="SRH129" s="235"/>
      <c r="SRI129" s="228"/>
      <c r="SRJ129" s="228"/>
      <c r="SRK129" s="228"/>
      <c r="SRL129" s="229"/>
      <c r="SRM129" s="230"/>
      <c r="SRN129" s="228"/>
      <c r="SRO129" s="219"/>
      <c r="SRP129" s="227"/>
      <c r="SRQ129" s="228"/>
      <c r="SRR129" s="228"/>
      <c r="SRS129" s="235"/>
      <c r="SRT129" s="228"/>
      <c r="SRU129" s="228"/>
      <c r="SRV129" s="228"/>
      <c r="SRW129" s="229"/>
      <c r="SRX129" s="230"/>
      <c r="SRY129" s="228"/>
      <c r="SRZ129" s="219"/>
      <c r="SSA129" s="227"/>
      <c r="SSB129" s="228"/>
      <c r="SSC129" s="228"/>
      <c r="SSD129" s="235"/>
      <c r="SSE129" s="228"/>
      <c r="SSF129" s="228"/>
      <c r="SSG129" s="228"/>
      <c r="SSH129" s="229"/>
      <c r="SSI129" s="230"/>
      <c r="SSJ129" s="228"/>
      <c r="SSK129" s="219"/>
      <c r="SSL129" s="227"/>
      <c r="SSM129" s="228"/>
      <c r="SSN129" s="228"/>
      <c r="SSO129" s="235"/>
      <c r="SSP129" s="228"/>
      <c r="SSQ129" s="228"/>
      <c r="SSR129" s="228"/>
      <c r="SSS129" s="229"/>
      <c r="SST129" s="230"/>
      <c r="SSU129" s="228"/>
      <c r="SSV129" s="219"/>
      <c r="SSW129" s="227"/>
      <c r="SSX129" s="228"/>
      <c r="SSY129" s="228"/>
      <c r="SSZ129" s="235"/>
      <c r="STA129" s="228"/>
      <c r="STB129" s="228"/>
      <c r="STC129" s="228"/>
      <c r="STD129" s="229"/>
      <c r="STE129" s="230"/>
      <c r="STF129" s="228"/>
      <c r="STG129" s="219"/>
      <c r="STH129" s="227"/>
      <c r="STI129" s="228"/>
      <c r="STJ129" s="228"/>
      <c r="STK129" s="235"/>
      <c r="STL129" s="228"/>
      <c r="STM129" s="228"/>
      <c r="STN129" s="228"/>
      <c r="STO129" s="229"/>
      <c r="STP129" s="230"/>
      <c r="STQ129" s="228"/>
      <c r="STR129" s="219"/>
      <c r="STS129" s="227"/>
      <c r="STT129" s="228"/>
      <c r="STU129" s="228"/>
      <c r="STV129" s="235"/>
      <c r="STW129" s="228"/>
      <c r="STX129" s="228"/>
      <c r="STY129" s="228"/>
      <c r="STZ129" s="229"/>
      <c r="SUA129" s="230"/>
      <c r="SUB129" s="228"/>
      <c r="SUC129" s="219"/>
      <c r="SUD129" s="227"/>
      <c r="SUE129" s="228"/>
      <c r="SUF129" s="228"/>
      <c r="SUG129" s="235"/>
      <c r="SUH129" s="228"/>
      <c r="SUI129" s="228"/>
      <c r="SUJ129" s="228"/>
      <c r="SUK129" s="229"/>
      <c r="SUL129" s="230"/>
      <c r="SUM129" s="228"/>
      <c r="SUN129" s="219"/>
      <c r="SUO129" s="227"/>
      <c r="SUP129" s="228"/>
      <c r="SUQ129" s="228"/>
      <c r="SUR129" s="235"/>
      <c r="SUS129" s="228"/>
      <c r="SUT129" s="228"/>
      <c r="SUU129" s="228"/>
      <c r="SUV129" s="229"/>
      <c r="SUW129" s="230"/>
      <c r="SUX129" s="228"/>
      <c r="SUY129" s="219"/>
      <c r="SUZ129" s="227"/>
      <c r="SVA129" s="228"/>
      <c r="SVB129" s="228"/>
      <c r="SVC129" s="235"/>
      <c r="SVD129" s="228"/>
      <c r="SVE129" s="228"/>
      <c r="SVF129" s="228"/>
      <c r="SVG129" s="229"/>
      <c r="SVH129" s="230"/>
      <c r="SVI129" s="228"/>
      <c r="SVJ129" s="219"/>
      <c r="SVK129" s="227"/>
      <c r="SVL129" s="228"/>
      <c r="SVM129" s="228"/>
      <c r="SVN129" s="235"/>
      <c r="SVO129" s="228"/>
      <c r="SVP129" s="228"/>
      <c r="SVQ129" s="228"/>
      <c r="SVR129" s="229"/>
      <c r="SVS129" s="230"/>
      <c r="SVT129" s="228"/>
      <c r="SVU129" s="219"/>
      <c r="SVV129" s="227"/>
      <c r="SVW129" s="228"/>
      <c r="SVX129" s="228"/>
      <c r="SVY129" s="235"/>
      <c r="SVZ129" s="228"/>
      <c r="SWA129" s="228"/>
      <c r="SWB129" s="228"/>
      <c r="SWC129" s="229"/>
      <c r="SWD129" s="230"/>
      <c r="SWE129" s="228"/>
      <c r="SWF129" s="219"/>
      <c r="SWG129" s="227"/>
      <c r="SWH129" s="228"/>
      <c r="SWI129" s="228"/>
      <c r="SWJ129" s="235"/>
      <c r="SWK129" s="228"/>
      <c r="SWL129" s="228"/>
      <c r="SWM129" s="228"/>
      <c r="SWN129" s="229"/>
      <c r="SWO129" s="230"/>
      <c r="SWP129" s="228"/>
      <c r="SWQ129" s="219"/>
      <c r="SWR129" s="227"/>
      <c r="SWS129" s="228"/>
      <c r="SWT129" s="228"/>
      <c r="SWU129" s="235"/>
      <c r="SWV129" s="228"/>
      <c r="SWW129" s="228"/>
      <c r="SWX129" s="228"/>
      <c r="SWY129" s="229"/>
      <c r="SWZ129" s="230"/>
      <c r="SXA129" s="228"/>
      <c r="SXB129" s="219"/>
      <c r="SXC129" s="227"/>
      <c r="SXD129" s="228"/>
      <c r="SXE129" s="228"/>
      <c r="SXF129" s="235"/>
      <c r="SXG129" s="228"/>
      <c r="SXH129" s="228"/>
      <c r="SXI129" s="228"/>
      <c r="SXJ129" s="229"/>
      <c r="SXK129" s="230"/>
      <c r="SXL129" s="228"/>
      <c r="SXM129" s="219"/>
      <c r="SXN129" s="227"/>
      <c r="SXO129" s="228"/>
      <c r="SXP129" s="228"/>
      <c r="SXQ129" s="235"/>
      <c r="SXR129" s="228"/>
      <c r="SXS129" s="228"/>
      <c r="SXT129" s="228"/>
      <c r="SXU129" s="229"/>
      <c r="SXV129" s="230"/>
      <c r="SXW129" s="228"/>
      <c r="SXX129" s="219"/>
      <c r="SXY129" s="227"/>
      <c r="SXZ129" s="228"/>
      <c r="SYA129" s="228"/>
      <c r="SYB129" s="235"/>
      <c r="SYC129" s="228"/>
      <c r="SYD129" s="228"/>
      <c r="SYE129" s="228"/>
      <c r="SYF129" s="229"/>
      <c r="SYG129" s="230"/>
      <c r="SYH129" s="228"/>
      <c r="SYI129" s="219"/>
      <c r="SYJ129" s="227"/>
      <c r="SYK129" s="228"/>
      <c r="SYL129" s="228"/>
      <c r="SYM129" s="235"/>
      <c r="SYN129" s="228"/>
      <c r="SYO129" s="228"/>
      <c r="SYP129" s="228"/>
      <c r="SYQ129" s="229"/>
      <c r="SYR129" s="230"/>
      <c r="SYS129" s="228"/>
      <c r="SYT129" s="219"/>
      <c r="SYU129" s="227"/>
      <c r="SYV129" s="228"/>
      <c r="SYW129" s="228"/>
      <c r="SYX129" s="235"/>
      <c r="SYY129" s="228"/>
      <c r="SYZ129" s="228"/>
      <c r="SZA129" s="228"/>
      <c r="SZB129" s="229"/>
      <c r="SZC129" s="230"/>
      <c r="SZD129" s="228"/>
      <c r="SZE129" s="219"/>
      <c r="SZF129" s="227"/>
      <c r="SZG129" s="228"/>
      <c r="SZH129" s="228"/>
      <c r="SZI129" s="235"/>
      <c r="SZJ129" s="228"/>
      <c r="SZK129" s="228"/>
      <c r="SZL129" s="228"/>
      <c r="SZM129" s="229"/>
      <c r="SZN129" s="230"/>
      <c r="SZO129" s="228"/>
      <c r="SZP129" s="219"/>
      <c r="SZQ129" s="227"/>
      <c r="SZR129" s="228"/>
      <c r="SZS129" s="228"/>
      <c r="SZT129" s="235"/>
      <c r="SZU129" s="228"/>
      <c r="SZV129" s="228"/>
      <c r="SZW129" s="228"/>
      <c r="SZX129" s="229"/>
      <c r="SZY129" s="230"/>
      <c r="SZZ129" s="228"/>
      <c r="TAA129" s="219"/>
      <c r="TAB129" s="227"/>
      <c r="TAC129" s="228"/>
      <c r="TAD129" s="228"/>
      <c r="TAE129" s="235"/>
      <c r="TAF129" s="228"/>
      <c r="TAG129" s="228"/>
      <c r="TAH129" s="228"/>
      <c r="TAI129" s="229"/>
      <c r="TAJ129" s="230"/>
      <c r="TAK129" s="228"/>
      <c r="TAL129" s="219"/>
      <c r="TAM129" s="227"/>
      <c r="TAN129" s="228"/>
      <c r="TAO129" s="228"/>
      <c r="TAP129" s="235"/>
      <c r="TAQ129" s="228"/>
      <c r="TAR129" s="228"/>
      <c r="TAS129" s="228"/>
      <c r="TAT129" s="229"/>
      <c r="TAU129" s="230"/>
      <c r="TAV129" s="228"/>
      <c r="TAW129" s="219"/>
      <c r="TAX129" s="227"/>
      <c r="TAY129" s="228"/>
      <c r="TAZ129" s="228"/>
      <c r="TBA129" s="235"/>
      <c r="TBB129" s="228"/>
      <c r="TBC129" s="228"/>
      <c r="TBD129" s="228"/>
      <c r="TBE129" s="229"/>
      <c r="TBF129" s="230"/>
      <c r="TBG129" s="228"/>
      <c r="TBH129" s="219"/>
      <c r="TBI129" s="227"/>
      <c r="TBJ129" s="228"/>
      <c r="TBK129" s="228"/>
      <c r="TBL129" s="235"/>
      <c r="TBM129" s="228"/>
      <c r="TBN129" s="228"/>
      <c r="TBO129" s="228"/>
      <c r="TBP129" s="229"/>
      <c r="TBQ129" s="230"/>
      <c r="TBR129" s="228"/>
      <c r="TBS129" s="219"/>
      <c r="TBT129" s="227"/>
      <c r="TBU129" s="228"/>
      <c r="TBV129" s="228"/>
      <c r="TBW129" s="235"/>
      <c r="TBX129" s="228"/>
      <c r="TBY129" s="228"/>
      <c r="TBZ129" s="228"/>
      <c r="TCA129" s="229"/>
      <c r="TCB129" s="230"/>
      <c r="TCC129" s="228"/>
      <c r="TCD129" s="219"/>
      <c r="TCE129" s="227"/>
      <c r="TCF129" s="228"/>
      <c r="TCG129" s="228"/>
      <c r="TCH129" s="235"/>
      <c r="TCI129" s="228"/>
      <c r="TCJ129" s="228"/>
      <c r="TCK129" s="228"/>
      <c r="TCL129" s="229"/>
      <c r="TCM129" s="230"/>
      <c r="TCN129" s="228"/>
      <c r="TCO129" s="219"/>
      <c r="TCP129" s="227"/>
      <c r="TCQ129" s="228"/>
      <c r="TCR129" s="228"/>
      <c r="TCS129" s="235"/>
      <c r="TCT129" s="228"/>
      <c r="TCU129" s="228"/>
      <c r="TCV129" s="228"/>
      <c r="TCW129" s="229"/>
      <c r="TCX129" s="230"/>
      <c r="TCY129" s="228"/>
      <c r="TCZ129" s="219"/>
      <c r="TDA129" s="227"/>
      <c r="TDB129" s="228"/>
      <c r="TDC129" s="228"/>
      <c r="TDD129" s="235"/>
      <c r="TDE129" s="228"/>
      <c r="TDF129" s="228"/>
      <c r="TDG129" s="228"/>
      <c r="TDH129" s="229"/>
      <c r="TDI129" s="230"/>
      <c r="TDJ129" s="228"/>
      <c r="TDK129" s="219"/>
      <c r="TDL129" s="227"/>
      <c r="TDM129" s="228"/>
      <c r="TDN129" s="228"/>
      <c r="TDO129" s="235"/>
      <c r="TDP129" s="228"/>
      <c r="TDQ129" s="228"/>
      <c r="TDR129" s="228"/>
      <c r="TDS129" s="229"/>
      <c r="TDT129" s="230"/>
      <c r="TDU129" s="228"/>
      <c r="TDV129" s="219"/>
      <c r="TDW129" s="227"/>
      <c r="TDX129" s="228"/>
      <c r="TDY129" s="228"/>
      <c r="TDZ129" s="235"/>
      <c r="TEA129" s="228"/>
      <c r="TEB129" s="228"/>
      <c r="TEC129" s="228"/>
      <c r="TED129" s="229"/>
      <c r="TEE129" s="230"/>
      <c r="TEF129" s="228"/>
      <c r="TEG129" s="219"/>
      <c r="TEH129" s="227"/>
      <c r="TEI129" s="228"/>
      <c r="TEJ129" s="228"/>
      <c r="TEK129" s="235"/>
      <c r="TEL129" s="228"/>
      <c r="TEM129" s="228"/>
      <c r="TEN129" s="228"/>
      <c r="TEO129" s="229"/>
      <c r="TEP129" s="230"/>
      <c r="TEQ129" s="228"/>
      <c r="TER129" s="219"/>
      <c r="TES129" s="227"/>
      <c r="TET129" s="228"/>
      <c r="TEU129" s="228"/>
      <c r="TEV129" s="235"/>
      <c r="TEW129" s="228"/>
      <c r="TEX129" s="228"/>
      <c r="TEY129" s="228"/>
      <c r="TEZ129" s="229"/>
      <c r="TFA129" s="230"/>
      <c r="TFB129" s="228"/>
      <c r="TFC129" s="219"/>
      <c r="TFD129" s="227"/>
      <c r="TFE129" s="228"/>
      <c r="TFF129" s="228"/>
      <c r="TFG129" s="235"/>
      <c r="TFH129" s="228"/>
      <c r="TFI129" s="228"/>
      <c r="TFJ129" s="228"/>
      <c r="TFK129" s="229"/>
      <c r="TFL129" s="230"/>
      <c r="TFM129" s="228"/>
      <c r="TFN129" s="219"/>
      <c r="TFO129" s="227"/>
      <c r="TFP129" s="228"/>
      <c r="TFQ129" s="228"/>
      <c r="TFR129" s="235"/>
      <c r="TFS129" s="228"/>
      <c r="TFT129" s="228"/>
      <c r="TFU129" s="228"/>
      <c r="TFV129" s="229"/>
      <c r="TFW129" s="230"/>
      <c r="TFX129" s="228"/>
      <c r="TFY129" s="219"/>
      <c r="TFZ129" s="227"/>
      <c r="TGA129" s="228"/>
      <c r="TGB129" s="228"/>
      <c r="TGC129" s="235"/>
      <c r="TGD129" s="228"/>
      <c r="TGE129" s="228"/>
      <c r="TGF129" s="228"/>
      <c r="TGG129" s="229"/>
      <c r="TGH129" s="230"/>
      <c r="TGI129" s="228"/>
      <c r="TGJ129" s="219"/>
      <c r="TGK129" s="227"/>
      <c r="TGL129" s="228"/>
      <c r="TGM129" s="228"/>
      <c r="TGN129" s="235"/>
      <c r="TGO129" s="228"/>
      <c r="TGP129" s="228"/>
      <c r="TGQ129" s="228"/>
      <c r="TGR129" s="229"/>
      <c r="TGS129" s="230"/>
      <c r="TGT129" s="228"/>
      <c r="TGU129" s="219"/>
      <c r="TGV129" s="227"/>
      <c r="TGW129" s="228"/>
      <c r="TGX129" s="228"/>
      <c r="TGY129" s="235"/>
      <c r="TGZ129" s="228"/>
      <c r="THA129" s="228"/>
      <c r="THB129" s="228"/>
      <c r="THC129" s="229"/>
      <c r="THD129" s="230"/>
      <c r="THE129" s="228"/>
      <c r="THF129" s="219"/>
      <c r="THG129" s="227"/>
      <c r="THH129" s="228"/>
      <c r="THI129" s="228"/>
      <c r="THJ129" s="235"/>
      <c r="THK129" s="228"/>
      <c r="THL129" s="228"/>
      <c r="THM129" s="228"/>
      <c r="THN129" s="229"/>
      <c r="THO129" s="230"/>
      <c r="THP129" s="228"/>
      <c r="THQ129" s="219"/>
      <c r="THR129" s="227"/>
      <c r="THS129" s="228"/>
      <c r="THT129" s="228"/>
      <c r="THU129" s="235"/>
      <c r="THV129" s="228"/>
      <c r="THW129" s="228"/>
      <c r="THX129" s="228"/>
      <c r="THY129" s="229"/>
      <c r="THZ129" s="230"/>
      <c r="TIA129" s="228"/>
      <c r="TIB129" s="219"/>
      <c r="TIC129" s="227"/>
      <c r="TID129" s="228"/>
      <c r="TIE129" s="228"/>
      <c r="TIF129" s="235"/>
      <c r="TIG129" s="228"/>
      <c r="TIH129" s="228"/>
      <c r="TII129" s="228"/>
      <c r="TIJ129" s="229"/>
      <c r="TIK129" s="230"/>
      <c r="TIL129" s="228"/>
      <c r="TIM129" s="219"/>
      <c r="TIN129" s="227"/>
      <c r="TIO129" s="228"/>
      <c r="TIP129" s="228"/>
      <c r="TIQ129" s="235"/>
      <c r="TIR129" s="228"/>
      <c r="TIS129" s="228"/>
      <c r="TIT129" s="228"/>
      <c r="TIU129" s="229"/>
      <c r="TIV129" s="230"/>
      <c r="TIW129" s="228"/>
      <c r="TIX129" s="219"/>
      <c r="TIY129" s="227"/>
      <c r="TIZ129" s="228"/>
      <c r="TJA129" s="228"/>
      <c r="TJB129" s="235"/>
      <c r="TJC129" s="228"/>
      <c r="TJD129" s="228"/>
      <c r="TJE129" s="228"/>
      <c r="TJF129" s="229"/>
      <c r="TJG129" s="230"/>
      <c r="TJH129" s="228"/>
      <c r="TJI129" s="219"/>
      <c r="TJJ129" s="227"/>
      <c r="TJK129" s="228"/>
      <c r="TJL129" s="228"/>
      <c r="TJM129" s="235"/>
      <c r="TJN129" s="228"/>
      <c r="TJO129" s="228"/>
      <c r="TJP129" s="228"/>
      <c r="TJQ129" s="229"/>
      <c r="TJR129" s="230"/>
      <c r="TJS129" s="228"/>
      <c r="TJT129" s="219"/>
      <c r="TJU129" s="227"/>
      <c r="TJV129" s="228"/>
      <c r="TJW129" s="228"/>
      <c r="TJX129" s="235"/>
      <c r="TJY129" s="228"/>
      <c r="TJZ129" s="228"/>
      <c r="TKA129" s="228"/>
      <c r="TKB129" s="229"/>
      <c r="TKC129" s="230"/>
      <c r="TKD129" s="228"/>
      <c r="TKE129" s="219"/>
      <c r="TKF129" s="227"/>
      <c r="TKG129" s="228"/>
      <c r="TKH129" s="228"/>
      <c r="TKI129" s="235"/>
      <c r="TKJ129" s="228"/>
      <c r="TKK129" s="228"/>
      <c r="TKL129" s="228"/>
      <c r="TKM129" s="229"/>
      <c r="TKN129" s="230"/>
      <c r="TKO129" s="228"/>
      <c r="TKP129" s="219"/>
      <c r="TKQ129" s="227"/>
      <c r="TKR129" s="228"/>
      <c r="TKS129" s="228"/>
      <c r="TKT129" s="235"/>
      <c r="TKU129" s="228"/>
      <c r="TKV129" s="228"/>
      <c r="TKW129" s="228"/>
      <c r="TKX129" s="229"/>
      <c r="TKY129" s="230"/>
      <c r="TKZ129" s="228"/>
      <c r="TLA129" s="219"/>
      <c r="TLB129" s="227"/>
      <c r="TLC129" s="228"/>
      <c r="TLD129" s="228"/>
      <c r="TLE129" s="235"/>
      <c r="TLF129" s="228"/>
      <c r="TLG129" s="228"/>
      <c r="TLH129" s="228"/>
      <c r="TLI129" s="229"/>
      <c r="TLJ129" s="230"/>
      <c r="TLK129" s="228"/>
      <c r="TLL129" s="219"/>
      <c r="TLM129" s="227"/>
      <c r="TLN129" s="228"/>
      <c r="TLO129" s="228"/>
      <c r="TLP129" s="235"/>
      <c r="TLQ129" s="228"/>
      <c r="TLR129" s="228"/>
      <c r="TLS129" s="228"/>
      <c r="TLT129" s="229"/>
      <c r="TLU129" s="230"/>
      <c r="TLV129" s="228"/>
      <c r="TLW129" s="219"/>
      <c r="TLX129" s="227"/>
      <c r="TLY129" s="228"/>
      <c r="TLZ129" s="228"/>
      <c r="TMA129" s="235"/>
      <c r="TMB129" s="228"/>
      <c r="TMC129" s="228"/>
      <c r="TMD129" s="228"/>
      <c r="TME129" s="229"/>
      <c r="TMF129" s="230"/>
      <c r="TMG129" s="228"/>
      <c r="TMH129" s="219"/>
      <c r="TMI129" s="227"/>
      <c r="TMJ129" s="228"/>
      <c r="TMK129" s="228"/>
      <c r="TML129" s="235"/>
      <c r="TMM129" s="228"/>
      <c r="TMN129" s="228"/>
      <c r="TMO129" s="228"/>
      <c r="TMP129" s="229"/>
      <c r="TMQ129" s="230"/>
      <c r="TMR129" s="228"/>
      <c r="TMS129" s="219"/>
      <c r="TMT129" s="227"/>
      <c r="TMU129" s="228"/>
      <c r="TMV129" s="228"/>
      <c r="TMW129" s="235"/>
      <c r="TMX129" s="228"/>
      <c r="TMY129" s="228"/>
      <c r="TMZ129" s="228"/>
      <c r="TNA129" s="229"/>
      <c r="TNB129" s="230"/>
      <c r="TNC129" s="228"/>
      <c r="TND129" s="219"/>
      <c r="TNE129" s="227"/>
      <c r="TNF129" s="228"/>
      <c r="TNG129" s="228"/>
      <c r="TNH129" s="235"/>
      <c r="TNI129" s="228"/>
      <c r="TNJ129" s="228"/>
      <c r="TNK129" s="228"/>
      <c r="TNL129" s="229"/>
      <c r="TNM129" s="230"/>
      <c r="TNN129" s="228"/>
      <c r="TNO129" s="219"/>
      <c r="TNP129" s="227"/>
      <c r="TNQ129" s="228"/>
      <c r="TNR129" s="228"/>
      <c r="TNS129" s="235"/>
      <c r="TNT129" s="228"/>
      <c r="TNU129" s="228"/>
      <c r="TNV129" s="228"/>
      <c r="TNW129" s="229"/>
      <c r="TNX129" s="230"/>
      <c r="TNY129" s="228"/>
      <c r="TNZ129" s="219"/>
      <c r="TOA129" s="227"/>
      <c r="TOB129" s="228"/>
      <c r="TOC129" s="228"/>
      <c r="TOD129" s="235"/>
      <c r="TOE129" s="228"/>
      <c r="TOF129" s="228"/>
      <c r="TOG129" s="228"/>
      <c r="TOH129" s="229"/>
      <c r="TOI129" s="230"/>
      <c r="TOJ129" s="228"/>
      <c r="TOK129" s="219"/>
      <c r="TOL129" s="227"/>
      <c r="TOM129" s="228"/>
      <c r="TON129" s="228"/>
      <c r="TOO129" s="235"/>
      <c r="TOP129" s="228"/>
      <c r="TOQ129" s="228"/>
      <c r="TOR129" s="228"/>
      <c r="TOS129" s="229"/>
      <c r="TOT129" s="230"/>
      <c r="TOU129" s="228"/>
      <c r="TOV129" s="219"/>
      <c r="TOW129" s="227"/>
      <c r="TOX129" s="228"/>
      <c r="TOY129" s="228"/>
      <c r="TOZ129" s="235"/>
      <c r="TPA129" s="228"/>
      <c r="TPB129" s="228"/>
      <c r="TPC129" s="228"/>
      <c r="TPD129" s="229"/>
      <c r="TPE129" s="230"/>
      <c r="TPF129" s="228"/>
      <c r="TPG129" s="219"/>
      <c r="TPH129" s="227"/>
      <c r="TPI129" s="228"/>
      <c r="TPJ129" s="228"/>
      <c r="TPK129" s="235"/>
      <c r="TPL129" s="228"/>
      <c r="TPM129" s="228"/>
      <c r="TPN129" s="228"/>
      <c r="TPO129" s="229"/>
      <c r="TPP129" s="230"/>
      <c r="TPQ129" s="228"/>
      <c r="TPR129" s="219"/>
      <c r="TPS129" s="227"/>
      <c r="TPT129" s="228"/>
      <c r="TPU129" s="228"/>
      <c r="TPV129" s="235"/>
      <c r="TPW129" s="228"/>
      <c r="TPX129" s="228"/>
      <c r="TPY129" s="228"/>
      <c r="TPZ129" s="229"/>
      <c r="TQA129" s="230"/>
      <c r="TQB129" s="228"/>
      <c r="TQC129" s="219"/>
      <c r="TQD129" s="227"/>
      <c r="TQE129" s="228"/>
      <c r="TQF129" s="228"/>
      <c r="TQG129" s="235"/>
      <c r="TQH129" s="228"/>
      <c r="TQI129" s="228"/>
      <c r="TQJ129" s="228"/>
      <c r="TQK129" s="229"/>
      <c r="TQL129" s="230"/>
      <c r="TQM129" s="228"/>
      <c r="TQN129" s="219"/>
      <c r="TQO129" s="227"/>
      <c r="TQP129" s="228"/>
      <c r="TQQ129" s="228"/>
      <c r="TQR129" s="235"/>
      <c r="TQS129" s="228"/>
      <c r="TQT129" s="228"/>
      <c r="TQU129" s="228"/>
      <c r="TQV129" s="229"/>
      <c r="TQW129" s="230"/>
      <c r="TQX129" s="228"/>
      <c r="TQY129" s="219"/>
      <c r="TQZ129" s="227"/>
      <c r="TRA129" s="228"/>
      <c r="TRB129" s="228"/>
      <c r="TRC129" s="235"/>
      <c r="TRD129" s="228"/>
      <c r="TRE129" s="228"/>
      <c r="TRF129" s="228"/>
      <c r="TRG129" s="229"/>
      <c r="TRH129" s="230"/>
      <c r="TRI129" s="228"/>
      <c r="TRJ129" s="219"/>
      <c r="TRK129" s="227"/>
      <c r="TRL129" s="228"/>
      <c r="TRM129" s="228"/>
      <c r="TRN129" s="235"/>
      <c r="TRO129" s="228"/>
      <c r="TRP129" s="228"/>
      <c r="TRQ129" s="228"/>
      <c r="TRR129" s="229"/>
      <c r="TRS129" s="230"/>
      <c r="TRT129" s="228"/>
      <c r="TRU129" s="219"/>
      <c r="TRV129" s="227"/>
      <c r="TRW129" s="228"/>
      <c r="TRX129" s="228"/>
      <c r="TRY129" s="235"/>
      <c r="TRZ129" s="228"/>
      <c r="TSA129" s="228"/>
      <c r="TSB129" s="228"/>
      <c r="TSC129" s="229"/>
      <c r="TSD129" s="230"/>
      <c r="TSE129" s="228"/>
      <c r="TSF129" s="219"/>
      <c r="TSG129" s="227"/>
      <c r="TSH129" s="228"/>
      <c r="TSI129" s="228"/>
      <c r="TSJ129" s="235"/>
      <c r="TSK129" s="228"/>
      <c r="TSL129" s="228"/>
      <c r="TSM129" s="228"/>
      <c r="TSN129" s="229"/>
      <c r="TSO129" s="230"/>
      <c r="TSP129" s="228"/>
      <c r="TSQ129" s="219"/>
      <c r="TSR129" s="227"/>
      <c r="TSS129" s="228"/>
      <c r="TST129" s="228"/>
      <c r="TSU129" s="235"/>
      <c r="TSV129" s="228"/>
      <c r="TSW129" s="228"/>
      <c r="TSX129" s="228"/>
      <c r="TSY129" s="229"/>
      <c r="TSZ129" s="230"/>
      <c r="TTA129" s="228"/>
      <c r="TTB129" s="219"/>
      <c r="TTC129" s="227"/>
      <c r="TTD129" s="228"/>
      <c r="TTE129" s="228"/>
      <c r="TTF129" s="235"/>
      <c r="TTG129" s="228"/>
      <c r="TTH129" s="228"/>
      <c r="TTI129" s="228"/>
      <c r="TTJ129" s="229"/>
      <c r="TTK129" s="230"/>
      <c r="TTL129" s="228"/>
      <c r="TTM129" s="219"/>
      <c r="TTN129" s="227"/>
      <c r="TTO129" s="228"/>
      <c r="TTP129" s="228"/>
      <c r="TTQ129" s="235"/>
      <c r="TTR129" s="228"/>
      <c r="TTS129" s="228"/>
      <c r="TTT129" s="228"/>
      <c r="TTU129" s="229"/>
      <c r="TTV129" s="230"/>
      <c r="TTW129" s="228"/>
      <c r="TTX129" s="219"/>
      <c r="TTY129" s="227"/>
      <c r="TTZ129" s="228"/>
      <c r="TUA129" s="228"/>
      <c r="TUB129" s="235"/>
      <c r="TUC129" s="228"/>
      <c r="TUD129" s="228"/>
      <c r="TUE129" s="228"/>
      <c r="TUF129" s="229"/>
      <c r="TUG129" s="230"/>
      <c r="TUH129" s="228"/>
      <c r="TUI129" s="219"/>
      <c r="TUJ129" s="227"/>
      <c r="TUK129" s="228"/>
      <c r="TUL129" s="228"/>
      <c r="TUM129" s="235"/>
      <c r="TUN129" s="228"/>
      <c r="TUO129" s="228"/>
      <c r="TUP129" s="228"/>
      <c r="TUQ129" s="229"/>
      <c r="TUR129" s="230"/>
      <c r="TUS129" s="228"/>
      <c r="TUT129" s="219"/>
      <c r="TUU129" s="227"/>
      <c r="TUV129" s="228"/>
      <c r="TUW129" s="228"/>
      <c r="TUX129" s="235"/>
      <c r="TUY129" s="228"/>
      <c r="TUZ129" s="228"/>
      <c r="TVA129" s="228"/>
      <c r="TVB129" s="229"/>
      <c r="TVC129" s="230"/>
      <c r="TVD129" s="228"/>
      <c r="TVE129" s="219"/>
      <c r="TVF129" s="227"/>
      <c r="TVG129" s="228"/>
      <c r="TVH129" s="228"/>
      <c r="TVI129" s="235"/>
      <c r="TVJ129" s="228"/>
      <c r="TVK129" s="228"/>
      <c r="TVL129" s="228"/>
      <c r="TVM129" s="229"/>
      <c r="TVN129" s="230"/>
      <c r="TVO129" s="228"/>
      <c r="TVP129" s="219"/>
      <c r="TVQ129" s="227"/>
      <c r="TVR129" s="228"/>
      <c r="TVS129" s="228"/>
      <c r="TVT129" s="235"/>
      <c r="TVU129" s="228"/>
      <c r="TVV129" s="228"/>
      <c r="TVW129" s="228"/>
      <c r="TVX129" s="229"/>
      <c r="TVY129" s="230"/>
      <c r="TVZ129" s="228"/>
      <c r="TWA129" s="219"/>
      <c r="TWB129" s="227"/>
      <c r="TWC129" s="228"/>
      <c r="TWD129" s="228"/>
      <c r="TWE129" s="235"/>
      <c r="TWF129" s="228"/>
      <c r="TWG129" s="228"/>
      <c r="TWH129" s="228"/>
      <c r="TWI129" s="229"/>
      <c r="TWJ129" s="230"/>
      <c r="TWK129" s="228"/>
      <c r="TWL129" s="219"/>
      <c r="TWM129" s="227"/>
      <c r="TWN129" s="228"/>
      <c r="TWO129" s="228"/>
      <c r="TWP129" s="235"/>
      <c r="TWQ129" s="228"/>
      <c r="TWR129" s="228"/>
      <c r="TWS129" s="228"/>
      <c r="TWT129" s="229"/>
      <c r="TWU129" s="230"/>
      <c r="TWV129" s="228"/>
      <c r="TWW129" s="219"/>
      <c r="TWX129" s="227"/>
      <c r="TWY129" s="228"/>
      <c r="TWZ129" s="228"/>
      <c r="TXA129" s="235"/>
      <c r="TXB129" s="228"/>
      <c r="TXC129" s="228"/>
      <c r="TXD129" s="228"/>
      <c r="TXE129" s="229"/>
      <c r="TXF129" s="230"/>
      <c r="TXG129" s="228"/>
      <c r="TXH129" s="219"/>
      <c r="TXI129" s="227"/>
      <c r="TXJ129" s="228"/>
      <c r="TXK129" s="228"/>
      <c r="TXL129" s="235"/>
      <c r="TXM129" s="228"/>
      <c r="TXN129" s="228"/>
      <c r="TXO129" s="228"/>
      <c r="TXP129" s="229"/>
      <c r="TXQ129" s="230"/>
      <c r="TXR129" s="228"/>
      <c r="TXS129" s="219"/>
      <c r="TXT129" s="227"/>
      <c r="TXU129" s="228"/>
      <c r="TXV129" s="228"/>
      <c r="TXW129" s="235"/>
      <c r="TXX129" s="228"/>
      <c r="TXY129" s="228"/>
      <c r="TXZ129" s="228"/>
      <c r="TYA129" s="229"/>
      <c r="TYB129" s="230"/>
      <c r="TYC129" s="228"/>
      <c r="TYD129" s="219"/>
      <c r="TYE129" s="227"/>
      <c r="TYF129" s="228"/>
      <c r="TYG129" s="228"/>
      <c r="TYH129" s="235"/>
      <c r="TYI129" s="228"/>
      <c r="TYJ129" s="228"/>
      <c r="TYK129" s="228"/>
      <c r="TYL129" s="229"/>
      <c r="TYM129" s="230"/>
      <c r="TYN129" s="228"/>
      <c r="TYO129" s="219"/>
      <c r="TYP129" s="227"/>
      <c r="TYQ129" s="228"/>
      <c r="TYR129" s="228"/>
      <c r="TYS129" s="235"/>
      <c r="TYT129" s="228"/>
      <c r="TYU129" s="228"/>
      <c r="TYV129" s="228"/>
      <c r="TYW129" s="229"/>
      <c r="TYX129" s="230"/>
      <c r="TYY129" s="228"/>
      <c r="TYZ129" s="219"/>
      <c r="TZA129" s="227"/>
      <c r="TZB129" s="228"/>
      <c r="TZC129" s="228"/>
      <c r="TZD129" s="235"/>
      <c r="TZE129" s="228"/>
      <c r="TZF129" s="228"/>
      <c r="TZG129" s="228"/>
      <c r="TZH129" s="229"/>
      <c r="TZI129" s="230"/>
      <c r="TZJ129" s="228"/>
      <c r="TZK129" s="219"/>
      <c r="TZL129" s="227"/>
      <c r="TZM129" s="228"/>
      <c r="TZN129" s="228"/>
      <c r="TZO129" s="235"/>
      <c r="TZP129" s="228"/>
      <c r="TZQ129" s="228"/>
      <c r="TZR129" s="228"/>
      <c r="TZS129" s="229"/>
      <c r="TZT129" s="230"/>
      <c r="TZU129" s="228"/>
      <c r="TZV129" s="219"/>
      <c r="TZW129" s="227"/>
      <c r="TZX129" s="228"/>
      <c r="TZY129" s="228"/>
      <c r="TZZ129" s="235"/>
      <c r="UAA129" s="228"/>
      <c r="UAB129" s="228"/>
      <c r="UAC129" s="228"/>
      <c r="UAD129" s="229"/>
      <c r="UAE129" s="230"/>
      <c r="UAF129" s="228"/>
      <c r="UAG129" s="219"/>
      <c r="UAH129" s="227"/>
      <c r="UAI129" s="228"/>
      <c r="UAJ129" s="228"/>
      <c r="UAK129" s="235"/>
      <c r="UAL129" s="228"/>
      <c r="UAM129" s="228"/>
      <c r="UAN129" s="228"/>
      <c r="UAO129" s="229"/>
      <c r="UAP129" s="230"/>
      <c r="UAQ129" s="228"/>
      <c r="UAR129" s="219"/>
      <c r="UAS129" s="227"/>
      <c r="UAT129" s="228"/>
      <c r="UAU129" s="228"/>
      <c r="UAV129" s="235"/>
      <c r="UAW129" s="228"/>
      <c r="UAX129" s="228"/>
      <c r="UAY129" s="228"/>
      <c r="UAZ129" s="229"/>
      <c r="UBA129" s="230"/>
      <c r="UBB129" s="228"/>
      <c r="UBC129" s="219"/>
      <c r="UBD129" s="227"/>
      <c r="UBE129" s="228"/>
      <c r="UBF129" s="228"/>
      <c r="UBG129" s="235"/>
      <c r="UBH129" s="228"/>
      <c r="UBI129" s="228"/>
      <c r="UBJ129" s="228"/>
      <c r="UBK129" s="229"/>
      <c r="UBL129" s="230"/>
      <c r="UBM129" s="228"/>
      <c r="UBN129" s="219"/>
      <c r="UBO129" s="227"/>
      <c r="UBP129" s="228"/>
      <c r="UBQ129" s="228"/>
      <c r="UBR129" s="235"/>
      <c r="UBS129" s="228"/>
      <c r="UBT129" s="228"/>
      <c r="UBU129" s="228"/>
      <c r="UBV129" s="229"/>
      <c r="UBW129" s="230"/>
      <c r="UBX129" s="228"/>
      <c r="UBY129" s="219"/>
      <c r="UBZ129" s="227"/>
      <c r="UCA129" s="228"/>
      <c r="UCB129" s="228"/>
      <c r="UCC129" s="235"/>
      <c r="UCD129" s="228"/>
      <c r="UCE129" s="228"/>
      <c r="UCF129" s="228"/>
      <c r="UCG129" s="229"/>
      <c r="UCH129" s="230"/>
      <c r="UCI129" s="228"/>
      <c r="UCJ129" s="219"/>
      <c r="UCK129" s="227"/>
      <c r="UCL129" s="228"/>
      <c r="UCM129" s="228"/>
      <c r="UCN129" s="235"/>
      <c r="UCO129" s="228"/>
      <c r="UCP129" s="228"/>
      <c r="UCQ129" s="228"/>
      <c r="UCR129" s="229"/>
      <c r="UCS129" s="230"/>
      <c r="UCT129" s="228"/>
      <c r="UCU129" s="219"/>
      <c r="UCV129" s="227"/>
      <c r="UCW129" s="228"/>
      <c r="UCX129" s="228"/>
      <c r="UCY129" s="235"/>
      <c r="UCZ129" s="228"/>
      <c r="UDA129" s="228"/>
      <c r="UDB129" s="228"/>
      <c r="UDC129" s="229"/>
      <c r="UDD129" s="230"/>
      <c r="UDE129" s="228"/>
      <c r="UDF129" s="219"/>
      <c r="UDG129" s="227"/>
      <c r="UDH129" s="228"/>
      <c r="UDI129" s="228"/>
      <c r="UDJ129" s="235"/>
      <c r="UDK129" s="228"/>
      <c r="UDL129" s="228"/>
      <c r="UDM129" s="228"/>
      <c r="UDN129" s="229"/>
      <c r="UDO129" s="230"/>
      <c r="UDP129" s="228"/>
      <c r="UDQ129" s="219"/>
      <c r="UDR129" s="227"/>
      <c r="UDS129" s="228"/>
      <c r="UDT129" s="228"/>
      <c r="UDU129" s="235"/>
      <c r="UDV129" s="228"/>
      <c r="UDW129" s="228"/>
      <c r="UDX129" s="228"/>
      <c r="UDY129" s="229"/>
      <c r="UDZ129" s="230"/>
      <c r="UEA129" s="228"/>
      <c r="UEB129" s="219"/>
      <c r="UEC129" s="227"/>
      <c r="UED129" s="228"/>
      <c r="UEE129" s="228"/>
      <c r="UEF129" s="235"/>
      <c r="UEG129" s="228"/>
      <c r="UEH129" s="228"/>
      <c r="UEI129" s="228"/>
      <c r="UEJ129" s="229"/>
      <c r="UEK129" s="230"/>
      <c r="UEL129" s="228"/>
      <c r="UEM129" s="219"/>
      <c r="UEN129" s="227"/>
      <c r="UEO129" s="228"/>
      <c r="UEP129" s="228"/>
      <c r="UEQ129" s="235"/>
      <c r="UER129" s="228"/>
      <c r="UES129" s="228"/>
      <c r="UET129" s="228"/>
      <c r="UEU129" s="229"/>
      <c r="UEV129" s="230"/>
      <c r="UEW129" s="228"/>
      <c r="UEX129" s="219"/>
      <c r="UEY129" s="227"/>
      <c r="UEZ129" s="228"/>
      <c r="UFA129" s="228"/>
      <c r="UFB129" s="235"/>
      <c r="UFC129" s="228"/>
      <c r="UFD129" s="228"/>
      <c r="UFE129" s="228"/>
      <c r="UFF129" s="229"/>
      <c r="UFG129" s="230"/>
      <c r="UFH129" s="228"/>
      <c r="UFI129" s="219"/>
      <c r="UFJ129" s="227"/>
      <c r="UFK129" s="228"/>
      <c r="UFL129" s="228"/>
      <c r="UFM129" s="235"/>
      <c r="UFN129" s="228"/>
      <c r="UFO129" s="228"/>
      <c r="UFP129" s="228"/>
      <c r="UFQ129" s="229"/>
      <c r="UFR129" s="230"/>
      <c r="UFS129" s="228"/>
      <c r="UFT129" s="219"/>
      <c r="UFU129" s="227"/>
      <c r="UFV129" s="228"/>
      <c r="UFW129" s="228"/>
      <c r="UFX129" s="235"/>
      <c r="UFY129" s="228"/>
      <c r="UFZ129" s="228"/>
      <c r="UGA129" s="228"/>
      <c r="UGB129" s="229"/>
      <c r="UGC129" s="230"/>
      <c r="UGD129" s="228"/>
      <c r="UGE129" s="219"/>
      <c r="UGF129" s="227"/>
      <c r="UGG129" s="228"/>
      <c r="UGH129" s="228"/>
      <c r="UGI129" s="235"/>
      <c r="UGJ129" s="228"/>
      <c r="UGK129" s="228"/>
      <c r="UGL129" s="228"/>
      <c r="UGM129" s="229"/>
      <c r="UGN129" s="230"/>
      <c r="UGO129" s="228"/>
      <c r="UGP129" s="219"/>
      <c r="UGQ129" s="227"/>
      <c r="UGR129" s="228"/>
      <c r="UGS129" s="228"/>
      <c r="UGT129" s="235"/>
      <c r="UGU129" s="228"/>
      <c r="UGV129" s="228"/>
      <c r="UGW129" s="228"/>
      <c r="UGX129" s="229"/>
      <c r="UGY129" s="230"/>
      <c r="UGZ129" s="228"/>
      <c r="UHA129" s="219"/>
      <c r="UHB129" s="227"/>
      <c r="UHC129" s="228"/>
      <c r="UHD129" s="228"/>
      <c r="UHE129" s="235"/>
      <c r="UHF129" s="228"/>
      <c r="UHG129" s="228"/>
      <c r="UHH129" s="228"/>
      <c r="UHI129" s="229"/>
      <c r="UHJ129" s="230"/>
      <c r="UHK129" s="228"/>
      <c r="UHL129" s="219"/>
      <c r="UHM129" s="227"/>
      <c r="UHN129" s="228"/>
      <c r="UHO129" s="228"/>
      <c r="UHP129" s="235"/>
      <c r="UHQ129" s="228"/>
      <c r="UHR129" s="228"/>
      <c r="UHS129" s="228"/>
      <c r="UHT129" s="229"/>
      <c r="UHU129" s="230"/>
      <c r="UHV129" s="228"/>
      <c r="UHW129" s="219"/>
      <c r="UHX129" s="227"/>
      <c r="UHY129" s="228"/>
      <c r="UHZ129" s="228"/>
      <c r="UIA129" s="235"/>
      <c r="UIB129" s="228"/>
      <c r="UIC129" s="228"/>
      <c r="UID129" s="228"/>
      <c r="UIE129" s="229"/>
      <c r="UIF129" s="230"/>
      <c r="UIG129" s="228"/>
      <c r="UIH129" s="219"/>
      <c r="UII129" s="227"/>
      <c r="UIJ129" s="228"/>
      <c r="UIK129" s="228"/>
      <c r="UIL129" s="235"/>
      <c r="UIM129" s="228"/>
      <c r="UIN129" s="228"/>
      <c r="UIO129" s="228"/>
      <c r="UIP129" s="229"/>
      <c r="UIQ129" s="230"/>
      <c r="UIR129" s="228"/>
      <c r="UIS129" s="219"/>
      <c r="UIT129" s="227"/>
      <c r="UIU129" s="228"/>
      <c r="UIV129" s="228"/>
      <c r="UIW129" s="235"/>
      <c r="UIX129" s="228"/>
      <c r="UIY129" s="228"/>
      <c r="UIZ129" s="228"/>
      <c r="UJA129" s="229"/>
      <c r="UJB129" s="230"/>
      <c r="UJC129" s="228"/>
      <c r="UJD129" s="219"/>
      <c r="UJE129" s="227"/>
      <c r="UJF129" s="228"/>
      <c r="UJG129" s="228"/>
      <c r="UJH129" s="235"/>
      <c r="UJI129" s="228"/>
      <c r="UJJ129" s="228"/>
      <c r="UJK129" s="228"/>
      <c r="UJL129" s="229"/>
      <c r="UJM129" s="230"/>
      <c r="UJN129" s="228"/>
      <c r="UJO129" s="219"/>
      <c r="UJP129" s="227"/>
      <c r="UJQ129" s="228"/>
      <c r="UJR129" s="228"/>
      <c r="UJS129" s="235"/>
      <c r="UJT129" s="228"/>
      <c r="UJU129" s="228"/>
      <c r="UJV129" s="228"/>
      <c r="UJW129" s="229"/>
      <c r="UJX129" s="230"/>
      <c r="UJY129" s="228"/>
      <c r="UJZ129" s="219"/>
      <c r="UKA129" s="227"/>
      <c r="UKB129" s="228"/>
      <c r="UKC129" s="228"/>
      <c r="UKD129" s="235"/>
      <c r="UKE129" s="228"/>
      <c r="UKF129" s="228"/>
      <c r="UKG129" s="228"/>
      <c r="UKH129" s="229"/>
      <c r="UKI129" s="230"/>
      <c r="UKJ129" s="228"/>
      <c r="UKK129" s="219"/>
      <c r="UKL129" s="227"/>
      <c r="UKM129" s="228"/>
      <c r="UKN129" s="228"/>
      <c r="UKO129" s="235"/>
      <c r="UKP129" s="228"/>
      <c r="UKQ129" s="228"/>
      <c r="UKR129" s="228"/>
      <c r="UKS129" s="229"/>
      <c r="UKT129" s="230"/>
      <c r="UKU129" s="228"/>
      <c r="UKV129" s="219"/>
      <c r="UKW129" s="227"/>
      <c r="UKX129" s="228"/>
      <c r="UKY129" s="228"/>
      <c r="UKZ129" s="235"/>
      <c r="ULA129" s="228"/>
      <c r="ULB129" s="228"/>
      <c r="ULC129" s="228"/>
      <c r="ULD129" s="229"/>
      <c r="ULE129" s="230"/>
      <c r="ULF129" s="228"/>
      <c r="ULG129" s="219"/>
      <c r="ULH129" s="227"/>
      <c r="ULI129" s="228"/>
      <c r="ULJ129" s="228"/>
      <c r="ULK129" s="235"/>
      <c r="ULL129" s="228"/>
      <c r="ULM129" s="228"/>
      <c r="ULN129" s="228"/>
      <c r="ULO129" s="229"/>
      <c r="ULP129" s="230"/>
      <c r="ULQ129" s="228"/>
      <c r="ULR129" s="219"/>
      <c r="ULS129" s="227"/>
      <c r="ULT129" s="228"/>
      <c r="ULU129" s="228"/>
      <c r="ULV129" s="235"/>
      <c r="ULW129" s="228"/>
      <c r="ULX129" s="228"/>
      <c r="ULY129" s="228"/>
      <c r="ULZ129" s="229"/>
      <c r="UMA129" s="230"/>
      <c r="UMB129" s="228"/>
      <c r="UMC129" s="219"/>
      <c r="UMD129" s="227"/>
      <c r="UME129" s="228"/>
      <c r="UMF129" s="228"/>
      <c r="UMG129" s="235"/>
      <c r="UMH129" s="228"/>
      <c r="UMI129" s="228"/>
      <c r="UMJ129" s="228"/>
      <c r="UMK129" s="229"/>
      <c r="UML129" s="230"/>
      <c r="UMM129" s="228"/>
      <c r="UMN129" s="219"/>
      <c r="UMO129" s="227"/>
      <c r="UMP129" s="228"/>
      <c r="UMQ129" s="228"/>
      <c r="UMR129" s="235"/>
      <c r="UMS129" s="228"/>
      <c r="UMT129" s="228"/>
      <c r="UMU129" s="228"/>
      <c r="UMV129" s="229"/>
      <c r="UMW129" s="230"/>
      <c r="UMX129" s="228"/>
      <c r="UMY129" s="219"/>
      <c r="UMZ129" s="227"/>
      <c r="UNA129" s="228"/>
      <c r="UNB129" s="228"/>
      <c r="UNC129" s="235"/>
      <c r="UND129" s="228"/>
      <c r="UNE129" s="228"/>
      <c r="UNF129" s="228"/>
      <c r="UNG129" s="229"/>
      <c r="UNH129" s="230"/>
      <c r="UNI129" s="228"/>
      <c r="UNJ129" s="219"/>
      <c r="UNK129" s="227"/>
      <c r="UNL129" s="228"/>
      <c r="UNM129" s="228"/>
      <c r="UNN129" s="235"/>
      <c r="UNO129" s="228"/>
      <c r="UNP129" s="228"/>
      <c r="UNQ129" s="228"/>
      <c r="UNR129" s="229"/>
      <c r="UNS129" s="230"/>
      <c r="UNT129" s="228"/>
      <c r="UNU129" s="219"/>
      <c r="UNV129" s="227"/>
      <c r="UNW129" s="228"/>
      <c r="UNX129" s="228"/>
      <c r="UNY129" s="235"/>
      <c r="UNZ129" s="228"/>
      <c r="UOA129" s="228"/>
      <c r="UOB129" s="228"/>
      <c r="UOC129" s="229"/>
      <c r="UOD129" s="230"/>
      <c r="UOE129" s="228"/>
      <c r="UOF129" s="219"/>
      <c r="UOG129" s="227"/>
      <c r="UOH129" s="228"/>
      <c r="UOI129" s="228"/>
      <c r="UOJ129" s="235"/>
      <c r="UOK129" s="228"/>
      <c r="UOL129" s="228"/>
      <c r="UOM129" s="228"/>
      <c r="UON129" s="229"/>
      <c r="UOO129" s="230"/>
      <c r="UOP129" s="228"/>
      <c r="UOQ129" s="219"/>
      <c r="UOR129" s="227"/>
      <c r="UOS129" s="228"/>
      <c r="UOT129" s="228"/>
      <c r="UOU129" s="235"/>
      <c r="UOV129" s="228"/>
      <c r="UOW129" s="228"/>
      <c r="UOX129" s="228"/>
      <c r="UOY129" s="229"/>
      <c r="UOZ129" s="230"/>
      <c r="UPA129" s="228"/>
      <c r="UPB129" s="219"/>
      <c r="UPC129" s="227"/>
      <c r="UPD129" s="228"/>
      <c r="UPE129" s="228"/>
      <c r="UPF129" s="235"/>
      <c r="UPG129" s="228"/>
      <c r="UPH129" s="228"/>
      <c r="UPI129" s="228"/>
      <c r="UPJ129" s="229"/>
      <c r="UPK129" s="230"/>
      <c r="UPL129" s="228"/>
      <c r="UPM129" s="219"/>
      <c r="UPN129" s="227"/>
      <c r="UPO129" s="228"/>
      <c r="UPP129" s="228"/>
      <c r="UPQ129" s="235"/>
      <c r="UPR129" s="228"/>
      <c r="UPS129" s="228"/>
      <c r="UPT129" s="228"/>
      <c r="UPU129" s="229"/>
      <c r="UPV129" s="230"/>
      <c r="UPW129" s="228"/>
      <c r="UPX129" s="219"/>
      <c r="UPY129" s="227"/>
      <c r="UPZ129" s="228"/>
      <c r="UQA129" s="228"/>
      <c r="UQB129" s="235"/>
      <c r="UQC129" s="228"/>
      <c r="UQD129" s="228"/>
      <c r="UQE129" s="228"/>
      <c r="UQF129" s="229"/>
      <c r="UQG129" s="230"/>
      <c r="UQH129" s="228"/>
      <c r="UQI129" s="219"/>
      <c r="UQJ129" s="227"/>
      <c r="UQK129" s="228"/>
      <c r="UQL129" s="228"/>
      <c r="UQM129" s="235"/>
      <c r="UQN129" s="228"/>
      <c r="UQO129" s="228"/>
      <c r="UQP129" s="228"/>
      <c r="UQQ129" s="229"/>
      <c r="UQR129" s="230"/>
      <c r="UQS129" s="228"/>
      <c r="UQT129" s="219"/>
      <c r="UQU129" s="227"/>
      <c r="UQV129" s="228"/>
      <c r="UQW129" s="228"/>
      <c r="UQX129" s="235"/>
      <c r="UQY129" s="228"/>
      <c r="UQZ129" s="228"/>
      <c r="URA129" s="228"/>
      <c r="URB129" s="229"/>
      <c r="URC129" s="230"/>
      <c r="URD129" s="228"/>
      <c r="URE129" s="219"/>
      <c r="URF129" s="227"/>
      <c r="URG129" s="228"/>
      <c r="URH129" s="228"/>
      <c r="URI129" s="235"/>
      <c r="URJ129" s="228"/>
      <c r="URK129" s="228"/>
      <c r="URL129" s="228"/>
      <c r="URM129" s="229"/>
      <c r="URN129" s="230"/>
      <c r="URO129" s="228"/>
      <c r="URP129" s="219"/>
      <c r="URQ129" s="227"/>
      <c r="URR129" s="228"/>
      <c r="URS129" s="228"/>
      <c r="URT129" s="235"/>
      <c r="URU129" s="228"/>
      <c r="URV129" s="228"/>
      <c r="URW129" s="228"/>
      <c r="URX129" s="229"/>
      <c r="URY129" s="230"/>
      <c r="URZ129" s="228"/>
      <c r="USA129" s="219"/>
      <c r="USB129" s="227"/>
      <c r="USC129" s="228"/>
      <c r="USD129" s="228"/>
      <c r="USE129" s="235"/>
      <c r="USF129" s="228"/>
      <c r="USG129" s="228"/>
      <c r="USH129" s="228"/>
      <c r="USI129" s="229"/>
      <c r="USJ129" s="230"/>
      <c r="USK129" s="228"/>
      <c r="USL129" s="219"/>
      <c r="USM129" s="227"/>
      <c r="USN129" s="228"/>
      <c r="USO129" s="228"/>
      <c r="USP129" s="235"/>
      <c r="USQ129" s="228"/>
      <c r="USR129" s="228"/>
      <c r="USS129" s="228"/>
      <c r="UST129" s="229"/>
      <c r="USU129" s="230"/>
      <c r="USV129" s="228"/>
      <c r="USW129" s="219"/>
      <c r="USX129" s="227"/>
      <c r="USY129" s="228"/>
      <c r="USZ129" s="228"/>
      <c r="UTA129" s="235"/>
      <c r="UTB129" s="228"/>
      <c r="UTC129" s="228"/>
      <c r="UTD129" s="228"/>
      <c r="UTE129" s="229"/>
      <c r="UTF129" s="230"/>
      <c r="UTG129" s="228"/>
      <c r="UTH129" s="219"/>
      <c r="UTI129" s="227"/>
      <c r="UTJ129" s="228"/>
      <c r="UTK129" s="228"/>
      <c r="UTL129" s="235"/>
      <c r="UTM129" s="228"/>
      <c r="UTN129" s="228"/>
      <c r="UTO129" s="228"/>
      <c r="UTP129" s="229"/>
      <c r="UTQ129" s="230"/>
      <c r="UTR129" s="228"/>
      <c r="UTS129" s="219"/>
      <c r="UTT129" s="227"/>
      <c r="UTU129" s="228"/>
      <c r="UTV129" s="228"/>
      <c r="UTW129" s="235"/>
      <c r="UTX129" s="228"/>
      <c r="UTY129" s="228"/>
      <c r="UTZ129" s="228"/>
      <c r="UUA129" s="229"/>
      <c r="UUB129" s="230"/>
      <c r="UUC129" s="228"/>
      <c r="UUD129" s="219"/>
      <c r="UUE129" s="227"/>
      <c r="UUF129" s="228"/>
      <c r="UUG129" s="228"/>
      <c r="UUH129" s="235"/>
      <c r="UUI129" s="228"/>
      <c r="UUJ129" s="228"/>
      <c r="UUK129" s="228"/>
      <c r="UUL129" s="229"/>
      <c r="UUM129" s="230"/>
      <c r="UUN129" s="228"/>
      <c r="UUO129" s="219"/>
      <c r="UUP129" s="227"/>
      <c r="UUQ129" s="228"/>
      <c r="UUR129" s="228"/>
      <c r="UUS129" s="235"/>
      <c r="UUT129" s="228"/>
      <c r="UUU129" s="228"/>
      <c r="UUV129" s="228"/>
      <c r="UUW129" s="229"/>
      <c r="UUX129" s="230"/>
      <c r="UUY129" s="228"/>
      <c r="UUZ129" s="219"/>
      <c r="UVA129" s="227"/>
      <c r="UVB129" s="228"/>
      <c r="UVC129" s="228"/>
      <c r="UVD129" s="235"/>
      <c r="UVE129" s="228"/>
      <c r="UVF129" s="228"/>
      <c r="UVG129" s="228"/>
      <c r="UVH129" s="229"/>
      <c r="UVI129" s="230"/>
      <c r="UVJ129" s="228"/>
      <c r="UVK129" s="219"/>
      <c r="UVL129" s="227"/>
      <c r="UVM129" s="228"/>
      <c r="UVN129" s="228"/>
      <c r="UVO129" s="235"/>
      <c r="UVP129" s="228"/>
      <c r="UVQ129" s="228"/>
      <c r="UVR129" s="228"/>
      <c r="UVS129" s="229"/>
      <c r="UVT129" s="230"/>
      <c r="UVU129" s="228"/>
      <c r="UVV129" s="219"/>
      <c r="UVW129" s="227"/>
      <c r="UVX129" s="228"/>
      <c r="UVY129" s="228"/>
      <c r="UVZ129" s="235"/>
      <c r="UWA129" s="228"/>
      <c r="UWB129" s="228"/>
      <c r="UWC129" s="228"/>
      <c r="UWD129" s="229"/>
      <c r="UWE129" s="230"/>
      <c r="UWF129" s="228"/>
      <c r="UWG129" s="219"/>
      <c r="UWH129" s="227"/>
      <c r="UWI129" s="228"/>
      <c r="UWJ129" s="228"/>
      <c r="UWK129" s="235"/>
      <c r="UWL129" s="228"/>
      <c r="UWM129" s="228"/>
      <c r="UWN129" s="228"/>
      <c r="UWO129" s="229"/>
      <c r="UWP129" s="230"/>
      <c r="UWQ129" s="228"/>
      <c r="UWR129" s="219"/>
      <c r="UWS129" s="227"/>
      <c r="UWT129" s="228"/>
      <c r="UWU129" s="228"/>
      <c r="UWV129" s="235"/>
      <c r="UWW129" s="228"/>
      <c r="UWX129" s="228"/>
      <c r="UWY129" s="228"/>
      <c r="UWZ129" s="229"/>
      <c r="UXA129" s="230"/>
      <c r="UXB129" s="228"/>
      <c r="UXC129" s="219"/>
      <c r="UXD129" s="227"/>
      <c r="UXE129" s="228"/>
      <c r="UXF129" s="228"/>
      <c r="UXG129" s="235"/>
      <c r="UXH129" s="228"/>
      <c r="UXI129" s="228"/>
      <c r="UXJ129" s="228"/>
      <c r="UXK129" s="229"/>
      <c r="UXL129" s="230"/>
      <c r="UXM129" s="228"/>
      <c r="UXN129" s="219"/>
      <c r="UXO129" s="227"/>
      <c r="UXP129" s="228"/>
      <c r="UXQ129" s="228"/>
      <c r="UXR129" s="235"/>
      <c r="UXS129" s="228"/>
      <c r="UXT129" s="228"/>
      <c r="UXU129" s="228"/>
      <c r="UXV129" s="229"/>
      <c r="UXW129" s="230"/>
      <c r="UXX129" s="228"/>
      <c r="UXY129" s="219"/>
      <c r="UXZ129" s="227"/>
      <c r="UYA129" s="228"/>
      <c r="UYB129" s="228"/>
      <c r="UYC129" s="235"/>
      <c r="UYD129" s="228"/>
      <c r="UYE129" s="228"/>
      <c r="UYF129" s="228"/>
      <c r="UYG129" s="229"/>
      <c r="UYH129" s="230"/>
      <c r="UYI129" s="228"/>
      <c r="UYJ129" s="219"/>
      <c r="UYK129" s="227"/>
      <c r="UYL129" s="228"/>
      <c r="UYM129" s="228"/>
      <c r="UYN129" s="235"/>
      <c r="UYO129" s="228"/>
      <c r="UYP129" s="228"/>
      <c r="UYQ129" s="228"/>
      <c r="UYR129" s="229"/>
      <c r="UYS129" s="230"/>
      <c r="UYT129" s="228"/>
      <c r="UYU129" s="219"/>
      <c r="UYV129" s="227"/>
      <c r="UYW129" s="228"/>
      <c r="UYX129" s="228"/>
      <c r="UYY129" s="235"/>
      <c r="UYZ129" s="228"/>
      <c r="UZA129" s="228"/>
      <c r="UZB129" s="228"/>
      <c r="UZC129" s="229"/>
      <c r="UZD129" s="230"/>
      <c r="UZE129" s="228"/>
      <c r="UZF129" s="219"/>
      <c r="UZG129" s="227"/>
      <c r="UZH129" s="228"/>
      <c r="UZI129" s="228"/>
      <c r="UZJ129" s="235"/>
      <c r="UZK129" s="228"/>
      <c r="UZL129" s="228"/>
      <c r="UZM129" s="228"/>
      <c r="UZN129" s="229"/>
      <c r="UZO129" s="230"/>
      <c r="UZP129" s="228"/>
      <c r="UZQ129" s="219"/>
      <c r="UZR129" s="227"/>
      <c r="UZS129" s="228"/>
      <c r="UZT129" s="228"/>
      <c r="UZU129" s="235"/>
      <c r="UZV129" s="228"/>
      <c r="UZW129" s="228"/>
      <c r="UZX129" s="228"/>
      <c r="UZY129" s="229"/>
      <c r="UZZ129" s="230"/>
      <c r="VAA129" s="228"/>
      <c r="VAB129" s="219"/>
      <c r="VAC129" s="227"/>
      <c r="VAD129" s="228"/>
      <c r="VAE129" s="228"/>
      <c r="VAF129" s="235"/>
      <c r="VAG129" s="228"/>
      <c r="VAH129" s="228"/>
      <c r="VAI129" s="228"/>
      <c r="VAJ129" s="229"/>
      <c r="VAK129" s="230"/>
      <c r="VAL129" s="228"/>
      <c r="VAM129" s="219"/>
      <c r="VAN129" s="227"/>
      <c r="VAO129" s="228"/>
      <c r="VAP129" s="228"/>
      <c r="VAQ129" s="235"/>
      <c r="VAR129" s="228"/>
      <c r="VAS129" s="228"/>
      <c r="VAT129" s="228"/>
      <c r="VAU129" s="229"/>
      <c r="VAV129" s="230"/>
      <c r="VAW129" s="228"/>
      <c r="VAX129" s="219"/>
      <c r="VAY129" s="227"/>
      <c r="VAZ129" s="228"/>
      <c r="VBA129" s="228"/>
      <c r="VBB129" s="235"/>
      <c r="VBC129" s="228"/>
      <c r="VBD129" s="228"/>
      <c r="VBE129" s="228"/>
      <c r="VBF129" s="229"/>
      <c r="VBG129" s="230"/>
      <c r="VBH129" s="228"/>
      <c r="VBI129" s="219"/>
      <c r="VBJ129" s="227"/>
      <c r="VBK129" s="228"/>
      <c r="VBL129" s="228"/>
      <c r="VBM129" s="235"/>
      <c r="VBN129" s="228"/>
      <c r="VBO129" s="228"/>
      <c r="VBP129" s="228"/>
      <c r="VBQ129" s="229"/>
      <c r="VBR129" s="230"/>
      <c r="VBS129" s="228"/>
      <c r="VBT129" s="219"/>
      <c r="VBU129" s="227"/>
      <c r="VBV129" s="228"/>
      <c r="VBW129" s="228"/>
      <c r="VBX129" s="235"/>
      <c r="VBY129" s="228"/>
      <c r="VBZ129" s="228"/>
      <c r="VCA129" s="228"/>
      <c r="VCB129" s="229"/>
      <c r="VCC129" s="230"/>
      <c r="VCD129" s="228"/>
      <c r="VCE129" s="219"/>
      <c r="VCF129" s="227"/>
      <c r="VCG129" s="228"/>
      <c r="VCH129" s="228"/>
      <c r="VCI129" s="235"/>
      <c r="VCJ129" s="228"/>
      <c r="VCK129" s="228"/>
      <c r="VCL129" s="228"/>
      <c r="VCM129" s="229"/>
      <c r="VCN129" s="230"/>
      <c r="VCO129" s="228"/>
      <c r="VCP129" s="219"/>
      <c r="VCQ129" s="227"/>
      <c r="VCR129" s="228"/>
      <c r="VCS129" s="228"/>
      <c r="VCT129" s="235"/>
      <c r="VCU129" s="228"/>
      <c r="VCV129" s="228"/>
      <c r="VCW129" s="228"/>
      <c r="VCX129" s="229"/>
      <c r="VCY129" s="230"/>
      <c r="VCZ129" s="228"/>
      <c r="VDA129" s="219"/>
      <c r="VDB129" s="227"/>
      <c r="VDC129" s="228"/>
      <c r="VDD129" s="228"/>
      <c r="VDE129" s="235"/>
      <c r="VDF129" s="228"/>
      <c r="VDG129" s="228"/>
      <c r="VDH129" s="228"/>
      <c r="VDI129" s="229"/>
      <c r="VDJ129" s="230"/>
      <c r="VDK129" s="228"/>
      <c r="VDL129" s="219"/>
      <c r="VDM129" s="227"/>
      <c r="VDN129" s="228"/>
      <c r="VDO129" s="228"/>
      <c r="VDP129" s="235"/>
      <c r="VDQ129" s="228"/>
      <c r="VDR129" s="228"/>
      <c r="VDS129" s="228"/>
      <c r="VDT129" s="229"/>
      <c r="VDU129" s="230"/>
      <c r="VDV129" s="228"/>
      <c r="VDW129" s="219"/>
      <c r="VDX129" s="227"/>
      <c r="VDY129" s="228"/>
      <c r="VDZ129" s="228"/>
      <c r="VEA129" s="235"/>
      <c r="VEB129" s="228"/>
      <c r="VEC129" s="228"/>
      <c r="VED129" s="228"/>
      <c r="VEE129" s="229"/>
      <c r="VEF129" s="230"/>
      <c r="VEG129" s="228"/>
      <c r="VEH129" s="219"/>
      <c r="VEI129" s="227"/>
      <c r="VEJ129" s="228"/>
      <c r="VEK129" s="228"/>
      <c r="VEL129" s="235"/>
      <c r="VEM129" s="228"/>
      <c r="VEN129" s="228"/>
      <c r="VEO129" s="228"/>
      <c r="VEP129" s="229"/>
      <c r="VEQ129" s="230"/>
      <c r="VER129" s="228"/>
      <c r="VES129" s="219"/>
      <c r="VET129" s="227"/>
      <c r="VEU129" s="228"/>
      <c r="VEV129" s="228"/>
      <c r="VEW129" s="235"/>
      <c r="VEX129" s="228"/>
      <c r="VEY129" s="228"/>
      <c r="VEZ129" s="228"/>
      <c r="VFA129" s="229"/>
      <c r="VFB129" s="230"/>
      <c r="VFC129" s="228"/>
      <c r="VFD129" s="219"/>
      <c r="VFE129" s="227"/>
      <c r="VFF129" s="228"/>
      <c r="VFG129" s="228"/>
      <c r="VFH129" s="235"/>
      <c r="VFI129" s="228"/>
      <c r="VFJ129" s="228"/>
      <c r="VFK129" s="228"/>
      <c r="VFL129" s="229"/>
      <c r="VFM129" s="230"/>
      <c r="VFN129" s="228"/>
      <c r="VFO129" s="219"/>
      <c r="VFP129" s="227"/>
      <c r="VFQ129" s="228"/>
      <c r="VFR129" s="228"/>
      <c r="VFS129" s="235"/>
      <c r="VFT129" s="228"/>
      <c r="VFU129" s="228"/>
      <c r="VFV129" s="228"/>
      <c r="VFW129" s="229"/>
      <c r="VFX129" s="230"/>
      <c r="VFY129" s="228"/>
      <c r="VFZ129" s="219"/>
      <c r="VGA129" s="227"/>
      <c r="VGB129" s="228"/>
      <c r="VGC129" s="228"/>
      <c r="VGD129" s="235"/>
      <c r="VGE129" s="228"/>
      <c r="VGF129" s="228"/>
      <c r="VGG129" s="228"/>
      <c r="VGH129" s="229"/>
      <c r="VGI129" s="230"/>
      <c r="VGJ129" s="228"/>
      <c r="VGK129" s="219"/>
      <c r="VGL129" s="227"/>
      <c r="VGM129" s="228"/>
      <c r="VGN129" s="228"/>
      <c r="VGO129" s="235"/>
      <c r="VGP129" s="228"/>
      <c r="VGQ129" s="228"/>
      <c r="VGR129" s="228"/>
      <c r="VGS129" s="229"/>
      <c r="VGT129" s="230"/>
      <c r="VGU129" s="228"/>
      <c r="VGV129" s="219"/>
      <c r="VGW129" s="227"/>
      <c r="VGX129" s="228"/>
      <c r="VGY129" s="228"/>
      <c r="VGZ129" s="235"/>
      <c r="VHA129" s="228"/>
      <c r="VHB129" s="228"/>
      <c r="VHC129" s="228"/>
      <c r="VHD129" s="229"/>
      <c r="VHE129" s="230"/>
      <c r="VHF129" s="228"/>
      <c r="VHG129" s="219"/>
      <c r="VHH129" s="227"/>
      <c r="VHI129" s="228"/>
      <c r="VHJ129" s="228"/>
      <c r="VHK129" s="235"/>
      <c r="VHL129" s="228"/>
      <c r="VHM129" s="228"/>
      <c r="VHN129" s="228"/>
      <c r="VHO129" s="229"/>
      <c r="VHP129" s="230"/>
      <c r="VHQ129" s="228"/>
      <c r="VHR129" s="219"/>
      <c r="VHS129" s="227"/>
      <c r="VHT129" s="228"/>
      <c r="VHU129" s="228"/>
      <c r="VHV129" s="235"/>
      <c r="VHW129" s="228"/>
      <c r="VHX129" s="228"/>
      <c r="VHY129" s="228"/>
      <c r="VHZ129" s="229"/>
      <c r="VIA129" s="230"/>
      <c r="VIB129" s="228"/>
      <c r="VIC129" s="219"/>
      <c r="VID129" s="227"/>
      <c r="VIE129" s="228"/>
      <c r="VIF129" s="228"/>
      <c r="VIG129" s="235"/>
      <c r="VIH129" s="228"/>
      <c r="VII129" s="228"/>
      <c r="VIJ129" s="228"/>
      <c r="VIK129" s="229"/>
      <c r="VIL129" s="230"/>
      <c r="VIM129" s="228"/>
      <c r="VIN129" s="219"/>
      <c r="VIO129" s="227"/>
      <c r="VIP129" s="228"/>
      <c r="VIQ129" s="228"/>
      <c r="VIR129" s="235"/>
      <c r="VIS129" s="228"/>
      <c r="VIT129" s="228"/>
      <c r="VIU129" s="228"/>
      <c r="VIV129" s="229"/>
      <c r="VIW129" s="230"/>
      <c r="VIX129" s="228"/>
      <c r="VIY129" s="219"/>
      <c r="VIZ129" s="227"/>
      <c r="VJA129" s="228"/>
      <c r="VJB129" s="228"/>
      <c r="VJC129" s="235"/>
      <c r="VJD129" s="228"/>
      <c r="VJE129" s="228"/>
      <c r="VJF129" s="228"/>
      <c r="VJG129" s="229"/>
      <c r="VJH129" s="230"/>
      <c r="VJI129" s="228"/>
      <c r="VJJ129" s="219"/>
      <c r="VJK129" s="227"/>
      <c r="VJL129" s="228"/>
      <c r="VJM129" s="228"/>
      <c r="VJN129" s="235"/>
      <c r="VJO129" s="228"/>
      <c r="VJP129" s="228"/>
      <c r="VJQ129" s="228"/>
      <c r="VJR129" s="229"/>
      <c r="VJS129" s="230"/>
      <c r="VJT129" s="228"/>
      <c r="VJU129" s="219"/>
      <c r="VJV129" s="227"/>
      <c r="VJW129" s="228"/>
      <c r="VJX129" s="228"/>
      <c r="VJY129" s="235"/>
      <c r="VJZ129" s="228"/>
      <c r="VKA129" s="228"/>
      <c r="VKB129" s="228"/>
      <c r="VKC129" s="229"/>
      <c r="VKD129" s="230"/>
      <c r="VKE129" s="228"/>
      <c r="VKF129" s="219"/>
      <c r="VKG129" s="227"/>
      <c r="VKH129" s="228"/>
      <c r="VKI129" s="228"/>
      <c r="VKJ129" s="235"/>
      <c r="VKK129" s="228"/>
      <c r="VKL129" s="228"/>
      <c r="VKM129" s="228"/>
      <c r="VKN129" s="229"/>
      <c r="VKO129" s="230"/>
      <c r="VKP129" s="228"/>
      <c r="VKQ129" s="219"/>
      <c r="VKR129" s="227"/>
      <c r="VKS129" s="228"/>
      <c r="VKT129" s="228"/>
      <c r="VKU129" s="235"/>
      <c r="VKV129" s="228"/>
      <c r="VKW129" s="228"/>
      <c r="VKX129" s="228"/>
      <c r="VKY129" s="229"/>
      <c r="VKZ129" s="230"/>
      <c r="VLA129" s="228"/>
      <c r="VLB129" s="219"/>
      <c r="VLC129" s="227"/>
      <c r="VLD129" s="228"/>
      <c r="VLE129" s="228"/>
      <c r="VLF129" s="235"/>
      <c r="VLG129" s="228"/>
      <c r="VLH129" s="228"/>
      <c r="VLI129" s="228"/>
      <c r="VLJ129" s="229"/>
      <c r="VLK129" s="230"/>
      <c r="VLL129" s="228"/>
      <c r="VLM129" s="219"/>
      <c r="VLN129" s="227"/>
      <c r="VLO129" s="228"/>
      <c r="VLP129" s="228"/>
      <c r="VLQ129" s="235"/>
      <c r="VLR129" s="228"/>
      <c r="VLS129" s="228"/>
      <c r="VLT129" s="228"/>
      <c r="VLU129" s="229"/>
      <c r="VLV129" s="230"/>
      <c r="VLW129" s="228"/>
      <c r="VLX129" s="219"/>
      <c r="VLY129" s="227"/>
      <c r="VLZ129" s="228"/>
      <c r="VMA129" s="228"/>
      <c r="VMB129" s="235"/>
      <c r="VMC129" s="228"/>
      <c r="VMD129" s="228"/>
      <c r="VME129" s="228"/>
      <c r="VMF129" s="229"/>
      <c r="VMG129" s="230"/>
      <c r="VMH129" s="228"/>
      <c r="VMI129" s="219"/>
      <c r="VMJ129" s="227"/>
      <c r="VMK129" s="228"/>
      <c r="VML129" s="228"/>
      <c r="VMM129" s="235"/>
      <c r="VMN129" s="228"/>
      <c r="VMO129" s="228"/>
      <c r="VMP129" s="228"/>
      <c r="VMQ129" s="229"/>
      <c r="VMR129" s="230"/>
      <c r="VMS129" s="228"/>
      <c r="VMT129" s="219"/>
      <c r="VMU129" s="227"/>
      <c r="VMV129" s="228"/>
      <c r="VMW129" s="228"/>
      <c r="VMX129" s="235"/>
      <c r="VMY129" s="228"/>
      <c r="VMZ129" s="228"/>
      <c r="VNA129" s="228"/>
      <c r="VNB129" s="229"/>
      <c r="VNC129" s="230"/>
      <c r="VND129" s="228"/>
      <c r="VNE129" s="219"/>
      <c r="VNF129" s="227"/>
      <c r="VNG129" s="228"/>
      <c r="VNH129" s="228"/>
      <c r="VNI129" s="235"/>
      <c r="VNJ129" s="228"/>
      <c r="VNK129" s="228"/>
      <c r="VNL129" s="228"/>
      <c r="VNM129" s="229"/>
      <c r="VNN129" s="230"/>
      <c r="VNO129" s="228"/>
      <c r="VNP129" s="219"/>
      <c r="VNQ129" s="227"/>
      <c r="VNR129" s="228"/>
      <c r="VNS129" s="228"/>
      <c r="VNT129" s="235"/>
      <c r="VNU129" s="228"/>
      <c r="VNV129" s="228"/>
      <c r="VNW129" s="228"/>
      <c r="VNX129" s="229"/>
      <c r="VNY129" s="230"/>
      <c r="VNZ129" s="228"/>
      <c r="VOA129" s="219"/>
      <c r="VOB129" s="227"/>
      <c r="VOC129" s="228"/>
      <c r="VOD129" s="228"/>
      <c r="VOE129" s="235"/>
      <c r="VOF129" s="228"/>
      <c r="VOG129" s="228"/>
      <c r="VOH129" s="228"/>
      <c r="VOI129" s="229"/>
      <c r="VOJ129" s="230"/>
      <c r="VOK129" s="228"/>
      <c r="VOL129" s="219"/>
      <c r="VOM129" s="227"/>
      <c r="VON129" s="228"/>
      <c r="VOO129" s="228"/>
      <c r="VOP129" s="235"/>
      <c r="VOQ129" s="228"/>
      <c r="VOR129" s="228"/>
      <c r="VOS129" s="228"/>
      <c r="VOT129" s="229"/>
      <c r="VOU129" s="230"/>
      <c r="VOV129" s="228"/>
      <c r="VOW129" s="219"/>
      <c r="VOX129" s="227"/>
      <c r="VOY129" s="228"/>
      <c r="VOZ129" s="228"/>
      <c r="VPA129" s="235"/>
      <c r="VPB129" s="228"/>
      <c r="VPC129" s="228"/>
      <c r="VPD129" s="228"/>
      <c r="VPE129" s="229"/>
      <c r="VPF129" s="230"/>
      <c r="VPG129" s="228"/>
      <c r="VPH129" s="219"/>
      <c r="VPI129" s="227"/>
      <c r="VPJ129" s="228"/>
      <c r="VPK129" s="228"/>
      <c r="VPL129" s="235"/>
      <c r="VPM129" s="228"/>
      <c r="VPN129" s="228"/>
      <c r="VPO129" s="228"/>
      <c r="VPP129" s="229"/>
      <c r="VPQ129" s="230"/>
      <c r="VPR129" s="228"/>
      <c r="VPS129" s="219"/>
      <c r="VPT129" s="227"/>
      <c r="VPU129" s="228"/>
      <c r="VPV129" s="228"/>
      <c r="VPW129" s="235"/>
      <c r="VPX129" s="228"/>
      <c r="VPY129" s="228"/>
      <c r="VPZ129" s="228"/>
      <c r="VQA129" s="229"/>
      <c r="VQB129" s="230"/>
      <c r="VQC129" s="228"/>
      <c r="VQD129" s="219"/>
      <c r="VQE129" s="227"/>
      <c r="VQF129" s="228"/>
      <c r="VQG129" s="228"/>
      <c r="VQH129" s="235"/>
      <c r="VQI129" s="228"/>
      <c r="VQJ129" s="228"/>
      <c r="VQK129" s="228"/>
      <c r="VQL129" s="229"/>
      <c r="VQM129" s="230"/>
      <c r="VQN129" s="228"/>
      <c r="VQO129" s="219"/>
      <c r="VQP129" s="227"/>
      <c r="VQQ129" s="228"/>
      <c r="VQR129" s="228"/>
      <c r="VQS129" s="235"/>
      <c r="VQT129" s="228"/>
      <c r="VQU129" s="228"/>
      <c r="VQV129" s="228"/>
      <c r="VQW129" s="229"/>
      <c r="VQX129" s="230"/>
      <c r="VQY129" s="228"/>
      <c r="VQZ129" s="219"/>
      <c r="VRA129" s="227"/>
      <c r="VRB129" s="228"/>
      <c r="VRC129" s="228"/>
      <c r="VRD129" s="235"/>
      <c r="VRE129" s="228"/>
      <c r="VRF129" s="228"/>
      <c r="VRG129" s="228"/>
      <c r="VRH129" s="229"/>
      <c r="VRI129" s="230"/>
      <c r="VRJ129" s="228"/>
      <c r="VRK129" s="219"/>
      <c r="VRL129" s="227"/>
      <c r="VRM129" s="228"/>
      <c r="VRN129" s="228"/>
      <c r="VRO129" s="235"/>
      <c r="VRP129" s="228"/>
      <c r="VRQ129" s="228"/>
      <c r="VRR129" s="228"/>
      <c r="VRS129" s="229"/>
      <c r="VRT129" s="230"/>
      <c r="VRU129" s="228"/>
      <c r="VRV129" s="219"/>
      <c r="VRW129" s="227"/>
      <c r="VRX129" s="228"/>
      <c r="VRY129" s="228"/>
      <c r="VRZ129" s="235"/>
      <c r="VSA129" s="228"/>
      <c r="VSB129" s="228"/>
      <c r="VSC129" s="228"/>
      <c r="VSD129" s="229"/>
      <c r="VSE129" s="230"/>
      <c r="VSF129" s="228"/>
      <c r="VSG129" s="219"/>
      <c r="VSH129" s="227"/>
      <c r="VSI129" s="228"/>
      <c r="VSJ129" s="228"/>
      <c r="VSK129" s="235"/>
      <c r="VSL129" s="228"/>
      <c r="VSM129" s="228"/>
      <c r="VSN129" s="228"/>
      <c r="VSO129" s="229"/>
      <c r="VSP129" s="230"/>
      <c r="VSQ129" s="228"/>
      <c r="VSR129" s="219"/>
      <c r="VSS129" s="227"/>
      <c r="VST129" s="228"/>
      <c r="VSU129" s="228"/>
      <c r="VSV129" s="235"/>
      <c r="VSW129" s="228"/>
      <c r="VSX129" s="228"/>
      <c r="VSY129" s="228"/>
      <c r="VSZ129" s="229"/>
      <c r="VTA129" s="230"/>
      <c r="VTB129" s="228"/>
      <c r="VTC129" s="219"/>
      <c r="VTD129" s="227"/>
      <c r="VTE129" s="228"/>
      <c r="VTF129" s="228"/>
      <c r="VTG129" s="235"/>
      <c r="VTH129" s="228"/>
      <c r="VTI129" s="228"/>
      <c r="VTJ129" s="228"/>
      <c r="VTK129" s="229"/>
      <c r="VTL129" s="230"/>
      <c r="VTM129" s="228"/>
      <c r="VTN129" s="219"/>
      <c r="VTO129" s="227"/>
      <c r="VTP129" s="228"/>
      <c r="VTQ129" s="228"/>
      <c r="VTR129" s="235"/>
      <c r="VTS129" s="228"/>
      <c r="VTT129" s="228"/>
      <c r="VTU129" s="228"/>
      <c r="VTV129" s="229"/>
      <c r="VTW129" s="230"/>
      <c r="VTX129" s="228"/>
      <c r="VTY129" s="219"/>
      <c r="VTZ129" s="227"/>
      <c r="VUA129" s="228"/>
      <c r="VUB129" s="228"/>
      <c r="VUC129" s="235"/>
      <c r="VUD129" s="228"/>
      <c r="VUE129" s="228"/>
      <c r="VUF129" s="228"/>
      <c r="VUG129" s="229"/>
      <c r="VUH129" s="230"/>
      <c r="VUI129" s="228"/>
      <c r="VUJ129" s="219"/>
      <c r="VUK129" s="227"/>
      <c r="VUL129" s="228"/>
      <c r="VUM129" s="228"/>
      <c r="VUN129" s="235"/>
      <c r="VUO129" s="228"/>
      <c r="VUP129" s="228"/>
      <c r="VUQ129" s="228"/>
      <c r="VUR129" s="229"/>
      <c r="VUS129" s="230"/>
      <c r="VUT129" s="228"/>
      <c r="VUU129" s="219"/>
      <c r="VUV129" s="227"/>
      <c r="VUW129" s="228"/>
      <c r="VUX129" s="228"/>
      <c r="VUY129" s="235"/>
      <c r="VUZ129" s="228"/>
      <c r="VVA129" s="228"/>
      <c r="VVB129" s="228"/>
      <c r="VVC129" s="229"/>
      <c r="VVD129" s="230"/>
      <c r="VVE129" s="228"/>
      <c r="VVF129" s="219"/>
      <c r="VVG129" s="227"/>
      <c r="VVH129" s="228"/>
      <c r="VVI129" s="228"/>
      <c r="VVJ129" s="235"/>
      <c r="VVK129" s="228"/>
      <c r="VVL129" s="228"/>
      <c r="VVM129" s="228"/>
      <c r="VVN129" s="229"/>
      <c r="VVO129" s="230"/>
      <c r="VVP129" s="228"/>
      <c r="VVQ129" s="219"/>
      <c r="VVR129" s="227"/>
      <c r="VVS129" s="228"/>
      <c r="VVT129" s="228"/>
      <c r="VVU129" s="235"/>
      <c r="VVV129" s="228"/>
      <c r="VVW129" s="228"/>
      <c r="VVX129" s="228"/>
      <c r="VVY129" s="229"/>
      <c r="VVZ129" s="230"/>
      <c r="VWA129" s="228"/>
      <c r="VWB129" s="219"/>
      <c r="VWC129" s="227"/>
      <c r="VWD129" s="228"/>
      <c r="VWE129" s="228"/>
      <c r="VWF129" s="235"/>
      <c r="VWG129" s="228"/>
      <c r="VWH129" s="228"/>
      <c r="VWI129" s="228"/>
      <c r="VWJ129" s="229"/>
      <c r="VWK129" s="230"/>
      <c r="VWL129" s="228"/>
      <c r="VWM129" s="219"/>
      <c r="VWN129" s="227"/>
      <c r="VWO129" s="228"/>
      <c r="VWP129" s="228"/>
      <c r="VWQ129" s="235"/>
      <c r="VWR129" s="228"/>
      <c r="VWS129" s="228"/>
      <c r="VWT129" s="228"/>
      <c r="VWU129" s="229"/>
      <c r="VWV129" s="230"/>
      <c r="VWW129" s="228"/>
      <c r="VWX129" s="219"/>
      <c r="VWY129" s="227"/>
      <c r="VWZ129" s="228"/>
      <c r="VXA129" s="228"/>
      <c r="VXB129" s="235"/>
      <c r="VXC129" s="228"/>
      <c r="VXD129" s="228"/>
      <c r="VXE129" s="228"/>
      <c r="VXF129" s="229"/>
      <c r="VXG129" s="230"/>
      <c r="VXH129" s="228"/>
      <c r="VXI129" s="219"/>
      <c r="VXJ129" s="227"/>
      <c r="VXK129" s="228"/>
      <c r="VXL129" s="228"/>
      <c r="VXM129" s="235"/>
      <c r="VXN129" s="228"/>
      <c r="VXO129" s="228"/>
      <c r="VXP129" s="228"/>
      <c r="VXQ129" s="229"/>
      <c r="VXR129" s="230"/>
      <c r="VXS129" s="228"/>
      <c r="VXT129" s="219"/>
      <c r="VXU129" s="227"/>
      <c r="VXV129" s="228"/>
      <c r="VXW129" s="228"/>
      <c r="VXX129" s="235"/>
      <c r="VXY129" s="228"/>
      <c r="VXZ129" s="228"/>
      <c r="VYA129" s="228"/>
      <c r="VYB129" s="229"/>
      <c r="VYC129" s="230"/>
      <c r="VYD129" s="228"/>
      <c r="VYE129" s="219"/>
      <c r="VYF129" s="227"/>
      <c r="VYG129" s="228"/>
      <c r="VYH129" s="228"/>
      <c r="VYI129" s="235"/>
      <c r="VYJ129" s="228"/>
      <c r="VYK129" s="228"/>
      <c r="VYL129" s="228"/>
      <c r="VYM129" s="229"/>
      <c r="VYN129" s="230"/>
      <c r="VYO129" s="228"/>
      <c r="VYP129" s="219"/>
      <c r="VYQ129" s="227"/>
      <c r="VYR129" s="228"/>
      <c r="VYS129" s="228"/>
      <c r="VYT129" s="235"/>
      <c r="VYU129" s="228"/>
      <c r="VYV129" s="228"/>
      <c r="VYW129" s="228"/>
      <c r="VYX129" s="229"/>
      <c r="VYY129" s="230"/>
      <c r="VYZ129" s="228"/>
      <c r="VZA129" s="219"/>
      <c r="VZB129" s="227"/>
      <c r="VZC129" s="228"/>
      <c r="VZD129" s="228"/>
      <c r="VZE129" s="235"/>
      <c r="VZF129" s="228"/>
      <c r="VZG129" s="228"/>
      <c r="VZH129" s="228"/>
      <c r="VZI129" s="229"/>
      <c r="VZJ129" s="230"/>
      <c r="VZK129" s="228"/>
      <c r="VZL129" s="219"/>
      <c r="VZM129" s="227"/>
      <c r="VZN129" s="228"/>
      <c r="VZO129" s="228"/>
      <c r="VZP129" s="235"/>
      <c r="VZQ129" s="228"/>
      <c r="VZR129" s="228"/>
      <c r="VZS129" s="228"/>
      <c r="VZT129" s="229"/>
      <c r="VZU129" s="230"/>
      <c r="VZV129" s="228"/>
      <c r="VZW129" s="219"/>
      <c r="VZX129" s="227"/>
      <c r="VZY129" s="228"/>
      <c r="VZZ129" s="228"/>
      <c r="WAA129" s="235"/>
      <c r="WAB129" s="228"/>
      <c r="WAC129" s="228"/>
      <c r="WAD129" s="228"/>
      <c r="WAE129" s="229"/>
      <c r="WAF129" s="230"/>
      <c r="WAG129" s="228"/>
      <c r="WAH129" s="219"/>
      <c r="WAI129" s="227"/>
      <c r="WAJ129" s="228"/>
      <c r="WAK129" s="228"/>
      <c r="WAL129" s="235"/>
      <c r="WAM129" s="228"/>
      <c r="WAN129" s="228"/>
      <c r="WAO129" s="228"/>
      <c r="WAP129" s="229"/>
      <c r="WAQ129" s="230"/>
      <c r="WAR129" s="228"/>
      <c r="WAS129" s="219"/>
      <c r="WAT129" s="227"/>
      <c r="WAU129" s="228"/>
      <c r="WAV129" s="228"/>
      <c r="WAW129" s="235"/>
      <c r="WAX129" s="228"/>
      <c r="WAY129" s="228"/>
      <c r="WAZ129" s="228"/>
      <c r="WBA129" s="229"/>
      <c r="WBB129" s="230"/>
      <c r="WBC129" s="228"/>
      <c r="WBD129" s="219"/>
      <c r="WBE129" s="227"/>
      <c r="WBF129" s="228"/>
      <c r="WBG129" s="228"/>
      <c r="WBH129" s="235"/>
      <c r="WBI129" s="228"/>
      <c r="WBJ129" s="228"/>
      <c r="WBK129" s="228"/>
      <c r="WBL129" s="229"/>
      <c r="WBM129" s="230"/>
      <c r="WBN129" s="228"/>
      <c r="WBO129" s="219"/>
      <c r="WBP129" s="227"/>
      <c r="WBQ129" s="228"/>
      <c r="WBR129" s="228"/>
      <c r="WBS129" s="235"/>
      <c r="WBT129" s="228"/>
      <c r="WBU129" s="228"/>
      <c r="WBV129" s="228"/>
      <c r="WBW129" s="229"/>
      <c r="WBX129" s="230"/>
      <c r="WBY129" s="228"/>
      <c r="WBZ129" s="219"/>
      <c r="WCA129" s="227"/>
      <c r="WCB129" s="228"/>
      <c r="WCC129" s="228"/>
      <c r="WCD129" s="235"/>
      <c r="WCE129" s="228"/>
      <c r="WCF129" s="228"/>
      <c r="WCG129" s="228"/>
      <c r="WCH129" s="229"/>
      <c r="WCI129" s="230"/>
      <c r="WCJ129" s="228"/>
      <c r="WCK129" s="219"/>
      <c r="WCL129" s="227"/>
      <c r="WCM129" s="228"/>
      <c r="WCN129" s="228"/>
      <c r="WCO129" s="235"/>
      <c r="WCP129" s="228"/>
      <c r="WCQ129" s="228"/>
      <c r="WCR129" s="228"/>
      <c r="WCS129" s="229"/>
      <c r="WCT129" s="230"/>
      <c r="WCU129" s="228"/>
      <c r="WCV129" s="219"/>
      <c r="WCW129" s="227"/>
      <c r="WCX129" s="228"/>
      <c r="WCY129" s="228"/>
      <c r="WCZ129" s="235"/>
      <c r="WDA129" s="228"/>
      <c r="WDB129" s="228"/>
      <c r="WDC129" s="228"/>
      <c r="WDD129" s="229"/>
      <c r="WDE129" s="230"/>
      <c r="WDF129" s="228"/>
      <c r="WDG129" s="219"/>
      <c r="WDH129" s="227"/>
      <c r="WDI129" s="228"/>
      <c r="WDJ129" s="228"/>
      <c r="WDK129" s="235"/>
      <c r="WDL129" s="228"/>
      <c r="WDM129" s="228"/>
      <c r="WDN129" s="228"/>
      <c r="WDO129" s="229"/>
      <c r="WDP129" s="230"/>
      <c r="WDQ129" s="228"/>
      <c r="WDR129" s="219"/>
      <c r="WDS129" s="227"/>
      <c r="WDT129" s="228"/>
      <c r="WDU129" s="228"/>
      <c r="WDV129" s="235"/>
      <c r="WDW129" s="228"/>
      <c r="WDX129" s="228"/>
      <c r="WDY129" s="228"/>
      <c r="WDZ129" s="229"/>
      <c r="WEA129" s="230"/>
      <c r="WEB129" s="228"/>
      <c r="WEC129" s="219"/>
      <c r="WED129" s="227"/>
      <c r="WEE129" s="228"/>
      <c r="WEF129" s="228"/>
      <c r="WEG129" s="235"/>
      <c r="WEH129" s="228"/>
      <c r="WEI129" s="228"/>
      <c r="WEJ129" s="228"/>
      <c r="WEK129" s="229"/>
      <c r="WEL129" s="230"/>
      <c r="WEM129" s="228"/>
      <c r="WEN129" s="219"/>
      <c r="WEO129" s="227"/>
      <c r="WEP129" s="228"/>
      <c r="WEQ129" s="228"/>
      <c r="WER129" s="235"/>
      <c r="WES129" s="228"/>
      <c r="WET129" s="228"/>
      <c r="WEU129" s="228"/>
      <c r="WEV129" s="229"/>
      <c r="WEW129" s="230"/>
      <c r="WEX129" s="228"/>
      <c r="WEY129" s="219"/>
      <c r="WEZ129" s="227"/>
      <c r="WFA129" s="228"/>
      <c r="WFB129" s="228"/>
      <c r="WFC129" s="235"/>
      <c r="WFD129" s="228"/>
      <c r="WFE129" s="228"/>
      <c r="WFF129" s="228"/>
      <c r="WFG129" s="229"/>
      <c r="WFH129" s="230"/>
      <c r="WFI129" s="228"/>
      <c r="WFJ129" s="219"/>
      <c r="WFK129" s="227"/>
      <c r="WFL129" s="228"/>
      <c r="WFM129" s="228"/>
      <c r="WFN129" s="235"/>
      <c r="WFO129" s="228"/>
      <c r="WFP129" s="228"/>
      <c r="WFQ129" s="228"/>
      <c r="WFR129" s="229"/>
      <c r="WFS129" s="230"/>
      <c r="WFT129" s="228"/>
      <c r="WFU129" s="219"/>
      <c r="WFV129" s="227"/>
      <c r="WFW129" s="228"/>
      <c r="WFX129" s="228"/>
      <c r="WFY129" s="235"/>
      <c r="WFZ129" s="228"/>
      <c r="WGA129" s="228"/>
      <c r="WGB129" s="228"/>
      <c r="WGC129" s="229"/>
      <c r="WGD129" s="230"/>
      <c r="WGE129" s="228"/>
      <c r="WGF129" s="219"/>
      <c r="WGG129" s="227"/>
      <c r="WGH129" s="228"/>
      <c r="WGI129" s="228"/>
      <c r="WGJ129" s="235"/>
      <c r="WGK129" s="228"/>
      <c r="WGL129" s="228"/>
      <c r="WGM129" s="228"/>
      <c r="WGN129" s="229"/>
      <c r="WGO129" s="230"/>
      <c r="WGP129" s="228"/>
      <c r="WGQ129" s="219"/>
      <c r="WGR129" s="227"/>
      <c r="WGS129" s="228"/>
      <c r="WGT129" s="228"/>
      <c r="WGU129" s="235"/>
      <c r="WGV129" s="228"/>
      <c r="WGW129" s="228"/>
      <c r="WGX129" s="228"/>
      <c r="WGY129" s="229"/>
      <c r="WGZ129" s="230"/>
      <c r="WHA129" s="228"/>
      <c r="WHB129" s="219"/>
      <c r="WHC129" s="227"/>
      <c r="WHD129" s="228"/>
      <c r="WHE129" s="228"/>
      <c r="WHF129" s="235"/>
      <c r="WHG129" s="228"/>
      <c r="WHH129" s="228"/>
      <c r="WHI129" s="228"/>
      <c r="WHJ129" s="229"/>
      <c r="WHK129" s="230"/>
      <c r="WHL129" s="228"/>
      <c r="WHM129" s="219"/>
      <c r="WHN129" s="227"/>
      <c r="WHO129" s="228"/>
      <c r="WHP129" s="228"/>
      <c r="WHQ129" s="235"/>
      <c r="WHR129" s="228"/>
      <c r="WHS129" s="228"/>
      <c r="WHT129" s="228"/>
      <c r="WHU129" s="229"/>
      <c r="WHV129" s="230"/>
      <c r="WHW129" s="228"/>
      <c r="WHX129" s="219"/>
      <c r="WHY129" s="227"/>
      <c r="WHZ129" s="228"/>
      <c r="WIA129" s="228"/>
      <c r="WIB129" s="235"/>
      <c r="WIC129" s="228"/>
      <c r="WID129" s="228"/>
      <c r="WIE129" s="228"/>
      <c r="WIF129" s="229"/>
      <c r="WIG129" s="230"/>
      <c r="WIH129" s="228"/>
      <c r="WII129" s="219"/>
      <c r="WIJ129" s="227"/>
      <c r="WIK129" s="228"/>
      <c r="WIL129" s="228"/>
      <c r="WIM129" s="235"/>
      <c r="WIN129" s="228"/>
      <c r="WIO129" s="228"/>
      <c r="WIP129" s="228"/>
      <c r="WIQ129" s="229"/>
      <c r="WIR129" s="230"/>
      <c r="WIS129" s="228"/>
      <c r="WIT129" s="219"/>
      <c r="WIU129" s="227"/>
      <c r="WIV129" s="228"/>
      <c r="WIW129" s="228"/>
      <c r="WIX129" s="235"/>
      <c r="WIY129" s="228"/>
      <c r="WIZ129" s="228"/>
      <c r="WJA129" s="228"/>
      <c r="WJB129" s="229"/>
      <c r="WJC129" s="230"/>
      <c r="WJD129" s="228"/>
      <c r="WJE129" s="219"/>
      <c r="WJF129" s="227"/>
      <c r="WJG129" s="228"/>
      <c r="WJH129" s="228"/>
      <c r="WJI129" s="235"/>
      <c r="WJJ129" s="228"/>
      <c r="WJK129" s="228"/>
      <c r="WJL129" s="228"/>
      <c r="WJM129" s="229"/>
      <c r="WJN129" s="230"/>
      <c r="WJO129" s="228"/>
      <c r="WJP129" s="219"/>
      <c r="WJQ129" s="227"/>
      <c r="WJR129" s="228"/>
      <c r="WJS129" s="228"/>
      <c r="WJT129" s="235"/>
      <c r="WJU129" s="228"/>
      <c r="WJV129" s="228"/>
      <c r="WJW129" s="228"/>
      <c r="WJX129" s="229"/>
      <c r="WJY129" s="230"/>
      <c r="WJZ129" s="228"/>
      <c r="WKA129" s="219"/>
      <c r="WKB129" s="227"/>
      <c r="WKC129" s="228"/>
      <c r="WKD129" s="228"/>
      <c r="WKE129" s="235"/>
      <c r="WKF129" s="228"/>
      <c r="WKG129" s="228"/>
      <c r="WKH129" s="228"/>
      <c r="WKI129" s="229"/>
      <c r="WKJ129" s="230"/>
      <c r="WKK129" s="228"/>
      <c r="WKL129" s="219"/>
      <c r="WKM129" s="227"/>
      <c r="WKN129" s="228"/>
      <c r="WKO129" s="228"/>
      <c r="WKP129" s="235"/>
      <c r="WKQ129" s="228"/>
      <c r="WKR129" s="228"/>
      <c r="WKS129" s="228"/>
      <c r="WKT129" s="229"/>
      <c r="WKU129" s="230"/>
      <c r="WKV129" s="228"/>
      <c r="WKW129" s="219"/>
      <c r="WKX129" s="227"/>
      <c r="WKY129" s="228"/>
      <c r="WKZ129" s="228"/>
      <c r="WLA129" s="235"/>
      <c r="WLB129" s="228"/>
      <c r="WLC129" s="228"/>
      <c r="WLD129" s="228"/>
      <c r="WLE129" s="229"/>
      <c r="WLF129" s="230"/>
      <c r="WLG129" s="228"/>
      <c r="WLH129" s="219"/>
      <c r="WLI129" s="227"/>
      <c r="WLJ129" s="228"/>
      <c r="WLK129" s="228"/>
      <c r="WLL129" s="235"/>
      <c r="WLM129" s="228"/>
      <c r="WLN129" s="228"/>
      <c r="WLO129" s="228"/>
      <c r="WLP129" s="229"/>
      <c r="WLQ129" s="230"/>
      <c r="WLR129" s="228"/>
      <c r="WLS129" s="219"/>
      <c r="WLT129" s="227"/>
      <c r="WLU129" s="228"/>
      <c r="WLV129" s="228"/>
      <c r="WLW129" s="235"/>
      <c r="WLX129" s="228"/>
      <c r="WLY129" s="228"/>
      <c r="WLZ129" s="228"/>
      <c r="WMA129" s="229"/>
      <c r="WMB129" s="230"/>
      <c r="WMC129" s="228"/>
      <c r="WMD129" s="219"/>
      <c r="WME129" s="227"/>
      <c r="WMF129" s="228"/>
      <c r="WMG129" s="228"/>
      <c r="WMH129" s="235"/>
      <c r="WMI129" s="228"/>
      <c r="WMJ129" s="228"/>
      <c r="WMK129" s="228"/>
      <c r="WML129" s="229"/>
      <c r="WMM129" s="230"/>
      <c r="WMN129" s="228"/>
      <c r="WMO129" s="219"/>
      <c r="WMP129" s="227"/>
      <c r="WMQ129" s="228"/>
      <c r="WMR129" s="228"/>
      <c r="WMS129" s="235"/>
      <c r="WMT129" s="228"/>
      <c r="WMU129" s="228"/>
      <c r="WMV129" s="228"/>
      <c r="WMW129" s="229"/>
      <c r="WMX129" s="230"/>
      <c r="WMY129" s="228"/>
      <c r="WMZ129" s="219"/>
      <c r="WNA129" s="227"/>
      <c r="WNB129" s="228"/>
      <c r="WNC129" s="228"/>
      <c r="WND129" s="235"/>
      <c r="WNE129" s="228"/>
      <c r="WNF129" s="228"/>
      <c r="WNG129" s="228"/>
      <c r="WNH129" s="229"/>
      <c r="WNI129" s="230"/>
      <c r="WNJ129" s="228"/>
      <c r="WNK129" s="219"/>
      <c r="WNL129" s="227"/>
      <c r="WNM129" s="228"/>
      <c r="WNN129" s="228"/>
      <c r="WNO129" s="235"/>
      <c r="WNP129" s="228"/>
      <c r="WNQ129" s="228"/>
      <c r="WNR129" s="228"/>
      <c r="WNS129" s="229"/>
      <c r="WNT129" s="230"/>
      <c r="WNU129" s="228"/>
      <c r="WNV129" s="219"/>
      <c r="WNW129" s="227"/>
      <c r="WNX129" s="228"/>
      <c r="WNY129" s="228"/>
      <c r="WNZ129" s="235"/>
      <c r="WOA129" s="228"/>
      <c r="WOB129" s="228"/>
      <c r="WOC129" s="228"/>
      <c r="WOD129" s="229"/>
      <c r="WOE129" s="230"/>
      <c r="WOF129" s="228"/>
      <c r="WOG129" s="219"/>
      <c r="WOH129" s="227"/>
      <c r="WOI129" s="228"/>
      <c r="WOJ129" s="228"/>
      <c r="WOK129" s="235"/>
      <c r="WOL129" s="228"/>
      <c r="WOM129" s="228"/>
      <c r="WON129" s="228"/>
      <c r="WOO129" s="229"/>
      <c r="WOP129" s="230"/>
      <c r="WOQ129" s="228"/>
      <c r="WOR129" s="219"/>
      <c r="WOS129" s="227"/>
      <c r="WOT129" s="228"/>
      <c r="WOU129" s="228"/>
      <c r="WOV129" s="235"/>
      <c r="WOW129" s="228"/>
      <c r="WOX129" s="228"/>
      <c r="WOY129" s="228"/>
      <c r="WOZ129" s="229"/>
      <c r="WPA129" s="230"/>
      <c r="WPB129" s="228"/>
      <c r="WPC129" s="219"/>
      <c r="WPD129" s="227"/>
      <c r="WPE129" s="228"/>
      <c r="WPF129" s="228"/>
      <c r="WPG129" s="235"/>
      <c r="WPH129" s="228"/>
      <c r="WPI129" s="228"/>
      <c r="WPJ129" s="228"/>
      <c r="WPK129" s="229"/>
      <c r="WPL129" s="230"/>
      <c r="WPM129" s="228"/>
      <c r="WPN129" s="219"/>
      <c r="WPO129" s="227"/>
      <c r="WPP129" s="228"/>
      <c r="WPQ129" s="228"/>
      <c r="WPR129" s="235"/>
      <c r="WPS129" s="228"/>
      <c r="WPT129" s="228"/>
      <c r="WPU129" s="228"/>
      <c r="WPV129" s="229"/>
      <c r="WPW129" s="230"/>
      <c r="WPX129" s="228"/>
      <c r="WPY129" s="219"/>
      <c r="WPZ129" s="227"/>
      <c r="WQA129" s="228"/>
      <c r="WQB129" s="228"/>
      <c r="WQC129" s="235"/>
      <c r="WQD129" s="228"/>
      <c r="WQE129" s="228"/>
      <c r="WQF129" s="228"/>
      <c r="WQG129" s="229"/>
      <c r="WQH129" s="230"/>
      <c r="WQI129" s="228"/>
      <c r="WQJ129" s="219"/>
      <c r="WQK129" s="227"/>
      <c r="WQL129" s="228"/>
      <c r="WQM129" s="228"/>
      <c r="WQN129" s="235"/>
      <c r="WQO129" s="228"/>
      <c r="WQP129" s="228"/>
      <c r="WQQ129" s="228"/>
      <c r="WQR129" s="229"/>
      <c r="WQS129" s="230"/>
      <c r="WQT129" s="228"/>
      <c r="WQU129" s="219"/>
      <c r="WQV129" s="227"/>
      <c r="WQW129" s="228"/>
      <c r="WQX129" s="228"/>
      <c r="WQY129" s="235"/>
      <c r="WQZ129" s="228"/>
      <c r="WRA129" s="228"/>
      <c r="WRB129" s="228"/>
      <c r="WRC129" s="229"/>
      <c r="WRD129" s="230"/>
      <c r="WRE129" s="228"/>
      <c r="WRF129" s="219"/>
      <c r="WRG129" s="227"/>
      <c r="WRH129" s="228"/>
      <c r="WRI129" s="228"/>
      <c r="WRJ129" s="235"/>
      <c r="WRK129" s="228"/>
      <c r="WRL129" s="228"/>
      <c r="WRM129" s="228"/>
      <c r="WRN129" s="229"/>
      <c r="WRO129" s="230"/>
      <c r="WRP129" s="228"/>
      <c r="WRQ129" s="219"/>
      <c r="WRR129" s="227"/>
      <c r="WRS129" s="228"/>
      <c r="WRT129" s="228"/>
      <c r="WRU129" s="235"/>
      <c r="WRV129" s="228"/>
      <c r="WRW129" s="228"/>
      <c r="WRX129" s="228"/>
      <c r="WRY129" s="229"/>
      <c r="WRZ129" s="230"/>
      <c r="WSA129" s="228"/>
      <c r="WSB129" s="219"/>
      <c r="WSC129" s="227"/>
      <c r="WSD129" s="228"/>
      <c r="WSE129" s="228"/>
      <c r="WSF129" s="235"/>
      <c r="WSG129" s="228"/>
      <c r="WSH129" s="228"/>
      <c r="WSI129" s="228"/>
      <c r="WSJ129" s="229"/>
      <c r="WSK129" s="230"/>
      <c r="WSL129" s="228"/>
      <c r="WSM129" s="219"/>
      <c r="WSN129" s="227"/>
      <c r="WSO129" s="228"/>
      <c r="WSP129" s="228"/>
      <c r="WSQ129" s="235"/>
      <c r="WSR129" s="228"/>
      <c r="WSS129" s="228"/>
      <c r="WST129" s="228"/>
      <c r="WSU129" s="229"/>
      <c r="WSV129" s="230"/>
      <c r="WSW129" s="228"/>
      <c r="WSX129" s="219"/>
      <c r="WSY129" s="227"/>
      <c r="WSZ129" s="228"/>
      <c r="WTA129" s="228"/>
      <c r="WTB129" s="235"/>
      <c r="WTC129" s="228"/>
      <c r="WTD129" s="228"/>
      <c r="WTE129" s="228"/>
      <c r="WTF129" s="229"/>
      <c r="WTG129" s="230"/>
      <c r="WTH129" s="228"/>
      <c r="WTI129" s="219"/>
      <c r="WTJ129" s="227"/>
      <c r="WTK129" s="228"/>
      <c r="WTL129" s="228"/>
      <c r="WTM129" s="235"/>
      <c r="WTN129" s="228"/>
      <c r="WTO129" s="228"/>
      <c r="WTP129" s="228"/>
      <c r="WTQ129" s="229"/>
      <c r="WTR129" s="230"/>
      <c r="WTS129" s="228"/>
      <c r="WTT129" s="219"/>
      <c r="WTU129" s="227"/>
      <c r="WTV129" s="228"/>
      <c r="WTW129" s="228"/>
      <c r="WTX129" s="235"/>
      <c r="WTY129" s="228"/>
      <c r="WTZ129" s="228"/>
      <c r="WUA129" s="228"/>
      <c r="WUB129" s="229"/>
      <c r="WUC129" s="230"/>
      <c r="WUD129" s="228"/>
      <c r="WUE129" s="219"/>
      <c r="WUF129" s="227"/>
      <c r="WUG129" s="228"/>
      <c r="WUH129" s="228"/>
      <c r="WUI129" s="235"/>
      <c r="WUJ129" s="228"/>
      <c r="WUK129" s="228"/>
      <c r="WUL129" s="228"/>
      <c r="WUM129" s="229"/>
      <c r="WUN129" s="230"/>
      <c r="WUO129" s="228"/>
      <c r="WUP129" s="219"/>
      <c r="WUQ129" s="227"/>
      <c r="WUR129" s="228"/>
      <c r="WUS129" s="228"/>
      <c r="WUT129" s="235"/>
      <c r="WUU129" s="228"/>
      <c r="WUV129" s="228"/>
      <c r="WUW129" s="228"/>
      <c r="WUX129" s="229"/>
      <c r="WUY129" s="230"/>
      <c r="WUZ129" s="228"/>
      <c r="WVA129" s="219"/>
      <c r="WVB129" s="227"/>
      <c r="WVC129" s="228"/>
      <c r="WVD129" s="228"/>
      <c r="WVE129" s="235"/>
      <c r="WVF129" s="228"/>
      <c r="WVG129" s="228"/>
      <c r="WVH129" s="228"/>
      <c r="WVI129" s="229"/>
      <c r="WVJ129" s="230"/>
      <c r="WVK129" s="228"/>
      <c r="WVL129" s="219"/>
      <c r="WVM129" s="227"/>
      <c r="WVN129" s="228"/>
      <c r="WVO129" s="228"/>
      <c r="WVP129" s="235"/>
      <c r="WVQ129" s="228"/>
      <c r="WVR129" s="228"/>
      <c r="WVS129" s="228"/>
      <c r="WVT129" s="229"/>
      <c r="WVU129" s="230"/>
      <c r="WVV129" s="228"/>
      <c r="WVW129" s="219"/>
      <c r="WVX129" s="227"/>
      <c r="WVY129" s="228"/>
      <c r="WVZ129" s="228"/>
      <c r="WWA129" s="235"/>
      <c r="WWB129" s="228"/>
      <c r="WWC129" s="228"/>
      <c r="WWD129" s="228"/>
      <c r="WWE129" s="229"/>
      <c r="WWF129" s="230"/>
      <c r="WWG129" s="228"/>
      <c r="WWH129" s="219"/>
      <c r="WWI129" s="227"/>
      <c r="WWJ129" s="228"/>
      <c r="WWK129" s="228"/>
      <c r="WWL129" s="235"/>
      <c r="WWM129" s="228"/>
      <c r="WWN129" s="228"/>
      <c r="WWO129" s="228"/>
      <c r="WWP129" s="229"/>
      <c r="WWQ129" s="230"/>
      <c r="WWR129" s="228"/>
      <c r="WWS129" s="219"/>
      <c r="WWT129" s="227"/>
      <c r="WWU129" s="228"/>
      <c r="WWV129" s="228"/>
      <c r="WWW129" s="235"/>
      <c r="WWX129" s="228"/>
      <c r="WWY129" s="228"/>
      <c r="WWZ129" s="228"/>
      <c r="WXA129" s="229"/>
      <c r="WXB129" s="230"/>
      <c r="WXC129" s="228"/>
      <c r="WXD129" s="219"/>
      <c r="WXE129" s="227"/>
      <c r="WXF129" s="228"/>
      <c r="WXG129" s="228"/>
      <c r="WXH129" s="235"/>
      <c r="WXI129" s="228"/>
      <c r="WXJ129" s="228"/>
      <c r="WXK129" s="228"/>
      <c r="WXL129" s="229"/>
      <c r="WXM129" s="230"/>
      <c r="WXN129" s="228"/>
      <c r="WXO129" s="219"/>
      <c r="WXP129" s="227"/>
      <c r="WXQ129" s="228"/>
      <c r="WXR129" s="228"/>
      <c r="WXS129" s="235"/>
      <c r="WXT129" s="228"/>
      <c r="WXU129" s="228"/>
      <c r="WXV129" s="228"/>
      <c r="WXW129" s="229"/>
      <c r="WXX129" s="230"/>
      <c r="WXY129" s="228"/>
      <c r="WXZ129" s="219"/>
      <c r="WYA129" s="227"/>
      <c r="WYB129" s="228"/>
      <c r="WYC129" s="228"/>
      <c r="WYD129" s="235"/>
      <c r="WYE129" s="228"/>
      <c r="WYF129" s="228"/>
      <c r="WYG129" s="228"/>
      <c r="WYH129" s="229"/>
      <c r="WYI129" s="230"/>
      <c r="WYJ129" s="228"/>
      <c r="WYK129" s="219"/>
      <c r="WYL129" s="227"/>
      <c r="WYM129" s="228"/>
      <c r="WYN129" s="228"/>
      <c r="WYO129" s="235"/>
      <c r="WYP129" s="228"/>
      <c r="WYQ129" s="228"/>
      <c r="WYR129" s="228"/>
      <c r="WYS129" s="229"/>
      <c r="WYT129" s="230"/>
      <c r="WYU129" s="228"/>
      <c r="WYV129" s="219"/>
      <c r="WYW129" s="227"/>
      <c r="WYX129" s="228"/>
      <c r="WYY129" s="228"/>
      <c r="WYZ129" s="235"/>
      <c r="WZA129" s="228"/>
      <c r="WZB129" s="228"/>
      <c r="WZC129" s="228"/>
      <c r="WZD129" s="229"/>
      <c r="WZE129" s="230"/>
      <c r="WZF129" s="228"/>
      <c r="WZG129" s="219"/>
      <c r="WZH129" s="227"/>
      <c r="WZI129" s="228"/>
      <c r="WZJ129" s="228"/>
      <c r="WZK129" s="235"/>
      <c r="WZL129" s="228"/>
      <c r="WZM129" s="228"/>
      <c r="WZN129" s="228"/>
      <c r="WZO129" s="229"/>
      <c r="WZP129" s="230"/>
      <c r="WZQ129" s="228"/>
      <c r="WZR129" s="219"/>
      <c r="WZS129" s="227"/>
      <c r="WZT129" s="228"/>
      <c r="WZU129" s="228"/>
      <c r="WZV129" s="235"/>
      <c r="WZW129" s="228"/>
      <c r="WZX129" s="228"/>
      <c r="WZY129" s="228"/>
      <c r="WZZ129" s="229"/>
      <c r="XAA129" s="230"/>
      <c r="XAB129" s="228"/>
      <c r="XAC129" s="219"/>
      <c r="XAD129" s="227"/>
      <c r="XAE129" s="228"/>
      <c r="XAF129" s="228"/>
      <c r="XAG129" s="235"/>
      <c r="XAH129" s="228"/>
      <c r="XAI129" s="228"/>
      <c r="XAJ129" s="228"/>
      <c r="XAK129" s="229"/>
      <c r="XAL129" s="230"/>
      <c r="XAM129" s="228"/>
      <c r="XAN129" s="219"/>
      <c r="XAO129" s="227"/>
      <c r="XAP129" s="228"/>
      <c r="XAQ129" s="228"/>
      <c r="XAR129" s="235"/>
      <c r="XAS129" s="228"/>
      <c r="XAT129" s="228"/>
      <c r="XAU129" s="228"/>
      <c r="XAV129" s="229"/>
      <c r="XAW129" s="230"/>
      <c r="XAX129" s="228"/>
      <c r="XAY129" s="219"/>
      <c r="XAZ129" s="227"/>
      <c r="XBA129" s="228"/>
      <c r="XBB129" s="228"/>
      <c r="XBC129" s="235"/>
      <c r="XBD129" s="228"/>
      <c r="XBE129" s="228"/>
      <c r="XBF129" s="228"/>
      <c r="XBG129" s="229"/>
      <c r="XBH129" s="230"/>
      <c r="XBI129" s="228"/>
      <c r="XBJ129" s="219"/>
      <c r="XBK129" s="227"/>
      <c r="XBL129" s="228"/>
      <c r="XBM129" s="228"/>
      <c r="XBN129" s="235"/>
      <c r="XBO129" s="228"/>
      <c r="XBP129" s="228"/>
      <c r="XBQ129" s="228"/>
      <c r="XBR129" s="229"/>
      <c r="XBS129" s="230"/>
      <c r="XBT129" s="228"/>
      <c r="XBU129" s="219"/>
      <c r="XBV129" s="227"/>
      <c r="XBW129" s="228"/>
      <c r="XBX129" s="228"/>
      <c r="XBY129" s="235"/>
      <c r="XBZ129" s="228"/>
      <c r="XCA129" s="228"/>
      <c r="XCB129" s="228"/>
      <c r="XCC129" s="229"/>
      <c r="XCD129" s="230"/>
      <c r="XCE129" s="228"/>
      <c r="XCF129" s="219"/>
      <c r="XCG129" s="227"/>
      <c r="XCH129" s="228"/>
      <c r="XCI129" s="228"/>
      <c r="XCJ129" s="235"/>
      <c r="XCK129" s="228"/>
      <c r="XCL129" s="228"/>
      <c r="XCM129" s="228"/>
      <c r="XCN129" s="229"/>
      <c r="XCO129" s="230"/>
      <c r="XCP129" s="228"/>
      <c r="XCQ129" s="219"/>
      <c r="XCR129" s="227"/>
      <c r="XCS129" s="228"/>
      <c r="XCT129" s="228"/>
      <c r="XCU129" s="235"/>
      <c r="XCV129" s="228"/>
      <c r="XCW129" s="228"/>
      <c r="XCX129" s="228"/>
      <c r="XCY129" s="229"/>
      <c r="XCZ129" s="230"/>
      <c r="XDA129" s="228"/>
      <c r="XDB129" s="219"/>
      <c r="XDC129" s="227"/>
      <c r="XDD129" s="228"/>
      <c r="XDE129" s="228"/>
      <c r="XDF129" s="235"/>
      <c r="XDG129" s="228"/>
      <c r="XDH129" s="228"/>
      <c r="XDI129" s="228"/>
      <c r="XDJ129" s="229"/>
      <c r="XDK129" s="230"/>
      <c r="XDL129" s="228"/>
      <c r="XDM129" s="219"/>
      <c r="XDN129" s="227"/>
      <c r="XDO129" s="228"/>
      <c r="XDP129" s="228"/>
      <c r="XDQ129" s="235"/>
      <c r="XDR129" s="228"/>
      <c r="XDS129" s="228"/>
      <c r="XDT129" s="228"/>
      <c r="XDU129" s="229"/>
      <c r="XDV129" s="230"/>
      <c r="XDW129" s="228"/>
      <c r="XDX129" s="219"/>
      <c r="XDY129" s="227"/>
      <c r="XDZ129" s="228"/>
      <c r="XEA129" s="228"/>
      <c r="XEB129" s="235"/>
      <c r="XEC129" s="228"/>
      <c r="XED129" s="228"/>
      <c r="XEE129" s="228"/>
      <c r="XEF129" s="229"/>
      <c r="XEG129" s="230"/>
      <c r="XEH129" s="228"/>
      <c r="XEI129" s="219"/>
      <c r="XEJ129" s="227"/>
      <c r="XEK129" s="228"/>
      <c r="XEL129" s="228"/>
      <c r="XEM129" s="235"/>
    </row>
    <row r="130" spans="1:16367" ht="21.6" customHeight="1" x14ac:dyDescent="0.25">
      <c r="A130" s="185">
        <v>45212</v>
      </c>
      <c r="B130" s="193">
        <v>45243</v>
      </c>
      <c r="C130" s="191"/>
      <c r="D130" s="191"/>
      <c r="E130" s="231" t="s">
        <v>3164</v>
      </c>
      <c r="F130" s="191" t="s">
        <v>2971</v>
      </c>
      <c r="G130" s="191">
        <v>900</v>
      </c>
      <c r="H130" s="191" t="s">
        <v>2683</v>
      </c>
      <c r="I130" s="204">
        <v>1000</v>
      </c>
      <c r="J130" s="194" cm="1">
        <f t="array" aca="1" ref="J130" ca="1">+J130:J144+K130*I130</f>
        <v>0</v>
      </c>
      <c r="K130" s="191">
        <v>0</v>
      </c>
    </row>
    <row r="131" spans="1:16367" ht="21.6" customHeight="1" x14ac:dyDescent="0.25">
      <c r="A131" s="185">
        <v>44735</v>
      </c>
      <c r="B131" s="193">
        <v>44735</v>
      </c>
      <c r="C131" s="191"/>
      <c r="D131" s="191"/>
      <c r="E131" s="231" t="s">
        <v>3165</v>
      </c>
      <c r="F131" s="191" t="s">
        <v>2730</v>
      </c>
      <c r="G131" s="191">
        <v>10</v>
      </c>
      <c r="H131" s="191" t="s">
        <v>2683</v>
      </c>
      <c r="I131" s="191">
        <v>985.3</v>
      </c>
      <c r="J131" s="194">
        <v>985.3</v>
      </c>
      <c r="K131" s="191">
        <v>1</v>
      </c>
    </row>
    <row r="132" spans="1:16367" ht="21.6" customHeight="1" x14ac:dyDescent="0.25">
      <c r="A132" s="185">
        <v>44735</v>
      </c>
      <c r="B132" s="193">
        <v>44735</v>
      </c>
      <c r="C132" s="191"/>
      <c r="D132" s="191"/>
      <c r="E132" s="231" t="s">
        <v>3166</v>
      </c>
      <c r="F132" s="191" t="s">
        <v>2991</v>
      </c>
      <c r="G132" s="191">
        <v>10</v>
      </c>
      <c r="H132" s="191" t="s">
        <v>2683</v>
      </c>
      <c r="I132" s="191">
        <v>1197.7</v>
      </c>
      <c r="J132" s="194">
        <v>3593.1</v>
      </c>
      <c r="K132" s="191">
        <v>3</v>
      </c>
    </row>
    <row r="133" spans="1:16367" ht="21.6" customHeight="1" x14ac:dyDescent="0.25">
      <c r="A133" s="185">
        <v>44735</v>
      </c>
      <c r="B133" s="193">
        <v>44735</v>
      </c>
      <c r="C133" s="191"/>
      <c r="D133" s="191"/>
      <c r="E133" s="231" t="s">
        <v>3167</v>
      </c>
      <c r="F133" s="191" t="s">
        <v>2731</v>
      </c>
      <c r="G133" s="191">
        <v>20</v>
      </c>
      <c r="H133" s="191" t="s">
        <v>2683</v>
      </c>
      <c r="I133" s="191">
        <v>985.3</v>
      </c>
      <c r="J133" s="194">
        <v>4926.5</v>
      </c>
      <c r="K133" s="191">
        <v>5</v>
      </c>
    </row>
    <row r="134" spans="1:16367" ht="21.6" customHeight="1" x14ac:dyDescent="0.25">
      <c r="A134" s="185">
        <v>44186</v>
      </c>
      <c r="B134" s="193">
        <v>44201</v>
      </c>
      <c r="C134" s="191"/>
      <c r="D134" s="191"/>
      <c r="E134" s="231" t="s">
        <v>2732</v>
      </c>
      <c r="F134" s="191" t="s">
        <v>2733</v>
      </c>
      <c r="G134" s="191">
        <v>1</v>
      </c>
      <c r="H134" s="191" t="s">
        <v>2683</v>
      </c>
      <c r="I134" s="191">
        <v>291.18</v>
      </c>
      <c r="J134" s="194">
        <v>291.18</v>
      </c>
      <c r="K134" s="191">
        <v>1</v>
      </c>
    </row>
    <row r="135" spans="1:16367" ht="21.6" customHeight="1" x14ac:dyDescent="0.25">
      <c r="A135" s="185">
        <v>44708</v>
      </c>
      <c r="B135" s="193">
        <v>44708</v>
      </c>
      <c r="C135" s="191"/>
      <c r="D135" s="191"/>
      <c r="E135" s="231" t="s">
        <v>3168</v>
      </c>
      <c r="F135" s="191" t="s">
        <v>2972</v>
      </c>
      <c r="G135" s="191">
        <v>1</v>
      </c>
      <c r="H135" s="191" t="s">
        <v>2683</v>
      </c>
      <c r="I135" s="191">
        <v>295</v>
      </c>
      <c r="J135" s="194" cm="1">
        <f t="array" aca="1" ref="J135" ca="1">+J135:J149+K135*I135</f>
        <v>0</v>
      </c>
      <c r="K135" s="191">
        <v>0</v>
      </c>
    </row>
    <row r="136" spans="1:16367" ht="21.6" customHeight="1" x14ac:dyDescent="0.25">
      <c r="A136" s="185">
        <v>44907</v>
      </c>
      <c r="B136" s="193">
        <v>44907</v>
      </c>
      <c r="C136" s="191"/>
      <c r="D136" s="191"/>
      <c r="E136" s="231" t="s">
        <v>3169</v>
      </c>
      <c r="F136" s="191" t="s">
        <v>3118</v>
      </c>
      <c r="G136" s="191">
        <v>12</v>
      </c>
      <c r="H136" s="191" t="s">
        <v>2434</v>
      </c>
      <c r="I136" s="191">
        <v>149.86000000000001</v>
      </c>
      <c r="J136" s="194" cm="1">
        <f t="array" aca="1" ref="J136" ca="1">+J136:J150+K136*I136</f>
        <v>0</v>
      </c>
      <c r="K136" s="191">
        <v>0</v>
      </c>
    </row>
    <row r="137" spans="1:16367" ht="21.6" customHeight="1" x14ac:dyDescent="0.25">
      <c r="A137" s="185">
        <v>45218</v>
      </c>
      <c r="B137" s="193">
        <v>45249</v>
      </c>
      <c r="C137" s="191"/>
      <c r="D137" s="191"/>
      <c r="E137" s="231" t="s">
        <v>3175</v>
      </c>
      <c r="F137" s="191" t="s">
        <v>2734</v>
      </c>
      <c r="G137" s="191">
        <v>25</v>
      </c>
      <c r="H137" s="191" t="s">
        <v>2759</v>
      </c>
      <c r="I137" s="191">
        <v>147.5</v>
      </c>
      <c r="J137" s="194">
        <v>2507.5</v>
      </c>
      <c r="K137" s="191">
        <v>17</v>
      </c>
    </row>
    <row r="138" spans="1:16367" ht="21.6" customHeight="1" x14ac:dyDescent="0.25">
      <c r="A138" s="185">
        <v>44680</v>
      </c>
      <c r="B138" s="193">
        <v>44680</v>
      </c>
      <c r="C138" s="191"/>
      <c r="D138" s="191"/>
      <c r="E138" s="231" t="s">
        <v>3176</v>
      </c>
      <c r="F138" s="191" t="s">
        <v>2978</v>
      </c>
      <c r="G138" s="191">
        <v>10</v>
      </c>
      <c r="H138" s="191" t="s">
        <v>2683</v>
      </c>
      <c r="I138" s="191">
        <v>501.5</v>
      </c>
      <c r="J138" s="194">
        <v>19057</v>
      </c>
      <c r="K138" s="191">
        <v>33</v>
      </c>
    </row>
    <row r="139" spans="1:16367" ht="21.6" customHeight="1" x14ac:dyDescent="0.25">
      <c r="A139" s="185">
        <v>45218</v>
      </c>
      <c r="B139" s="193">
        <v>45249</v>
      </c>
      <c r="C139" s="191"/>
      <c r="D139" s="191"/>
      <c r="E139" s="231" t="s">
        <v>3177</v>
      </c>
      <c r="F139" s="191" t="s">
        <v>2735</v>
      </c>
      <c r="G139" s="191">
        <v>10</v>
      </c>
      <c r="H139" s="191" t="s">
        <v>2431</v>
      </c>
      <c r="I139" s="191">
        <v>236</v>
      </c>
      <c r="J139" s="194">
        <v>708</v>
      </c>
      <c r="K139" s="191">
        <v>1</v>
      </c>
    </row>
    <row r="140" spans="1:16367" ht="21.6" customHeight="1" x14ac:dyDescent="0.25">
      <c r="A140" s="185">
        <v>44708</v>
      </c>
      <c r="B140" s="193">
        <v>44708</v>
      </c>
      <c r="C140" s="191"/>
      <c r="D140" s="191"/>
      <c r="E140" s="231" t="s">
        <v>2736</v>
      </c>
      <c r="F140" s="191" t="s">
        <v>2737</v>
      </c>
      <c r="G140" s="191">
        <v>12</v>
      </c>
      <c r="H140" s="191" t="s">
        <v>2683</v>
      </c>
      <c r="I140" s="191">
        <v>944</v>
      </c>
      <c r="J140" s="194">
        <v>5664</v>
      </c>
      <c r="K140" s="191">
        <v>6</v>
      </c>
    </row>
    <row r="141" spans="1:16367" ht="21.6" customHeight="1" x14ac:dyDescent="0.25">
      <c r="A141" s="185">
        <v>44186</v>
      </c>
      <c r="B141" s="193">
        <v>44201</v>
      </c>
      <c r="C141" s="191"/>
      <c r="D141" s="191"/>
      <c r="E141" s="231" t="s">
        <v>2738</v>
      </c>
      <c r="F141" s="191" t="s">
        <v>2739</v>
      </c>
      <c r="G141" s="191">
        <v>5</v>
      </c>
      <c r="H141" s="191" t="s">
        <v>2683</v>
      </c>
      <c r="I141" s="191">
        <v>805.08</v>
      </c>
      <c r="J141" s="194" cm="1">
        <f t="array" aca="1" ref="J141" ca="1">+J141:J155+K141*I141</f>
        <v>0</v>
      </c>
      <c r="K141" s="191">
        <v>0</v>
      </c>
    </row>
    <row r="142" spans="1:16367" ht="21.6" customHeight="1" x14ac:dyDescent="0.25">
      <c r="A142" s="185">
        <v>44735</v>
      </c>
      <c r="B142" s="193">
        <v>44735</v>
      </c>
      <c r="C142" s="191"/>
      <c r="D142" s="191"/>
      <c r="E142" s="231" t="s">
        <v>2993</v>
      </c>
      <c r="F142" s="191" t="s">
        <v>3205</v>
      </c>
      <c r="G142" s="191">
        <v>5</v>
      </c>
      <c r="H142" s="191" t="s">
        <v>2770</v>
      </c>
      <c r="I142" s="191">
        <v>3079.8</v>
      </c>
      <c r="J142" s="194">
        <f t="shared" ref="J142:J165" si="3">+K142*I142</f>
        <v>6159.6</v>
      </c>
      <c r="K142" s="191">
        <v>2</v>
      </c>
    </row>
    <row r="143" spans="1:16367" ht="21.6" customHeight="1" x14ac:dyDescent="0.25">
      <c r="A143" s="185">
        <v>44735</v>
      </c>
      <c r="B143" s="193">
        <v>44735</v>
      </c>
      <c r="C143" s="191"/>
      <c r="D143" s="191"/>
      <c r="E143" s="231" t="s">
        <v>2768</v>
      </c>
      <c r="F143" s="191" t="s">
        <v>3206</v>
      </c>
      <c r="G143" s="191">
        <v>2</v>
      </c>
      <c r="H143" s="191" t="s">
        <v>2770</v>
      </c>
      <c r="I143" s="191">
        <v>7699.5</v>
      </c>
      <c r="J143" s="194">
        <f t="shared" si="3"/>
        <v>0</v>
      </c>
      <c r="K143" s="191">
        <v>0</v>
      </c>
    </row>
    <row r="144" spans="1:16367" ht="21.6" customHeight="1" x14ac:dyDescent="0.25">
      <c r="A144" s="185">
        <v>44735</v>
      </c>
      <c r="B144" s="192">
        <v>44735</v>
      </c>
      <c r="C144" s="191"/>
      <c r="D144" s="191"/>
      <c r="E144" s="231" t="s">
        <v>2758</v>
      </c>
      <c r="F144" s="191" t="s">
        <v>3207</v>
      </c>
      <c r="G144" s="191">
        <v>5</v>
      </c>
      <c r="H144" s="191" t="s">
        <v>2770</v>
      </c>
      <c r="I144" s="191">
        <v>2224.3000000000002</v>
      </c>
      <c r="J144" s="194">
        <f t="shared" si="3"/>
        <v>2224.3000000000002</v>
      </c>
      <c r="K144" s="191">
        <v>1</v>
      </c>
    </row>
    <row r="145" spans="1:11" ht="21.6" customHeight="1" x14ac:dyDescent="0.25">
      <c r="A145" s="185">
        <v>44735</v>
      </c>
      <c r="B145" s="193">
        <v>44741</v>
      </c>
      <c r="C145" s="191"/>
      <c r="D145" s="191"/>
      <c r="E145" s="231" t="s">
        <v>2765</v>
      </c>
      <c r="F145" s="191" t="s">
        <v>2988</v>
      </c>
      <c r="G145" s="191">
        <v>6</v>
      </c>
      <c r="H145" s="191" t="s">
        <v>2770</v>
      </c>
      <c r="I145" s="191">
        <v>719.8</v>
      </c>
      <c r="J145" s="194">
        <f t="shared" si="3"/>
        <v>1439.6</v>
      </c>
      <c r="K145" s="191">
        <v>2</v>
      </c>
    </row>
    <row r="146" spans="1:11" ht="21.6" customHeight="1" x14ac:dyDescent="0.25">
      <c r="A146" s="185">
        <v>44299</v>
      </c>
      <c r="B146" s="193">
        <v>44299</v>
      </c>
      <c r="C146" s="191"/>
      <c r="D146" s="191"/>
      <c r="E146" s="231" t="s">
        <v>2767</v>
      </c>
      <c r="F146" s="191" t="s">
        <v>2989</v>
      </c>
      <c r="G146" s="191">
        <v>1</v>
      </c>
      <c r="H146" s="191" t="s">
        <v>2770</v>
      </c>
      <c r="I146" s="191">
        <v>719.8</v>
      </c>
      <c r="J146" s="194">
        <v>719.8</v>
      </c>
      <c r="K146" s="191">
        <v>1</v>
      </c>
    </row>
    <row r="147" spans="1:11" ht="21.6" customHeight="1" x14ac:dyDescent="0.25">
      <c r="A147" s="185">
        <v>44735</v>
      </c>
      <c r="B147" s="193">
        <v>44735</v>
      </c>
      <c r="C147" s="191"/>
      <c r="D147" s="191"/>
      <c r="E147" s="231" t="s">
        <v>2813</v>
      </c>
      <c r="F147" s="191" t="s">
        <v>2994</v>
      </c>
      <c r="G147" s="191">
        <v>2</v>
      </c>
      <c r="H147" s="191" t="s">
        <v>2683</v>
      </c>
      <c r="I147" s="191">
        <v>1197.7</v>
      </c>
      <c r="J147" s="194">
        <v>1197.7</v>
      </c>
      <c r="K147" s="191">
        <v>1</v>
      </c>
    </row>
    <row r="148" spans="1:11" ht="21.6" customHeight="1" x14ac:dyDescent="0.25">
      <c r="A148" s="185">
        <v>44735</v>
      </c>
      <c r="B148" s="193">
        <v>44735</v>
      </c>
      <c r="C148" s="191"/>
      <c r="D148" s="191"/>
      <c r="E148" s="231" t="s">
        <v>2811</v>
      </c>
      <c r="F148" s="191" t="s">
        <v>2995</v>
      </c>
      <c r="G148" s="191">
        <v>2</v>
      </c>
      <c r="H148" s="191" t="s">
        <v>2683</v>
      </c>
      <c r="I148" s="191">
        <v>985.3</v>
      </c>
      <c r="J148" s="194">
        <v>985.3</v>
      </c>
      <c r="K148" s="191">
        <v>1</v>
      </c>
    </row>
    <row r="149" spans="1:11" ht="21.6" customHeight="1" x14ac:dyDescent="0.25">
      <c r="A149" s="185">
        <v>44735</v>
      </c>
      <c r="B149" s="193">
        <v>44735</v>
      </c>
      <c r="C149" s="191"/>
      <c r="D149" s="191"/>
      <c r="E149" s="231" t="s">
        <v>2810</v>
      </c>
      <c r="F149" s="191" t="s">
        <v>2992</v>
      </c>
      <c r="G149" s="191">
        <v>1</v>
      </c>
      <c r="H149" s="191" t="s">
        <v>2770</v>
      </c>
      <c r="I149" s="191">
        <v>2224.3000000000002</v>
      </c>
      <c r="J149" s="194">
        <v>2224.3000000000002</v>
      </c>
      <c r="K149" s="191">
        <v>1</v>
      </c>
    </row>
    <row r="150" spans="1:11" ht="21.6" customHeight="1" x14ac:dyDescent="0.25">
      <c r="A150" s="185">
        <v>44735</v>
      </c>
      <c r="B150" s="193">
        <v>44735</v>
      </c>
      <c r="C150" s="191"/>
      <c r="D150" s="191"/>
      <c r="E150" s="231" t="s">
        <v>2996</v>
      </c>
      <c r="F150" s="191" t="s">
        <v>2997</v>
      </c>
      <c r="G150" s="191">
        <v>1</v>
      </c>
      <c r="H150" s="191" t="s">
        <v>2770</v>
      </c>
      <c r="I150" s="191">
        <v>3079.8</v>
      </c>
      <c r="J150" s="194">
        <v>3079.8</v>
      </c>
      <c r="K150" s="191">
        <v>1</v>
      </c>
    </row>
    <row r="151" spans="1:11" ht="21.6" customHeight="1" x14ac:dyDescent="0.25">
      <c r="A151" s="185">
        <v>44735</v>
      </c>
      <c r="B151" s="193">
        <v>44735</v>
      </c>
      <c r="C151" s="191"/>
      <c r="D151" s="191"/>
      <c r="E151" s="231" t="s">
        <v>2998</v>
      </c>
      <c r="F151" s="191" t="s">
        <v>3000</v>
      </c>
      <c r="G151" s="191">
        <v>4</v>
      </c>
      <c r="H151" s="191" t="s">
        <v>2683</v>
      </c>
      <c r="I151" s="191">
        <v>985.3</v>
      </c>
      <c r="J151" s="194">
        <v>985.3</v>
      </c>
      <c r="K151" s="191">
        <v>1</v>
      </c>
    </row>
    <row r="152" spans="1:11" ht="21.6" customHeight="1" x14ac:dyDescent="0.25">
      <c r="A152" s="185">
        <v>44735</v>
      </c>
      <c r="B152" s="193">
        <v>44735</v>
      </c>
      <c r="C152" s="191"/>
      <c r="D152" s="191"/>
      <c r="E152" s="231" t="s">
        <v>3001</v>
      </c>
      <c r="F152" s="191" t="s">
        <v>3002</v>
      </c>
      <c r="G152" s="191">
        <v>2</v>
      </c>
      <c r="H152" s="191" t="s">
        <v>2683</v>
      </c>
      <c r="I152" s="191">
        <v>1115.0999999999999</v>
      </c>
      <c r="J152" s="194">
        <v>1115.0999999999999</v>
      </c>
      <c r="K152" s="191">
        <v>1</v>
      </c>
    </row>
    <row r="153" spans="1:11" ht="21.6" customHeight="1" x14ac:dyDescent="0.25">
      <c r="A153" s="185">
        <v>44741</v>
      </c>
      <c r="B153" s="193">
        <v>44741</v>
      </c>
      <c r="C153" s="191"/>
      <c r="D153" s="191"/>
      <c r="E153" s="231" t="s">
        <v>2768</v>
      </c>
      <c r="F153" s="233" t="s">
        <v>2990</v>
      </c>
      <c r="G153" s="204">
        <v>6</v>
      </c>
      <c r="H153" s="191" t="s">
        <v>2683</v>
      </c>
      <c r="I153" s="191">
        <v>985.3</v>
      </c>
      <c r="J153" s="194">
        <f t="shared" si="3"/>
        <v>5911.7999999999993</v>
      </c>
      <c r="K153" s="191">
        <v>6</v>
      </c>
    </row>
    <row r="154" spans="1:11" ht="21.6" customHeight="1" x14ac:dyDescent="0.25">
      <c r="A154" s="185">
        <v>44292</v>
      </c>
      <c r="B154" s="193">
        <v>44300</v>
      </c>
      <c r="C154" s="191"/>
      <c r="D154" s="191"/>
      <c r="E154" s="231" t="s">
        <v>2810</v>
      </c>
      <c r="F154" s="191" t="s">
        <v>2773</v>
      </c>
      <c r="G154" s="204">
        <v>1</v>
      </c>
      <c r="H154" s="191" t="s">
        <v>2683</v>
      </c>
      <c r="I154" s="191">
        <v>424.8</v>
      </c>
      <c r="J154" s="194">
        <f t="shared" si="3"/>
        <v>0</v>
      </c>
      <c r="K154" s="191">
        <v>0</v>
      </c>
    </row>
    <row r="155" spans="1:11" ht="21.6" customHeight="1" x14ac:dyDescent="0.25">
      <c r="A155" s="185">
        <v>44292</v>
      </c>
      <c r="B155" s="193">
        <v>44300</v>
      </c>
      <c r="C155" s="191"/>
      <c r="D155" s="191"/>
      <c r="E155" s="231" t="s">
        <v>2811</v>
      </c>
      <c r="F155" s="191" t="s">
        <v>2772</v>
      </c>
      <c r="G155" s="204">
        <v>1</v>
      </c>
      <c r="H155" s="191" t="s">
        <v>2683</v>
      </c>
      <c r="I155" s="204">
        <v>9752.7000000000007</v>
      </c>
      <c r="J155" s="194">
        <f t="shared" si="3"/>
        <v>0</v>
      </c>
      <c r="K155" s="191">
        <v>0</v>
      </c>
    </row>
    <row r="156" spans="1:11" ht="38.450000000000003" customHeight="1" x14ac:dyDescent="0.25">
      <c r="A156" s="185">
        <v>44292</v>
      </c>
      <c r="B156" s="193">
        <v>44300</v>
      </c>
      <c r="C156" s="191"/>
      <c r="D156" s="191"/>
      <c r="E156" s="231" t="s">
        <v>2812</v>
      </c>
      <c r="F156" s="233" t="s">
        <v>2771</v>
      </c>
      <c r="G156" s="191">
        <v>3</v>
      </c>
      <c r="H156" s="191" t="s">
        <v>2770</v>
      </c>
      <c r="I156" s="204">
        <v>5504.7</v>
      </c>
      <c r="J156" s="194">
        <f t="shared" si="3"/>
        <v>0</v>
      </c>
      <c r="K156" s="191">
        <v>0</v>
      </c>
    </row>
    <row r="157" spans="1:11" ht="41.45" customHeight="1" x14ac:dyDescent="0.25">
      <c r="A157" s="185">
        <v>44292</v>
      </c>
      <c r="B157" s="193">
        <v>44300</v>
      </c>
      <c r="C157" s="191"/>
      <c r="D157" s="191"/>
      <c r="E157" s="231" t="s">
        <v>2813</v>
      </c>
      <c r="F157" s="233" t="s">
        <v>3208</v>
      </c>
      <c r="G157" s="191">
        <v>1</v>
      </c>
      <c r="H157" s="191" t="s">
        <v>2683</v>
      </c>
      <c r="I157" s="204">
        <v>2501.6</v>
      </c>
      <c r="J157" s="194">
        <f t="shared" si="3"/>
        <v>0</v>
      </c>
      <c r="K157" s="191">
        <v>0</v>
      </c>
    </row>
    <row r="158" spans="1:11" ht="21.6" customHeight="1" x14ac:dyDescent="0.25">
      <c r="A158" s="185">
        <v>45131</v>
      </c>
      <c r="B158" s="193">
        <v>45131</v>
      </c>
      <c r="C158" s="191"/>
      <c r="D158" s="191"/>
      <c r="E158" s="231" t="s">
        <v>3003</v>
      </c>
      <c r="F158" s="191" t="s">
        <v>3248</v>
      </c>
      <c r="G158" s="191">
        <v>27</v>
      </c>
      <c r="H158" s="191" t="s">
        <v>2683</v>
      </c>
      <c r="I158" s="204">
        <v>1357</v>
      </c>
      <c r="J158" s="194">
        <f t="shared" si="3"/>
        <v>4071</v>
      </c>
      <c r="K158" s="191">
        <v>3</v>
      </c>
    </row>
    <row r="159" spans="1:11" ht="21.6" customHeight="1" x14ac:dyDescent="0.25">
      <c r="A159" s="185">
        <v>45131</v>
      </c>
      <c r="B159" s="193">
        <v>45131</v>
      </c>
      <c r="C159" s="191"/>
      <c r="D159" s="191"/>
      <c r="E159" s="192" t="s">
        <v>3004</v>
      </c>
      <c r="F159" s="191" t="s">
        <v>3249</v>
      </c>
      <c r="G159" s="191">
        <v>4</v>
      </c>
      <c r="H159" s="191" t="s">
        <v>3005</v>
      </c>
      <c r="I159" s="204">
        <v>6962</v>
      </c>
      <c r="J159" s="194">
        <f t="shared" si="3"/>
        <v>0</v>
      </c>
      <c r="K159" s="191">
        <v>0</v>
      </c>
    </row>
    <row r="160" spans="1:11" ht="21.6" customHeight="1" x14ac:dyDescent="0.25">
      <c r="A160" s="185">
        <v>45131</v>
      </c>
      <c r="B160" s="193">
        <v>45131</v>
      </c>
      <c r="C160" s="191"/>
      <c r="D160" s="191"/>
      <c r="E160" s="231" t="s">
        <v>2999</v>
      </c>
      <c r="F160" s="191" t="s">
        <v>3250</v>
      </c>
      <c r="G160" s="191">
        <v>4</v>
      </c>
      <c r="H160" s="191" t="s">
        <v>2683</v>
      </c>
      <c r="I160" s="204">
        <v>9322</v>
      </c>
      <c r="J160" s="194">
        <f t="shared" si="3"/>
        <v>0</v>
      </c>
      <c r="K160" s="191">
        <v>0</v>
      </c>
    </row>
    <row r="161" spans="1:11" ht="21.6" customHeight="1" x14ac:dyDescent="0.25">
      <c r="A161" s="185">
        <v>45131</v>
      </c>
      <c r="B161" s="193">
        <v>45131</v>
      </c>
      <c r="C161" s="191"/>
      <c r="D161" s="191"/>
      <c r="E161" s="231" t="s">
        <v>3006</v>
      </c>
      <c r="F161" s="191" t="s">
        <v>3251</v>
      </c>
      <c r="G161" s="191">
        <v>4</v>
      </c>
      <c r="H161" s="191" t="s">
        <v>2683</v>
      </c>
      <c r="I161" s="204">
        <v>6490</v>
      </c>
      <c r="J161" s="194">
        <f t="shared" si="3"/>
        <v>0</v>
      </c>
      <c r="K161" s="191">
        <v>0</v>
      </c>
    </row>
    <row r="162" spans="1:11" ht="21.6" customHeight="1" x14ac:dyDescent="0.25">
      <c r="A162" s="185">
        <v>44735</v>
      </c>
      <c r="B162" s="193">
        <v>44735</v>
      </c>
      <c r="C162" s="191"/>
      <c r="D162" s="191"/>
      <c r="E162" s="231" t="s">
        <v>3007</v>
      </c>
      <c r="F162" s="191" t="s">
        <v>3008</v>
      </c>
      <c r="G162" s="191">
        <v>1</v>
      </c>
      <c r="H162" s="191" t="s">
        <v>2683</v>
      </c>
      <c r="I162" s="204">
        <v>2737.6</v>
      </c>
      <c r="J162" s="194">
        <f t="shared" si="3"/>
        <v>0</v>
      </c>
      <c r="K162" s="191">
        <v>0</v>
      </c>
    </row>
    <row r="163" spans="1:11" ht="21.6" customHeight="1" x14ac:dyDescent="0.25">
      <c r="A163" s="185">
        <v>44735</v>
      </c>
      <c r="B163" s="193">
        <v>44735</v>
      </c>
      <c r="C163" s="191"/>
      <c r="D163" s="191"/>
      <c r="E163" s="231" t="s">
        <v>3009</v>
      </c>
      <c r="F163" s="191" t="s">
        <v>3209</v>
      </c>
      <c r="G163" s="191">
        <v>1</v>
      </c>
      <c r="H163" s="191" t="s">
        <v>2683</v>
      </c>
      <c r="I163" s="204">
        <v>4277.5</v>
      </c>
      <c r="J163" s="194">
        <f t="shared" si="3"/>
        <v>4277.5</v>
      </c>
      <c r="K163" s="191">
        <v>1</v>
      </c>
    </row>
    <row r="164" spans="1:11" ht="21.6" customHeight="1" x14ac:dyDescent="0.25">
      <c r="A164" s="185">
        <v>44292</v>
      </c>
      <c r="B164" s="193">
        <v>44300</v>
      </c>
      <c r="C164" s="191"/>
      <c r="D164" s="191"/>
      <c r="E164" s="231" t="s">
        <v>2814</v>
      </c>
      <c r="F164" s="191" t="s">
        <v>3010</v>
      </c>
      <c r="G164" s="191">
        <v>3</v>
      </c>
      <c r="H164" s="191" t="s">
        <v>2770</v>
      </c>
      <c r="I164" s="204">
        <v>5504.7</v>
      </c>
      <c r="J164" s="194">
        <f t="shared" si="3"/>
        <v>5504.7</v>
      </c>
      <c r="K164" s="191">
        <v>1</v>
      </c>
    </row>
    <row r="165" spans="1:11" ht="21.6" customHeight="1" x14ac:dyDescent="0.25">
      <c r="A165" s="185">
        <v>44292</v>
      </c>
      <c r="B165" s="193">
        <v>44300</v>
      </c>
      <c r="C165" s="191"/>
      <c r="D165" s="191"/>
      <c r="E165" s="231" t="s">
        <v>2815</v>
      </c>
      <c r="F165" s="191" t="s">
        <v>3210</v>
      </c>
      <c r="G165" s="191">
        <v>1</v>
      </c>
      <c r="H165" s="191" t="s">
        <v>2683</v>
      </c>
      <c r="I165" s="204">
        <v>6147.8</v>
      </c>
      <c r="J165" s="194">
        <f t="shared" si="3"/>
        <v>0</v>
      </c>
      <c r="K165" s="191">
        <v>0</v>
      </c>
    </row>
    <row r="166" spans="1:11" ht="21.6" customHeight="1" x14ac:dyDescent="0.25">
      <c r="A166" s="219"/>
      <c r="B166" s="227"/>
      <c r="C166" s="228"/>
      <c r="D166" s="228"/>
      <c r="E166" s="235"/>
      <c r="F166" s="228"/>
      <c r="G166" s="228"/>
      <c r="H166" s="228"/>
      <c r="I166" s="229"/>
      <c r="J166" s="230"/>
      <c r="K166" s="228"/>
    </row>
    <row r="167" spans="1:11" ht="21.6" customHeight="1" x14ac:dyDescent="0.25">
      <c r="A167" s="219"/>
      <c r="B167" s="227"/>
      <c r="C167" s="228"/>
      <c r="D167" s="228"/>
      <c r="E167" s="235"/>
      <c r="F167" s="228"/>
      <c r="G167" s="228"/>
      <c r="H167" s="228"/>
      <c r="I167" s="229"/>
      <c r="J167" s="230"/>
      <c r="K167" s="228"/>
    </row>
    <row r="168" spans="1:11" ht="21.6" customHeight="1" x14ac:dyDescent="0.25">
      <c r="A168" s="219"/>
      <c r="B168" s="227"/>
      <c r="C168" s="228"/>
      <c r="D168" s="228"/>
      <c r="E168" s="228"/>
      <c r="F168" s="228"/>
      <c r="G168" s="228"/>
      <c r="H168" s="228"/>
      <c r="I168" s="227"/>
      <c r="J168" s="240"/>
      <c r="K168" s="228"/>
    </row>
    <row r="169" spans="1:11" ht="21.6" customHeight="1" x14ac:dyDescent="0.35">
      <c r="A169" s="178"/>
      <c r="B169" s="207"/>
      <c r="C169" s="51"/>
      <c r="D169" s="51"/>
      <c r="E169" s="51"/>
      <c r="F169" s="51"/>
      <c r="G169" s="51"/>
      <c r="H169" s="51"/>
      <c r="I169" s="207"/>
      <c r="J169" s="241"/>
      <c r="K169" s="51"/>
    </row>
    <row r="170" spans="1:11" ht="21.6" customHeight="1" x14ac:dyDescent="0.5">
      <c r="A170" s="178"/>
      <c r="B170" s="207"/>
      <c r="C170" s="51"/>
      <c r="D170" s="51"/>
      <c r="E170" s="51"/>
      <c r="F170" s="51"/>
      <c r="G170" s="51"/>
      <c r="H170" s="51"/>
      <c r="I170" s="11"/>
      <c r="J170" s="179"/>
      <c r="K170" s="51"/>
    </row>
    <row r="171" spans="1:11" ht="21.6" customHeight="1" x14ac:dyDescent="0.5">
      <c r="A171" s="178"/>
      <c r="B171" s="207"/>
      <c r="C171" s="51"/>
      <c r="D171" s="51"/>
      <c r="E171" s="51"/>
      <c r="F171" s="51"/>
      <c r="G171" s="51"/>
      <c r="H171" s="51"/>
      <c r="I171" s="11"/>
      <c r="J171" s="179" t="s">
        <v>3317</v>
      </c>
      <c r="K171" s="51"/>
    </row>
    <row r="172" spans="1:11" ht="21.6" customHeight="1" x14ac:dyDescent="0.5">
      <c r="A172" s="178"/>
      <c r="B172" s="207"/>
      <c r="C172" s="51"/>
      <c r="D172" s="51"/>
      <c r="E172" s="51"/>
      <c r="F172" s="51"/>
      <c r="G172" s="51"/>
      <c r="H172" s="51"/>
      <c r="I172" s="11"/>
      <c r="J172" s="179"/>
      <c r="K172" s="51"/>
    </row>
    <row r="173" spans="1:11" ht="21.6" customHeight="1" x14ac:dyDescent="0.5">
      <c r="A173" s="178"/>
      <c r="B173" s="207"/>
      <c r="C173" s="51"/>
      <c r="D173" s="51"/>
      <c r="E173" s="51"/>
      <c r="F173" s="51"/>
      <c r="G173" s="51"/>
      <c r="H173" s="51"/>
      <c r="I173" s="11"/>
      <c r="J173" s="179"/>
      <c r="K173" s="51"/>
    </row>
    <row r="174" spans="1:11" ht="21.6" customHeight="1" x14ac:dyDescent="0.5">
      <c r="A174" s="178"/>
      <c r="B174" s="207"/>
      <c r="C174" s="51"/>
      <c r="D174" s="51"/>
      <c r="E174" s="51"/>
      <c r="F174" s="51"/>
      <c r="G174" s="51"/>
      <c r="H174" s="51"/>
      <c r="I174" s="11"/>
      <c r="J174" s="179"/>
      <c r="K174" s="51"/>
    </row>
    <row r="175" spans="1:11" ht="21.6" customHeight="1" x14ac:dyDescent="0.5">
      <c r="A175" s="178"/>
      <c r="B175" s="207"/>
      <c r="C175" s="51"/>
      <c r="D175" s="51"/>
      <c r="E175" s="51"/>
      <c r="F175" s="51"/>
      <c r="G175" s="51"/>
      <c r="H175" s="51"/>
      <c r="I175" s="11"/>
      <c r="J175" s="179"/>
      <c r="K175" s="51"/>
    </row>
    <row r="176" spans="1:11" ht="21.6" customHeight="1" x14ac:dyDescent="0.5">
      <c r="A176" s="178"/>
      <c r="B176" s="207"/>
      <c r="C176" s="51"/>
      <c r="D176" s="51"/>
      <c r="E176" s="51"/>
      <c r="F176" s="51"/>
      <c r="G176" s="51"/>
      <c r="H176" s="51"/>
      <c r="I176" s="11"/>
      <c r="J176" s="179"/>
      <c r="K176" s="51"/>
    </row>
    <row r="177" spans="1:17" ht="21.6" customHeight="1" x14ac:dyDescent="0.5">
      <c r="A177" s="178"/>
      <c r="B177" s="207"/>
      <c r="C177" s="51"/>
      <c r="D177" s="51"/>
      <c r="E177" s="51"/>
      <c r="F177" s="51"/>
      <c r="G177" s="51"/>
      <c r="H177" s="51"/>
      <c r="I177" s="11"/>
      <c r="J177" s="179"/>
      <c r="K177" s="51"/>
    </row>
    <row r="178" spans="1:17" ht="21.6" customHeight="1" x14ac:dyDescent="0.5">
      <c r="A178" s="178"/>
      <c r="B178" s="207"/>
      <c r="C178" s="51"/>
      <c r="D178" s="51"/>
      <c r="E178" s="51"/>
      <c r="F178" s="51"/>
      <c r="G178" s="51"/>
      <c r="H178" s="51"/>
      <c r="I178" s="11"/>
      <c r="J178" s="179"/>
      <c r="K178" s="51"/>
    </row>
    <row r="179" spans="1:17" ht="21.6" customHeight="1" x14ac:dyDescent="0.35">
      <c r="A179" s="176"/>
      <c r="B179" s="177"/>
      <c r="C179" s="177"/>
      <c r="D179" s="177"/>
      <c r="E179" s="177"/>
      <c r="F179" s="177"/>
      <c r="G179" s="177"/>
      <c r="H179" s="177"/>
      <c r="I179" s="177"/>
      <c r="J179" s="51"/>
      <c r="K179" s="177"/>
    </row>
    <row r="180" spans="1:17" ht="23.45" customHeight="1" x14ac:dyDescent="0.4">
      <c r="A180" s="206" t="s">
        <v>3196</v>
      </c>
      <c r="B180" s="47"/>
      <c r="C180" s="47"/>
      <c r="D180" s="47"/>
      <c r="E180" s="47"/>
      <c r="F180" s="48"/>
      <c r="G180" s="47"/>
      <c r="H180" s="47"/>
      <c r="I180" s="49"/>
      <c r="J180" s="49"/>
      <c r="K180" s="47"/>
    </row>
    <row r="181" spans="1:17" s="60" customFormat="1" ht="69.75" x14ac:dyDescent="0.25">
      <c r="A181" s="56" t="s">
        <v>3197</v>
      </c>
      <c r="B181" s="56" t="s">
        <v>2671</v>
      </c>
      <c r="C181" s="56" t="s">
        <v>2419</v>
      </c>
      <c r="D181" s="56"/>
      <c r="E181" s="57" t="s">
        <v>2443</v>
      </c>
      <c r="F181" s="58" t="s">
        <v>2670</v>
      </c>
      <c r="G181" s="58" t="s">
        <v>2463</v>
      </c>
      <c r="H181" s="56" t="s">
        <v>2428</v>
      </c>
      <c r="I181" s="56" t="s">
        <v>2446</v>
      </c>
      <c r="J181" s="56" t="s">
        <v>2447</v>
      </c>
      <c r="K181" s="56" t="s">
        <v>2448</v>
      </c>
      <c r="L181" s="11"/>
      <c r="M181" s="11"/>
      <c r="N181" s="11"/>
      <c r="O181" s="11"/>
      <c r="P181" s="11"/>
      <c r="Q181" s="11"/>
    </row>
    <row r="182" spans="1:17" s="60" customFormat="1" ht="21.6" customHeight="1" x14ac:dyDescent="0.35">
      <c r="A182" s="165">
        <v>42595</v>
      </c>
      <c r="B182" s="108">
        <v>42599.60833333333</v>
      </c>
      <c r="C182" s="109" t="s">
        <v>40</v>
      </c>
      <c r="D182" s="109" t="s">
        <v>712</v>
      </c>
      <c r="E182" s="160" t="s">
        <v>2554</v>
      </c>
      <c r="F182" s="110" t="s">
        <v>728</v>
      </c>
      <c r="G182" s="109">
        <v>30</v>
      </c>
      <c r="H182" s="109" t="s">
        <v>2428</v>
      </c>
      <c r="I182" s="111">
        <v>752.99339999999995</v>
      </c>
      <c r="J182" s="111">
        <f>+K182*I182</f>
        <v>31625.7228</v>
      </c>
      <c r="K182" s="109">
        <v>42</v>
      </c>
      <c r="L182" s="11"/>
      <c r="M182" s="11"/>
      <c r="N182" s="11"/>
      <c r="O182" s="11"/>
      <c r="P182" s="11"/>
      <c r="Q182" s="11"/>
    </row>
    <row r="183" spans="1:17" s="60" customFormat="1" ht="21.6" customHeight="1" x14ac:dyDescent="0.35">
      <c r="A183" s="165">
        <v>42564</v>
      </c>
      <c r="B183" s="108">
        <v>42599.60833333333</v>
      </c>
      <c r="C183" s="109" t="s">
        <v>40</v>
      </c>
      <c r="D183" s="109" t="s">
        <v>712</v>
      </c>
      <c r="E183" s="160" t="s">
        <v>2555</v>
      </c>
      <c r="F183" s="110" t="s">
        <v>730</v>
      </c>
      <c r="G183" s="109">
        <v>30</v>
      </c>
      <c r="H183" s="109" t="s">
        <v>2428</v>
      </c>
      <c r="I183" s="111">
        <v>972.99260000000004</v>
      </c>
      <c r="J183" s="111">
        <f t="shared" ref="J183:J251" si="4">+K183*I183</f>
        <v>42811.674400000004</v>
      </c>
      <c r="K183" s="109">
        <v>44</v>
      </c>
      <c r="L183" s="11"/>
      <c r="M183" s="11"/>
      <c r="N183" s="11"/>
      <c r="O183" s="11"/>
      <c r="P183" s="11"/>
      <c r="Q183" s="11"/>
    </row>
    <row r="184" spans="1:17" s="60" customFormat="1" ht="21.6" customHeight="1" x14ac:dyDescent="0.35">
      <c r="A184" s="165">
        <v>44279</v>
      </c>
      <c r="B184" s="108">
        <v>44279</v>
      </c>
      <c r="C184" s="109"/>
      <c r="D184" s="109"/>
      <c r="E184" s="160" t="s">
        <v>2748</v>
      </c>
      <c r="F184" s="110" t="s">
        <v>2749</v>
      </c>
      <c r="G184" s="109">
        <v>2</v>
      </c>
      <c r="H184" s="109" t="s">
        <v>2428</v>
      </c>
      <c r="I184" s="111">
        <v>5446</v>
      </c>
      <c r="J184" s="111">
        <f t="shared" si="4"/>
        <v>0</v>
      </c>
      <c r="K184" s="109">
        <v>0</v>
      </c>
      <c r="L184" s="11"/>
      <c r="M184" s="11"/>
      <c r="N184" s="11"/>
      <c r="O184" s="11"/>
      <c r="P184" s="11"/>
      <c r="Q184" s="11"/>
    </row>
    <row r="185" spans="1:17" s="60" customFormat="1" ht="21.6" customHeight="1" x14ac:dyDescent="0.35">
      <c r="A185" s="165">
        <v>44283</v>
      </c>
      <c r="B185" s="108">
        <v>44280</v>
      </c>
      <c r="C185" s="109" t="s">
        <v>40</v>
      </c>
      <c r="D185" s="109" t="s">
        <v>712</v>
      </c>
      <c r="E185" s="160" t="s">
        <v>2556</v>
      </c>
      <c r="F185" s="110" t="s">
        <v>732</v>
      </c>
      <c r="G185" s="109">
        <v>4</v>
      </c>
      <c r="H185" s="109" t="s">
        <v>2428</v>
      </c>
      <c r="I185" s="111">
        <v>6844</v>
      </c>
      <c r="J185" s="111">
        <f t="shared" si="4"/>
        <v>13688</v>
      </c>
      <c r="K185" s="109">
        <v>2</v>
      </c>
      <c r="L185" s="11"/>
      <c r="M185" s="11"/>
      <c r="N185" s="11"/>
      <c r="O185" s="11"/>
      <c r="P185" s="11"/>
      <c r="Q185" s="11"/>
    </row>
    <row r="186" spans="1:17" s="60" customFormat="1" ht="21.6" customHeight="1" x14ac:dyDescent="0.35">
      <c r="A186" s="165">
        <v>42912</v>
      </c>
      <c r="B186" s="108">
        <v>42912.370787037034</v>
      </c>
      <c r="C186" s="109" t="s">
        <v>40</v>
      </c>
      <c r="D186" s="109" t="s">
        <v>1098</v>
      </c>
      <c r="E186" s="160" t="s">
        <v>2557</v>
      </c>
      <c r="F186" s="110" t="s">
        <v>1100</v>
      </c>
      <c r="G186" s="109">
        <v>4</v>
      </c>
      <c r="H186" s="109" t="s">
        <v>2428</v>
      </c>
      <c r="I186" s="111">
        <v>2584.1999999999998</v>
      </c>
      <c r="J186" s="111">
        <f t="shared" si="4"/>
        <v>7752.5999999999995</v>
      </c>
      <c r="K186" s="109">
        <v>3</v>
      </c>
      <c r="L186" s="11"/>
      <c r="M186" s="11"/>
      <c r="N186" s="11"/>
      <c r="O186" s="11"/>
      <c r="P186" s="11"/>
      <c r="Q186" s="11"/>
    </row>
    <row r="187" spans="1:17" s="60" customFormat="1" ht="21.6" customHeight="1" x14ac:dyDescent="0.35">
      <c r="A187" s="165">
        <v>42912</v>
      </c>
      <c r="B187" s="108">
        <v>42912.370787037034</v>
      </c>
      <c r="C187" s="109" t="s">
        <v>40</v>
      </c>
      <c r="D187" s="109" t="s">
        <v>1098</v>
      </c>
      <c r="E187" s="160" t="s">
        <v>2558</v>
      </c>
      <c r="F187" s="110" t="s">
        <v>1103</v>
      </c>
      <c r="G187" s="109">
        <v>4</v>
      </c>
      <c r="H187" s="109" t="s">
        <v>2428</v>
      </c>
      <c r="I187" s="111">
        <v>2584.1999999999998</v>
      </c>
      <c r="J187" s="111">
        <f t="shared" si="4"/>
        <v>5168.3999999999996</v>
      </c>
      <c r="K187" s="109">
        <v>2</v>
      </c>
      <c r="L187" s="11"/>
      <c r="M187" s="11"/>
      <c r="N187" s="11"/>
      <c r="O187" s="11"/>
      <c r="P187" s="11"/>
      <c r="Q187" s="11"/>
    </row>
    <row r="188" spans="1:17" s="60" customFormat="1" ht="21.6" customHeight="1" x14ac:dyDescent="0.35">
      <c r="A188" s="165">
        <v>42912</v>
      </c>
      <c r="B188" s="108">
        <v>42912.370787037034</v>
      </c>
      <c r="C188" s="109" t="s">
        <v>40</v>
      </c>
      <c r="D188" s="109" t="s">
        <v>1098</v>
      </c>
      <c r="E188" s="160" t="s">
        <v>2559</v>
      </c>
      <c r="F188" s="110" t="s">
        <v>1106</v>
      </c>
      <c r="G188" s="109">
        <v>4</v>
      </c>
      <c r="H188" s="109" t="s">
        <v>2428</v>
      </c>
      <c r="I188" s="111">
        <v>2584.1999999999998</v>
      </c>
      <c r="J188" s="111">
        <f t="shared" si="4"/>
        <v>5168.3999999999996</v>
      </c>
      <c r="K188" s="109">
        <v>2</v>
      </c>
      <c r="L188" s="11"/>
      <c r="M188" s="11"/>
      <c r="N188" s="11"/>
      <c r="O188" s="11"/>
      <c r="P188" s="11"/>
      <c r="Q188" s="11"/>
    </row>
    <row r="189" spans="1:17" s="60" customFormat="1" ht="21.6" customHeight="1" x14ac:dyDescent="0.35">
      <c r="A189" s="165">
        <v>42564</v>
      </c>
      <c r="B189" s="108">
        <v>42599.60833333333</v>
      </c>
      <c r="C189" s="109" t="s">
        <v>40</v>
      </c>
      <c r="D189" s="109" t="s">
        <v>712</v>
      </c>
      <c r="E189" s="160" t="s">
        <v>2560</v>
      </c>
      <c r="F189" s="110" t="s">
        <v>453</v>
      </c>
      <c r="G189" s="109">
        <v>30</v>
      </c>
      <c r="H189" s="109" t="s">
        <v>2428</v>
      </c>
      <c r="I189" s="111">
        <v>6299.9964</v>
      </c>
      <c r="J189" s="111">
        <f t="shared" si="4"/>
        <v>289799.83439999999</v>
      </c>
      <c r="K189" s="109">
        <v>46</v>
      </c>
      <c r="L189" s="11"/>
      <c r="M189" s="11"/>
      <c r="N189" s="11"/>
      <c r="O189" s="11"/>
      <c r="P189" s="11"/>
      <c r="Q189" s="11"/>
    </row>
    <row r="190" spans="1:17" s="60" customFormat="1" ht="21.6" customHeight="1" x14ac:dyDescent="0.35">
      <c r="A190" s="165">
        <v>42564</v>
      </c>
      <c r="B190" s="108">
        <v>42599.60833333333</v>
      </c>
      <c r="C190" s="109" t="s">
        <v>40</v>
      </c>
      <c r="D190" s="109" t="s">
        <v>712</v>
      </c>
      <c r="E190" s="160" t="s">
        <v>2561</v>
      </c>
      <c r="F190" s="110" t="s">
        <v>681</v>
      </c>
      <c r="G190" s="109">
        <v>10</v>
      </c>
      <c r="H190" s="109" t="s">
        <v>2428</v>
      </c>
      <c r="I190" s="111">
        <v>9469.5</v>
      </c>
      <c r="J190" s="111">
        <f t="shared" si="4"/>
        <v>0</v>
      </c>
      <c r="K190" s="109">
        <v>0</v>
      </c>
      <c r="L190" s="11"/>
      <c r="M190" s="11"/>
      <c r="N190" s="11"/>
      <c r="O190" s="11"/>
      <c r="P190" s="11"/>
      <c r="Q190" s="11"/>
    </row>
    <row r="191" spans="1:17" s="60" customFormat="1" ht="21.6" customHeight="1" x14ac:dyDescent="0.35">
      <c r="A191" s="165">
        <v>42912</v>
      </c>
      <c r="B191" s="108">
        <v>42912.370787037034</v>
      </c>
      <c r="C191" s="109" t="s">
        <v>40</v>
      </c>
      <c r="D191" s="109" t="s">
        <v>1098</v>
      </c>
      <c r="E191" s="160" t="s">
        <v>2562</v>
      </c>
      <c r="F191" s="110" t="s">
        <v>457</v>
      </c>
      <c r="G191" s="109">
        <v>50</v>
      </c>
      <c r="H191" s="109" t="s">
        <v>2428</v>
      </c>
      <c r="I191" s="111">
        <v>3292.2</v>
      </c>
      <c r="J191" s="111">
        <f t="shared" si="4"/>
        <v>0</v>
      </c>
      <c r="K191" s="109">
        <v>0</v>
      </c>
      <c r="L191" s="11"/>
      <c r="M191" s="11"/>
      <c r="N191" s="11"/>
      <c r="O191" s="11"/>
      <c r="P191" s="11"/>
      <c r="Q191" s="11"/>
    </row>
    <row r="192" spans="1:17" s="60" customFormat="1" ht="21.6" customHeight="1" x14ac:dyDescent="0.35">
      <c r="A192" s="165">
        <v>44279</v>
      </c>
      <c r="B192" s="108">
        <v>44279</v>
      </c>
      <c r="C192" s="109" t="s">
        <v>40</v>
      </c>
      <c r="D192" s="109" t="s">
        <v>1098</v>
      </c>
      <c r="E192" s="160" t="s">
        <v>2563</v>
      </c>
      <c r="F192" s="110" t="s">
        <v>449</v>
      </c>
      <c r="G192" s="109">
        <v>5</v>
      </c>
      <c r="H192" s="109" t="s">
        <v>2428</v>
      </c>
      <c r="I192" s="111">
        <v>5446</v>
      </c>
      <c r="J192" s="111">
        <f t="shared" si="4"/>
        <v>59906</v>
      </c>
      <c r="K192" s="109">
        <v>11</v>
      </c>
      <c r="L192" s="11"/>
      <c r="M192" s="11"/>
      <c r="N192" s="11"/>
      <c r="O192" s="11"/>
      <c r="P192" s="11"/>
      <c r="Q192" s="11"/>
    </row>
    <row r="193" spans="1:17" s="60" customFormat="1" ht="21.6" customHeight="1" x14ac:dyDescent="0.35">
      <c r="A193" s="165">
        <v>42912</v>
      </c>
      <c r="B193" s="108">
        <v>42912.370787037034</v>
      </c>
      <c r="C193" s="109" t="s">
        <v>40</v>
      </c>
      <c r="D193" s="109" t="s">
        <v>1098</v>
      </c>
      <c r="E193" s="160" t="s">
        <v>2564</v>
      </c>
      <c r="F193" s="110" t="s">
        <v>1110</v>
      </c>
      <c r="G193" s="109">
        <v>50</v>
      </c>
      <c r="H193" s="109" t="s">
        <v>2428</v>
      </c>
      <c r="I193" s="111">
        <v>1298</v>
      </c>
      <c r="J193" s="111">
        <f t="shared" si="4"/>
        <v>12980</v>
      </c>
      <c r="K193" s="109">
        <v>10</v>
      </c>
      <c r="L193" s="11"/>
      <c r="M193" s="11"/>
      <c r="N193" s="11"/>
      <c r="O193" s="11"/>
      <c r="P193" s="11"/>
      <c r="Q193" s="11"/>
    </row>
    <row r="194" spans="1:17" s="60" customFormat="1" ht="21.6" customHeight="1" x14ac:dyDescent="0.35">
      <c r="A194" s="165">
        <v>42912</v>
      </c>
      <c r="B194" s="108">
        <v>42912.370787037034</v>
      </c>
      <c r="C194" s="109" t="s">
        <v>40</v>
      </c>
      <c r="D194" s="109" t="s">
        <v>1098</v>
      </c>
      <c r="E194" s="160" t="s">
        <v>2565</v>
      </c>
      <c r="F194" s="110" t="s">
        <v>1112</v>
      </c>
      <c r="G194" s="109">
        <v>4</v>
      </c>
      <c r="H194" s="109" t="s">
        <v>2428</v>
      </c>
      <c r="I194" s="111">
        <v>2584.1999999999998</v>
      </c>
      <c r="J194" s="111">
        <f t="shared" si="4"/>
        <v>5168.3999999999996</v>
      </c>
      <c r="K194" s="109">
        <v>2</v>
      </c>
      <c r="L194" s="11"/>
      <c r="M194" s="11"/>
      <c r="N194" s="11"/>
      <c r="O194" s="11"/>
      <c r="P194" s="11"/>
      <c r="Q194" s="11"/>
    </row>
    <row r="195" spans="1:17" s="60" customFormat="1" ht="21.6" customHeight="1" x14ac:dyDescent="0.35">
      <c r="A195" s="165">
        <v>44280</v>
      </c>
      <c r="B195" s="108">
        <v>44280</v>
      </c>
      <c r="C195" s="109" t="s">
        <v>40</v>
      </c>
      <c r="D195" s="109" t="s">
        <v>712</v>
      </c>
      <c r="E195" s="160" t="s">
        <v>2567</v>
      </c>
      <c r="F195" s="110" t="s">
        <v>724</v>
      </c>
      <c r="G195" s="109">
        <v>4</v>
      </c>
      <c r="H195" s="109" t="s">
        <v>2428</v>
      </c>
      <c r="I195" s="111">
        <v>6844</v>
      </c>
      <c r="J195" s="111">
        <f t="shared" si="4"/>
        <v>0</v>
      </c>
      <c r="K195" s="109">
        <v>0</v>
      </c>
      <c r="L195" s="11"/>
      <c r="M195" s="11"/>
      <c r="N195" s="11"/>
      <c r="O195" s="11"/>
      <c r="P195" s="11"/>
      <c r="Q195" s="11"/>
    </row>
    <row r="196" spans="1:17" s="60" customFormat="1" ht="21.6" customHeight="1" x14ac:dyDescent="0.35">
      <c r="A196" s="165">
        <v>43864</v>
      </c>
      <c r="B196" s="108">
        <v>43874</v>
      </c>
      <c r="C196" s="109" t="s">
        <v>40</v>
      </c>
      <c r="D196" s="109" t="s">
        <v>712</v>
      </c>
      <c r="E196" s="160" t="s">
        <v>2568</v>
      </c>
      <c r="F196" s="110" t="s">
        <v>726</v>
      </c>
      <c r="G196" s="109">
        <v>4</v>
      </c>
      <c r="H196" s="109" t="s">
        <v>2428</v>
      </c>
      <c r="I196" s="111">
        <v>4195.2700000000004</v>
      </c>
      <c r="J196" s="111">
        <f t="shared" si="4"/>
        <v>0</v>
      </c>
      <c r="K196" s="109">
        <v>0</v>
      </c>
      <c r="L196" s="11"/>
      <c r="M196" s="11"/>
      <c r="N196" s="11"/>
      <c r="O196" s="11"/>
      <c r="P196" s="11"/>
      <c r="Q196" s="11"/>
    </row>
    <row r="197" spans="1:17" s="60" customFormat="1" ht="21.6" customHeight="1" x14ac:dyDescent="0.35">
      <c r="A197" s="165">
        <v>42564</v>
      </c>
      <c r="B197" s="108">
        <v>42599.60833333333</v>
      </c>
      <c r="C197" s="109" t="s">
        <v>40</v>
      </c>
      <c r="D197" s="109" t="s">
        <v>712</v>
      </c>
      <c r="E197" s="160" t="s">
        <v>2569</v>
      </c>
      <c r="F197" s="110" t="s">
        <v>720</v>
      </c>
      <c r="G197" s="109">
        <v>10</v>
      </c>
      <c r="H197" s="109" t="s">
        <v>2428</v>
      </c>
      <c r="I197" s="111">
        <v>13511</v>
      </c>
      <c r="J197" s="111">
        <f t="shared" si="4"/>
        <v>0</v>
      </c>
      <c r="K197" s="109">
        <v>0</v>
      </c>
      <c r="L197" s="11"/>
      <c r="M197" s="11"/>
      <c r="N197" s="11"/>
      <c r="O197" s="11"/>
      <c r="P197" s="11"/>
      <c r="Q197" s="11"/>
    </row>
    <row r="198" spans="1:17" s="60" customFormat="1" ht="21.6" customHeight="1" x14ac:dyDescent="0.35">
      <c r="A198" s="165">
        <v>44280</v>
      </c>
      <c r="B198" s="108">
        <v>44280</v>
      </c>
      <c r="C198" s="109" t="s">
        <v>40</v>
      </c>
      <c r="D198" s="109" t="s">
        <v>1098</v>
      </c>
      <c r="E198" s="160" t="s">
        <v>2570</v>
      </c>
      <c r="F198" s="110" t="s">
        <v>718</v>
      </c>
      <c r="G198" s="109">
        <v>4</v>
      </c>
      <c r="H198" s="109" t="s">
        <v>2428</v>
      </c>
      <c r="I198" s="111">
        <v>6844</v>
      </c>
      <c r="J198" s="111">
        <f t="shared" si="4"/>
        <v>6844</v>
      </c>
      <c r="K198" s="109">
        <v>1</v>
      </c>
      <c r="L198" s="11"/>
      <c r="M198" s="11"/>
      <c r="N198" s="11"/>
      <c r="O198" s="11"/>
      <c r="P198" s="11"/>
      <c r="Q198" s="11"/>
    </row>
    <row r="199" spans="1:17" s="60" customFormat="1" ht="21.6" customHeight="1" x14ac:dyDescent="0.35">
      <c r="A199" s="165">
        <v>42447.62400462963</v>
      </c>
      <c r="B199" s="108">
        <v>44910</v>
      </c>
      <c r="C199" s="104"/>
      <c r="D199" s="104"/>
      <c r="E199" s="160" t="s">
        <v>2571</v>
      </c>
      <c r="F199" s="110" t="s">
        <v>3131</v>
      </c>
      <c r="G199" s="109">
        <v>40</v>
      </c>
      <c r="H199" s="109" t="s">
        <v>2428</v>
      </c>
      <c r="I199" s="111">
        <v>1853.89</v>
      </c>
      <c r="J199" s="111">
        <f t="shared" si="4"/>
        <v>0</v>
      </c>
      <c r="K199" s="109">
        <v>0</v>
      </c>
      <c r="L199" s="286"/>
      <c r="M199" s="11"/>
      <c r="N199" s="11"/>
      <c r="O199" s="11"/>
      <c r="P199" s="11"/>
      <c r="Q199" s="11"/>
    </row>
    <row r="200" spans="1:17" s="60" customFormat="1" ht="21.6" customHeight="1" x14ac:dyDescent="0.35">
      <c r="A200" s="165">
        <v>44246</v>
      </c>
      <c r="B200" s="108">
        <v>44246</v>
      </c>
      <c r="C200" s="109"/>
      <c r="D200" s="109"/>
      <c r="E200" s="160" t="s">
        <v>2573</v>
      </c>
      <c r="F200" s="110" t="s">
        <v>2511</v>
      </c>
      <c r="G200" s="109">
        <v>4</v>
      </c>
      <c r="H200" s="109" t="s">
        <v>2428</v>
      </c>
      <c r="I200" s="111">
        <v>7322.88</v>
      </c>
      <c r="J200" s="111">
        <f t="shared" si="4"/>
        <v>0</v>
      </c>
      <c r="K200" s="109">
        <v>0</v>
      </c>
      <c r="L200" s="11"/>
      <c r="M200" s="11"/>
      <c r="N200" s="11"/>
      <c r="O200" s="11"/>
      <c r="P200" s="11"/>
      <c r="Q200" s="11"/>
    </row>
    <row r="201" spans="1:17" s="60" customFormat="1" ht="21.6" customHeight="1" x14ac:dyDescent="0.35">
      <c r="A201" s="165">
        <v>44529</v>
      </c>
      <c r="B201" s="108">
        <v>44529</v>
      </c>
      <c r="C201" s="109"/>
      <c r="D201" s="109"/>
      <c r="E201" s="160" t="s">
        <v>2574</v>
      </c>
      <c r="F201" s="110" t="s">
        <v>2512</v>
      </c>
      <c r="G201" s="109">
        <v>15</v>
      </c>
      <c r="H201" s="109" t="s">
        <v>2428</v>
      </c>
      <c r="I201" s="111">
        <v>7322.88</v>
      </c>
      <c r="J201" s="111">
        <f t="shared" si="4"/>
        <v>21968.639999999999</v>
      </c>
      <c r="K201" s="109">
        <v>3</v>
      </c>
      <c r="L201" s="11"/>
      <c r="M201" s="11"/>
      <c r="N201" s="11"/>
      <c r="O201" s="11"/>
      <c r="P201" s="11"/>
      <c r="Q201" s="11"/>
    </row>
    <row r="202" spans="1:17" s="60" customFormat="1" ht="21.6" customHeight="1" x14ac:dyDescent="0.35">
      <c r="A202" s="165">
        <v>44529</v>
      </c>
      <c r="B202" s="108">
        <v>44529</v>
      </c>
      <c r="C202" s="109"/>
      <c r="D202" s="109"/>
      <c r="E202" s="160" t="s">
        <v>2575</v>
      </c>
      <c r="F202" s="110" t="s">
        <v>2513</v>
      </c>
      <c r="G202" s="109">
        <v>30</v>
      </c>
      <c r="H202" s="109" t="s">
        <v>2428</v>
      </c>
      <c r="I202" s="111">
        <v>5669.95</v>
      </c>
      <c r="J202" s="111">
        <f t="shared" si="4"/>
        <v>79379.3</v>
      </c>
      <c r="K202" s="109">
        <v>14</v>
      </c>
      <c r="L202" s="11"/>
      <c r="M202" s="11"/>
      <c r="N202" s="11"/>
      <c r="O202" s="11"/>
      <c r="P202" s="11"/>
      <c r="Q202" s="11"/>
    </row>
    <row r="203" spans="1:17" s="60" customFormat="1" ht="21.6" customHeight="1" x14ac:dyDescent="0.35">
      <c r="A203" s="165">
        <v>44529</v>
      </c>
      <c r="B203" s="108">
        <v>44529</v>
      </c>
      <c r="C203" s="109"/>
      <c r="D203" s="109"/>
      <c r="E203" s="160" t="s">
        <v>2576</v>
      </c>
      <c r="F203" s="110" t="s">
        <v>2514</v>
      </c>
      <c r="G203" s="109">
        <v>15</v>
      </c>
      <c r="H203" s="109" t="s">
        <v>2428</v>
      </c>
      <c r="I203" s="111">
        <v>7322.88</v>
      </c>
      <c r="J203" s="111">
        <f t="shared" si="4"/>
        <v>36614.400000000001</v>
      </c>
      <c r="K203" s="109">
        <v>5</v>
      </c>
      <c r="L203" s="11"/>
      <c r="M203" s="11"/>
      <c r="N203" s="11"/>
      <c r="O203" s="11"/>
      <c r="P203" s="11"/>
      <c r="Q203" s="11"/>
    </row>
    <row r="204" spans="1:17" s="60" customFormat="1" ht="21.6" customHeight="1" x14ac:dyDescent="0.35">
      <c r="A204" s="165">
        <v>44529</v>
      </c>
      <c r="B204" s="108">
        <v>44529</v>
      </c>
      <c r="C204" s="109"/>
      <c r="D204" s="109"/>
      <c r="E204" s="160" t="s">
        <v>2566</v>
      </c>
      <c r="F204" s="110" t="s">
        <v>2674</v>
      </c>
      <c r="G204" s="109">
        <v>10</v>
      </c>
      <c r="H204" s="109" t="s">
        <v>2428</v>
      </c>
      <c r="I204" s="111">
        <v>4904.28</v>
      </c>
      <c r="J204" s="111">
        <f t="shared" si="4"/>
        <v>19617.12</v>
      </c>
      <c r="K204" s="109">
        <v>4</v>
      </c>
      <c r="L204" s="11"/>
      <c r="M204" s="11"/>
      <c r="N204" s="11"/>
      <c r="O204" s="11"/>
      <c r="P204" s="11"/>
      <c r="Q204" s="11"/>
    </row>
    <row r="205" spans="1:17" s="60" customFormat="1" ht="21.6" customHeight="1" x14ac:dyDescent="0.35">
      <c r="A205" s="165">
        <v>44517</v>
      </c>
      <c r="B205" s="108">
        <v>44517</v>
      </c>
      <c r="C205" s="109"/>
      <c r="D205" s="109"/>
      <c r="E205" s="160" t="s">
        <v>2827</v>
      </c>
      <c r="F205" s="110" t="s">
        <v>2828</v>
      </c>
      <c r="G205" s="109">
        <v>10</v>
      </c>
      <c r="H205" s="109" t="s">
        <v>2683</v>
      </c>
      <c r="I205" s="111">
        <v>3972.59</v>
      </c>
      <c r="J205" s="111">
        <f t="shared" si="4"/>
        <v>3972.59</v>
      </c>
      <c r="K205" s="109">
        <v>1</v>
      </c>
      <c r="L205" s="11"/>
      <c r="M205" s="11"/>
      <c r="N205" s="11"/>
      <c r="O205" s="11"/>
      <c r="P205" s="11"/>
      <c r="Q205" s="11"/>
    </row>
    <row r="206" spans="1:17" s="60" customFormat="1" ht="21.6" customHeight="1" x14ac:dyDescent="0.35">
      <c r="A206" s="165">
        <v>44517</v>
      </c>
      <c r="B206" s="108">
        <v>44517</v>
      </c>
      <c r="C206" s="109"/>
      <c r="D206" s="109"/>
      <c r="E206" s="160" t="s">
        <v>2686</v>
      </c>
      <c r="F206" s="110" t="s">
        <v>2689</v>
      </c>
      <c r="G206" s="109">
        <v>13</v>
      </c>
      <c r="H206" s="109" t="s">
        <v>2428</v>
      </c>
      <c r="I206" s="111">
        <v>3840</v>
      </c>
      <c r="J206" s="111">
        <f t="shared" si="4"/>
        <v>0</v>
      </c>
      <c r="K206" s="109">
        <v>0</v>
      </c>
      <c r="L206" s="11"/>
      <c r="M206" s="11"/>
      <c r="N206" s="11"/>
      <c r="O206" s="11"/>
      <c r="P206" s="11"/>
      <c r="Q206" s="11"/>
    </row>
    <row r="207" spans="1:17" s="60" customFormat="1" ht="21.6" customHeight="1" x14ac:dyDescent="0.35">
      <c r="A207" s="165">
        <v>44517</v>
      </c>
      <c r="B207" s="108">
        <v>44517</v>
      </c>
      <c r="C207" s="109"/>
      <c r="D207" s="109"/>
      <c r="E207" s="160" t="s">
        <v>2687</v>
      </c>
      <c r="F207" s="110" t="s">
        <v>2690</v>
      </c>
      <c r="G207" s="109">
        <v>10</v>
      </c>
      <c r="H207" s="109" t="s">
        <v>2428</v>
      </c>
      <c r="I207" s="111">
        <v>4200</v>
      </c>
      <c r="J207" s="111">
        <f t="shared" si="4"/>
        <v>0</v>
      </c>
      <c r="K207" s="109">
        <v>0</v>
      </c>
      <c r="L207" s="11"/>
      <c r="M207" s="11"/>
      <c r="N207" s="11"/>
      <c r="O207" s="11"/>
      <c r="P207" s="11"/>
      <c r="Q207" s="11"/>
    </row>
    <row r="208" spans="1:17" s="60" customFormat="1" ht="21.6" customHeight="1" x14ac:dyDescent="0.35">
      <c r="A208" s="165">
        <v>44517</v>
      </c>
      <c r="B208" s="108">
        <v>44517</v>
      </c>
      <c r="C208" s="109"/>
      <c r="D208" s="109"/>
      <c r="E208" s="160" t="s">
        <v>2688</v>
      </c>
      <c r="F208" s="110" t="s">
        <v>2829</v>
      </c>
      <c r="G208" s="109">
        <v>10</v>
      </c>
      <c r="H208" s="109" t="s">
        <v>2428</v>
      </c>
      <c r="I208" s="111">
        <v>3972.11</v>
      </c>
      <c r="J208" s="111">
        <f t="shared" si="4"/>
        <v>3972.11</v>
      </c>
      <c r="K208" s="109">
        <v>1</v>
      </c>
      <c r="L208" s="11"/>
      <c r="M208" s="11"/>
      <c r="N208" s="11"/>
      <c r="O208" s="11"/>
      <c r="P208" s="11"/>
      <c r="Q208" s="11"/>
    </row>
    <row r="209" spans="1:17" s="60" customFormat="1" ht="21.6" customHeight="1" x14ac:dyDescent="0.35">
      <c r="A209" s="165">
        <v>44529</v>
      </c>
      <c r="B209" s="108">
        <v>44529</v>
      </c>
      <c r="C209" s="109"/>
      <c r="D209" s="109"/>
      <c r="E209" s="160" t="s">
        <v>2569</v>
      </c>
      <c r="F209" s="110" t="s">
        <v>2691</v>
      </c>
      <c r="G209" s="109">
        <v>3</v>
      </c>
      <c r="H209" s="109" t="s">
        <v>2428</v>
      </c>
      <c r="I209" s="111">
        <v>4918.54</v>
      </c>
      <c r="J209" s="111">
        <f t="shared" si="4"/>
        <v>4918.54</v>
      </c>
      <c r="K209" s="109">
        <v>1</v>
      </c>
      <c r="L209" s="11"/>
      <c r="M209" s="11"/>
      <c r="N209" s="11"/>
      <c r="O209" s="11"/>
      <c r="P209" s="11"/>
      <c r="Q209" s="11"/>
    </row>
    <row r="210" spans="1:17" s="60" customFormat="1" ht="21.6" customHeight="1" x14ac:dyDescent="0.35">
      <c r="A210" s="165">
        <v>0</v>
      </c>
      <c r="B210" s="108">
        <v>44279</v>
      </c>
      <c r="C210" s="109"/>
      <c r="D210" s="109"/>
      <c r="E210" s="160" t="s">
        <v>2572</v>
      </c>
      <c r="F210" s="110" t="s">
        <v>2692</v>
      </c>
      <c r="G210" s="109">
        <v>2</v>
      </c>
      <c r="H210" s="109" t="s">
        <v>2428</v>
      </c>
      <c r="I210" s="111">
        <v>8230</v>
      </c>
      <c r="J210" s="111">
        <f t="shared" si="4"/>
        <v>8230</v>
      </c>
      <c r="K210" s="109">
        <v>1</v>
      </c>
      <c r="L210" s="11"/>
      <c r="M210" s="11"/>
      <c r="N210" s="11"/>
      <c r="O210" s="11"/>
      <c r="P210" s="11"/>
      <c r="Q210" s="11"/>
    </row>
    <row r="211" spans="1:17" s="60" customFormat="1" ht="21.6" customHeight="1" x14ac:dyDescent="0.35">
      <c r="A211" s="165">
        <v>44529</v>
      </c>
      <c r="B211" s="108">
        <v>44529</v>
      </c>
      <c r="C211" s="109"/>
      <c r="D211" s="109"/>
      <c r="E211" s="160" t="s">
        <v>2575</v>
      </c>
      <c r="F211" s="110" t="s">
        <v>2693</v>
      </c>
      <c r="G211" s="109">
        <v>3</v>
      </c>
      <c r="H211" s="109" t="s">
        <v>2428</v>
      </c>
      <c r="I211" s="111">
        <v>4918.54</v>
      </c>
      <c r="J211" s="111">
        <f t="shared" si="4"/>
        <v>4918.54</v>
      </c>
      <c r="K211" s="109">
        <v>1</v>
      </c>
      <c r="L211" s="11"/>
      <c r="M211" s="11"/>
      <c r="N211" s="11"/>
      <c r="O211" s="11"/>
      <c r="P211" s="11"/>
      <c r="Q211" s="11"/>
    </row>
    <row r="212" spans="1:17" s="60" customFormat="1" ht="21.6" customHeight="1" x14ac:dyDescent="0.35">
      <c r="A212" s="165">
        <v>44529</v>
      </c>
      <c r="B212" s="108">
        <v>44529</v>
      </c>
      <c r="C212" s="109"/>
      <c r="D212" s="109"/>
      <c r="E212" s="160" t="s">
        <v>2574</v>
      </c>
      <c r="F212" s="110" t="s">
        <v>2694</v>
      </c>
      <c r="G212" s="109">
        <v>3</v>
      </c>
      <c r="H212" s="109" t="s">
        <v>2428</v>
      </c>
      <c r="I212" s="111">
        <v>4918.54</v>
      </c>
      <c r="J212" s="111">
        <f t="shared" si="4"/>
        <v>4918.54</v>
      </c>
      <c r="K212" s="109">
        <v>1</v>
      </c>
      <c r="L212" s="11"/>
      <c r="M212" s="11"/>
      <c r="N212" s="11"/>
      <c r="O212" s="11"/>
      <c r="P212" s="11"/>
      <c r="Q212" s="11"/>
    </row>
    <row r="213" spans="1:17" s="60" customFormat="1" ht="21.6" customHeight="1" x14ac:dyDescent="0.35">
      <c r="A213" s="165">
        <v>44517</v>
      </c>
      <c r="B213" s="108">
        <v>44517</v>
      </c>
      <c r="C213" s="109"/>
      <c r="D213" s="109"/>
      <c r="E213" s="160" t="s">
        <v>2573</v>
      </c>
      <c r="F213" s="110" t="s">
        <v>2695</v>
      </c>
      <c r="G213" s="109">
        <v>5</v>
      </c>
      <c r="H213" s="109" t="s">
        <v>2428</v>
      </c>
      <c r="I213" s="111">
        <v>3858.6</v>
      </c>
      <c r="J213" s="111">
        <f t="shared" si="4"/>
        <v>0</v>
      </c>
      <c r="K213" s="109">
        <v>0</v>
      </c>
      <c r="L213" s="11"/>
      <c r="M213" s="11"/>
      <c r="N213" s="11"/>
      <c r="O213" s="11"/>
      <c r="P213" s="11"/>
      <c r="Q213" s="11"/>
    </row>
    <row r="214" spans="1:17" s="60" customFormat="1" ht="21.6" customHeight="1" x14ac:dyDescent="0.35">
      <c r="A214" s="165">
        <v>44337</v>
      </c>
      <c r="B214" s="108">
        <v>44337</v>
      </c>
      <c r="C214" s="109"/>
      <c r="D214" s="109"/>
      <c r="E214" s="160" t="s">
        <v>2576</v>
      </c>
      <c r="F214" s="110" t="s">
        <v>2696</v>
      </c>
      <c r="G214" s="109">
        <v>3</v>
      </c>
      <c r="H214" s="109" t="s">
        <v>2428</v>
      </c>
      <c r="I214" s="111">
        <v>3563.6</v>
      </c>
      <c r="J214" s="111">
        <f t="shared" si="4"/>
        <v>0</v>
      </c>
      <c r="K214" s="109">
        <v>0</v>
      </c>
      <c r="L214" s="11"/>
      <c r="M214" s="11"/>
      <c r="N214" s="11"/>
      <c r="O214" s="11"/>
      <c r="P214" s="11"/>
      <c r="Q214" s="11"/>
    </row>
    <row r="215" spans="1:17" s="60" customFormat="1" ht="21.6" customHeight="1" x14ac:dyDescent="0.35">
      <c r="A215" s="165">
        <v>44337</v>
      </c>
      <c r="B215" s="108">
        <v>44337</v>
      </c>
      <c r="C215" s="109"/>
      <c r="D215" s="109"/>
      <c r="E215" s="160" t="s">
        <v>2577</v>
      </c>
      <c r="F215" s="110" t="s">
        <v>2697</v>
      </c>
      <c r="G215" s="109">
        <v>3</v>
      </c>
      <c r="H215" s="109" t="s">
        <v>2428</v>
      </c>
      <c r="I215" s="111">
        <v>4082.8</v>
      </c>
      <c r="J215" s="111">
        <f t="shared" si="4"/>
        <v>4082.8</v>
      </c>
      <c r="K215" s="109">
        <v>1</v>
      </c>
    </row>
    <row r="216" spans="1:17" s="60" customFormat="1" ht="21.6" customHeight="1" x14ac:dyDescent="0.35">
      <c r="A216" s="165">
        <v>44529</v>
      </c>
      <c r="B216" s="108">
        <v>44529</v>
      </c>
      <c r="C216" s="109"/>
      <c r="D216" s="109"/>
      <c r="E216" s="160" t="s">
        <v>2571</v>
      </c>
      <c r="F216" s="110" t="s">
        <v>2698</v>
      </c>
      <c r="G216" s="109">
        <v>8</v>
      </c>
      <c r="H216" s="109" t="s">
        <v>2428</v>
      </c>
      <c r="I216" s="111">
        <v>6114.42</v>
      </c>
      <c r="J216" s="111">
        <f t="shared" si="4"/>
        <v>18343.260000000002</v>
      </c>
      <c r="K216" s="109">
        <v>3</v>
      </c>
    </row>
    <row r="217" spans="1:17" s="60" customFormat="1" ht="21.6" customHeight="1" x14ac:dyDescent="0.35">
      <c r="A217" s="165">
        <v>45265</v>
      </c>
      <c r="B217" s="108">
        <v>45290</v>
      </c>
      <c r="C217" s="109"/>
      <c r="D217" s="109"/>
      <c r="E217" s="160" t="s">
        <v>2708</v>
      </c>
      <c r="F217" s="110" t="s">
        <v>3374</v>
      </c>
      <c r="G217" s="109">
        <v>3</v>
      </c>
      <c r="H217" s="109" t="s">
        <v>2428</v>
      </c>
      <c r="I217" s="111">
        <v>19602.009999999998</v>
      </c>
      <c r="J217" s="111">
        <f t="shared" si="4"/>
        <v>58806.03</v>
      </c>
      <c r="K217" s="109">
        <v>3</v>
      </c>
      <c r="L217" s="285"/>
    </row>
    <row r="218" spans="1:17" s="60" customFormat="1" ht="21.6" customHeight="1" x14ac:dyDescent="0.35">
      <c r="A218" s="165">
        <v>44529</v>
      </c>
      <c r="B218" s="108">
        <v>44529</v>
      </c>
      <c r="C218" s="109"/>
      <c r="D218" s="109"/>
      <c r="E218" s="160" t="s">
        <v>2711</v>
      </c>
      <c r="F218" s="110" t="s">
        <v>2713</v>
      </c>
      <c r="G218" s="109">
        <v>4</v>
      </c>
      <c r="H218" s="109" t="s">
        <v>2428</v>
      </c>
      <c r="I218" s="111">
        <v>8502.83</v>
      </c>
      <c r="J218" s="111">
        <f t="shared" si="4"/>
        <v>0</v>
      </c>
      <c r="K218" s="109">
        <v>0</v>
      </c>
    </row>
    <row r="219" spans="1:17" s="60" customFormat="1" ht="21.6" customHeight="1" x14ac:dyDescent="0.35">
      <c r="A219" s="165">
        <v>44279</v>
      </c>
      <c r="B219" s="108">
        <v>44279</v>
      </c>
      <c r="C219" s="109"/>
      <c r="D219" s="109"/>
      <c r="E219" s="160" t="s">
        <v>2715</v>
      </c>
      <c r="F219" s="110" t="s">
        <v>2716</v>
      </c>
      <c r="G219" s="109">
        <v>2</v>
      </c>
      <c r="H219" s="109" t="s">
        <v>2428</v>
      </c>
      <c r="I219" s="111">
        <v>6300</v>
      </c>
      <c r="J219" s="111">
        <f t="shared" si="4"/>
        <v>0</v>
      </c>
      <c r="K219" s="109">
        <v>0</v>
      </c>
    </row>
    <row r="220" spans="1:17" s="60" customFormat="1" ht="21.6" customHeight="1" x14ac:dyDescent="0.35">
      <c r="A220" s="165">
        <v>45265</v>
      </c>
      <c r="B220" s="108">
        <v>45290</v>
      </c>
      <c r="C220" s="109"/>
      <c r="D220" s="109"/>
      <c r="E220" s="160" t="s">
        <v>2720</v>
      </c>
      <c r="F220" s="110" t="s">
        <v>3130</v>
      </c>
      <c r="G220" s="109">
        <v>46</v>
      </c>
      <c r="H220" s="109" t="s">
        <v>2428</v>
      </c>
      <c r="I220" s="111">
        <v>77880</v>
      </c>
      <c r="J220" s="111">
        <f t="shared" si="4"/>
        <v>3582480</v>
      </c>
      <c r="K220" s="109">
        <v>46</v>
      </c>
      <c r="L220" s="285"/>
    </row>
    <row r="221" spans="1:17" s="60" customFormat="1" ht="21.6" customHeight="1" x14ac:dyDescent="0.35">
      <c r="A221" s="165">
        <v>45261</v>
      </c>
      <c r="B221" s="108">
        <v>45290</v>
      </c>
      <c r="C221" s="109"/>
      <c r="D221" s="109"/>
      <c r="E221" s="160" t="s">
        <v>2721</v>
      </c>
      <c r="F221" s="110" t="s">
        <v>2722</v>
      </c>
      <c r="G221" s="109">
        <v>5</v>
      </c>
      <c r="H221" s="109" t="s">
        <v>2428</v>
      </c>
      <c r="I221" s="111">
        <v>63832.01</v>
      </c>
      <c r="J221" s="111">
        <f t="shared" si="4"/>
        <v>0</v>
      </c>
      <c r="K221" s="109">
        <v>0</v>
      </c>
      <c r="L221" s="285"/>
    </row>
    <row r="222" spans="1:17" s="60" customFormat="1" ht="21.6" customHeight="1" x14ac:dyDescent="0.35">
      <c r="A222" s="165">
        <v>44186</v>
      </c>
      <c r="B222" s="108">
        <v>44201</v>
      </c>
      <c r="C222" s="109"/>
      <c r="D222" s="109"/>
      <c r="E222" s="160" t="s">
        <v>2719</v>
      </c>
      <c r="F222" s="110" t="s">
        <v>3132</v>
      </c>
      <c r="G222" s="109">
        <v>2</v>
      </c>
      <c r="H222" s="109" t="s">
        <v>2428</v>
      </c>
      <c r="I222" s="111">
        <v>165780.31</v>
      </c>
      <c r="J222" s="111">
        <f t="shared" si="4"/>
        <v>0</v>
      </c>
      <c r="K222" s="109">
        <v>0</v>
      </c>
    </row>
    <row r="223" spans="1:17" s="60" customFormat="1" ht="21.6" customHeight="1" x14ac:dyDescent="0.35">
      <c r="A223" s="165">
        <v>44280</v>
      </c>
      <c r="B223" s="108">
        <v>44279</v>
      </c>
      <c r="C223" s="109"/>
      <c r="D223" s="109"/>
      <c r="E223" s="160" t="s">
        <v>2717</v>
      </c>
      <c r="F223" s="110" t="s">
        <v>3129</v>
      </c>
      <c r="G223" s="109">
        <v>40</v>
      </c>
      <c r="H223" s="109" t="s">
        <v>2428</v>
      </c>
      <c r="I223" s="111">
        <v>3630</v>
      </c>
      <c r="J223" s="111">
        <f t="shared" si="4"/>
        <v>0</v>
      </c>
      <c r="K223" s="109">
        <v>0</v>
      </c>
      <c r="L223" s="285"/>
    </row>
    <row r="224" spans="1:17" s="60" customFormat="1" ht="21.6" customHeight="1" x14ac:dyDescent="0.35">
      <c r="A224" s="165">
        <v>45261</v>
      </c>
      <c r="B224" s="108">
        <v>45290</v>
      </c>
      <c r="C224" s="109"/>
      <c r="D224" s="109"/>
      <c r="E224" s="160" t="s">
        <v>2718</v>
      </c>
      <c r="F224" s="110" t="s">
        <v>3376</v>
      </c>
      <c r="G224" s="109">
        <v>20</v>
      </c>
      <c r="H224" s="109" t="s">
        <v>2428</v>
      </c>
      <c r="I224" s="111">
        <v>73030.320000000007</v>
      </c>
      <c r="J224" s="111">
        <f t="shared" si="4"/>
        <v>0</v>
      </c>
      <c r="K224" s="109">
        <v>0</v>
      </c>
    </row>
    <row r="225" spans="1:12" s="60" customFormat="1" ht="21.6" customHeight="1" x14ac:dyDescent="0.35">
      <c r="A225" s="165">
        <v>45261</v>
      </c>
      <c r="B225" s="108">
        <v>45290</v>
      </c>
      <c r="C225" s="109"/>
      <c r="D225" s="109"/>
      <c r="E225" s="160" t="s">
        <v>2750</v>
      </c>
      <c r="F225" s="110" t="s">
        <v>3126</v>
      </c>
      <c r="G225" s="109">
        <v>2</v>
      </c>
      <c r="H225" s="109" t="s">
        <v>2428</v>
      </c>
      <c r="I225" s="111">
        <v>8158.82</v>
      </c>
      <c r="J225" s="111">
        <f t="shared" si="4"/>
        <v>0</v>
      </c>
      <c r="K225" s="109">
        <v>0</v>
      </c>
    </row>
    <row r="226" spans="1:12" s="60" customFormat="1" ht="21.6" customHeight="1" x14ac:dyDescent="0.35">
      <c r="A226" s="165">
        <v>44279</v>
      </c>
      <c r="B226" s="108">
        <v>44279</v>
      </c>
      <c r="C226" s="109"/>
      <c r="D226" s="109"/>
      <c r="E226" s="160" t="s">
        <v>2747</v>
      </c>
      <c r="F226" s="110" t="s">
        <v>3631</v>
      </c>
      <c r="G226" s="109">
        <v>2</v>
      </c>
      <c r="H226" s="109" t="s">
        <v>2428</v>
      </c>
      <c r="I226" s="111">
        <v>615</v>
      </c>
      <c r="J226" s="111">
        <f t="shared" si="4"/>
        <v>3690</v>
      </c>
      <c r="K226" s="109">
        <v>6</v>
      </c>
    </row>
    <row r="227" spans="1:12" s="60" customFormat="1" ht="21.6" customHeight="1" x14ac:dyDescent="0.35">
      <c r="A227" s="165">
        <v>44279</v>
      </c>
      <c r="B227" s="108">
        <v>44279</v>
      </c>
      <c r="C227" s="109"/>
      <c r="D227" s="109"/>
      <c r="E227" s="160" t="s">
        <v>2712</v>
      </c>
      <c r="F227" s="110" t="s">
        <v>3375</v>
      </c>
      <c r="G227" s="248">
        <v>3</v>
      </c>
      <c r="H227" s="109" t="s">
        <v>2428</v>
      </c>
      <c r="I227" s="111">
        <v>19602.009999999998</v>
      </c>
      <c r="J227" s="111">
        <f t="shared" si="4"/>
        <v>58806.03</v>
      </c>
      <c r="K227" s="109">
        <v>3</v>
      </c>
      <c r="L227" s="285"/>
    </row>
    <row r="228" spans="1:12" s="60" customFormat="1" ht="21.6" customHeight="1" x14ac:dyDescent="0.35">
      <c r="A228" s="165">
        <v>44246</v>
      </c>
      <c r="B228" s="108">
        <v>44246</v>
      </c>
      <c r="C228" s="109"/>
      <c r="D228" s="109"/>
      <c r="E228" s="160" t="s">
        <v>2728</v>
      </c>
      <c r="F228" s="110" t="s">
        <v>3630</v>
      </c>
      <c r="G228" s="109">
        <v>3</v>
      </c>
      <c r="H228" s="109" t="s">
        <v>2428</v>
      </c>
      <c r="I228" s="111">
        <v>4944.2</v>
      </c>
      <c r="J228" s="111">
        <f t="shared" si="4"/>
        <v>4944.2</v>
      </c>
      <c r="K228" s="109">
        <v>1</v>
      </c>
    </row>
    <row r="229" spans="1:12" s="60" customFormat="1" ht="21.6" customHeight="1" x14ac:dyDescent="0.35">
      <c r="A229" s="165">
        <v>44279</v>
      </c>
      <c r="B229" s="108">
        <v>44279</v>
      </c>
      <c r="C229" s="109"/>
      <c r="D229" s="109"/>
      <c r="E229" s="160" t="s">
        <v>2751</v>
      </c>
      <c r="F229" s="110" t="s">
        <v>3632</v>
      </c>
      <c r="G229" s="109">
        <v>2</v>
      </c>
      <c r="H229" s="109" t="s">
        <v>2428</v>
      </c>
      <c r="I229" s="111">
        <v>610</v>
      </c>
      <c r="J229" s="111">
        <f t="shared" si="4"/>
        <v>610</v>
      </c>
      <c r="K229" s="109">
        <v>1</v>
      </c>
    </row>
    <row r="230" spans="1:12" s="60" customFormat="1" ht="21.6" customHeight="1" x14ac:dyDescent="0.35">
      <c r="A230" s="165">
        <v>44279</v>
      </c>
      <c r="B230" s="108">
        <v>44279</v>
      </c>
      <c r="C230" s="109"/>
      <c r="D230" s="109"/>
      <c r="E230" s="160" t="s">
        <v>2748</v>
      </c>
      <c r="F230" s="110" t="s">
        <v>3633</v>
      </c>
      <c r="G230" s="109">
        <v>2</v>
      </c>
      <c r="H230" s="109" t="s">
        <v>2428</v>
      </c>
      <c r="I230" s="111">
        <v>610</v>
      </c>
      <c r="J230" s="111">
        <f t="shared" si="4"/>
        <v>610</v>
      </c>
      <c r="K230" s="109">
        <v>1</v>
      </c>
    </row>
    <row r="231" spans="1:12" s="60" customFormat="1" ht="21.6" customHeight="1" x14ac:dyDescent="0.35">
      <c r="A231" s="165">
        <v>44322</v>
      </c>
      <c r="B231" s="108">
        <v>44322</v>
      </c>
      <c r="C231" s="109"/>
      <c r="D231" s="109"/>
      <c r="E231" s="160" t="s">
        <v>2778</v>
      </c>
      <c r="F231" s="110" t="s">
        <v>3373</v>
      </c>
      <c r="G231" s="109">
        <v>8</v>
      </c>
      <c r="H231" s="109" t="s">
        <v>2683</v>
      </c>
      <c r="I231" s="111">
        <v>27342.37</v>
      </c>
      <c r="J231" s="111">
        <f t="shared" si="4"/>
        <v>54684.74</v>
      </c>
      <c r="K231" s="109">
        <v>2</v>
      </c>
      <c r="L231" s="285"/>
    </row>
    <row r="232" spans="1:12" s="60" customFormat="1" ht="21.6" customHeight="1" x14ac:dyDescent="0.35">
      <c r="A232" s="165">
        <v>44279</v>
      </c>
      <c r="B232" s="108">
        <v>44279</v>
      </c>
      <c r="C232" s="109"/>
      <c r="D232" s="109"/>
      <c r="E232" s="160" t="s">
        <v>2755</v>
      </c>
      <c r="F232" s="110" t="s">
        <v>2756</v>
      </c>
      <c r="G232" s="109">
        <v>2</v>
      </c>
      <c r="H232" s="109" t="s">
        <v>2428</v>
      </c>
      <c r="I232" s="111">
        <v>4944</v>
      </c>
      <c r="J232" s="111">
        <f t="shared" si="4"/>
        <v>4944</v>
      </c>
      <c r="K232" s="109">
        <v>1</v>
      </c>
    </row>
    <row r="233" spans="1:12" s="60" customFormat="1" ht="21.6" customHeight="1" x14ac:dyDescent="0.35">
      <c r="A233" s="165">
        <v>45261</v>
      </c>
      <c r="B233" s="108">
        <v>45290</v>
      </c>
      <c r="C233" s="109"/>
      <c r="D233" s="109"/>
      <c r="E233" s="160" t="s">
        <v>2776</v>
      </c>
      <c r="F233" s="110" t="s">
        <v>2777</v>
      </c>
      <c r="G233" s="109">
        <v>20</v>
      </c>
      <c r="H233" s="109" t="s">
        <v>2683</v>
      </c>
      <c r="I233" s="111">
        <v>335.12</v>
      </c>
      <c r="J233" s="111">
        <f t="shared" si="4"/>
        <v>6702.4</v>
      </c>
      <c r="K233" s="109">
        <v>20</v>
      </c>
      <c r="L233" s="285"/>
    </row>
    <row r="234" spans="1:12" s="60" customFormat="1" ht="21.6" customHeight="1" x14ac:dyDescent="0.35">
      <c r="A234" s="165">
        <v>45261</v>
      </c>
      <c r="B234" s="108">
        <v>45290</v>
      </c>
      <c r="C234" s="109"/>
      <c r="D234" s="109"/>
      <c r="E234" s="160" t="s">
        <v>2774</v>
      </c>
      <c r="F234" s="110" t="s">
        <v>2775</v>
      </c>
      <c r="G234" s="109">
        <v>20</v>
      </c>
      <c r="H234" s="109" t="s">
        <v>2683</v>
      </c>
      <c r="I234" s="111">
        <v>2160.3200000000002</v>
      </c>
      <c r="J234" s="111">
        <f t="shared" si="4"/>
        <v>41046.080000000002</v>
      </c>
      <c r="K234" s="109">
        <v>19</v>
      </c>
    </row>
    <row r="235" spans="1:12" s="60" customFormat="1" ht="21.6" customHeight="1" x14ac:dyDescent="0.35">
      <c r="A235" s="165">
        <v>44279</v>
      </c>
      <c r="B235" s="108">
        <v>44279</v>
      </c>
      <c r="C235" s="109"/>
      <c r="D235" s="109"/>
      <c r="E235" s="160" t="s">
        <v>2754</v>
      </c>
      <c r="F235" s="110" t="s">
        <v>3128</v>
      </c>
      <c r="G235" s="109">
        <v>1</v>
      </c>
      <c r="H235" s="109" t="s">
        <v>2428</v>
      </c>
      <c r="I235" s="111">
        <v>416.54</v>
      </c>
      <c r="J235" s="111">
        <f t="shared" si="4"/>
        <v>0</v>
      </c>
      <c r="K235" s="109">
        <v>0</v>
      </c>
    </row>
    <row r="236" spans="1:12" s="60" customFormat="1" ht="21.6" customHeight="1" x14ac:dyDescent="0.35">
      <c r="A236" s="165">
        <v>44529</v>
      </c>
      <c r="B236" s="108">
        <v>44529</v>
      </c>
      <c r="C236" s="109"/>
      <c r="D236" s="109"/>
      <c r="E236" s="165" t="s">
        <v>2830</v>
      </c>
      <c r="F236" s="183" t="s">
        <v>3127</v>
      </c>
      <c r="G236" s="109">
        <v>3</v>
      </c>
      <c r="H236" s="109" t="s">
        <v>2683</v>
      </c>
      <c r="I236" s="111">
        <v>4938.38</v>
      </c>
      <c r="J236" s="111">
        <f t="shared" si="4"/>
        <v>9876.76</v>
      </c>
      <c r="K236" s="109">
        <v>2</v>
      </c>
      <c r="L236" s="285"/>
    </row>
    <row r="237" spans="1:12" s="60" customFormat="1" ht="21.6" customHeight="1" x14ac:dyDescent="0.35">
      <c r="A237" s="165">
        <v>44511</v>
      </c>
      <c r="B237" s="108">
        <v>44511</v>
      </c>
      <c r="C237" s="109"/>
      <c r="D237" s="109"/>
      <c r="E237" s="160" t="s">
        <v>2831</v>
      </c>
      <c r="F237" s="110" t="s">
        <v>2832</v>
      </c>
      <c r="G237" s="109">
        <v>8</v>
      </c>
      <c r="H237" s="109" t="s">
        <v>2683</v>
      </c>
      <c r="I237" s="111">
        <v>525.1</v>
      </c>
      <c r="J237" s="111">
        <f t="shared" si="4"/>
        <v>2100.4</v>
      </c>
      <c r="K237" s="109">
        <v>4</v>
      </c>
    </row>
    <row r="238" spans="1:12" s="60" customFormat="1" ht="21.6" customHeight="1" x14ac:dyDescent="0.35">
      <c r="A238" s="165">
        <v>44511</v>
      </c>
      <c r="B238" s="108">
        <v>44511</v>
      </c>
      <c r="C238" s="109"/>
      <c r="D238" s="109"/>
      <c r="E238" s="160" t="s">
        <v>2833</v>
      </c>
      <c r="F238" s="110" t="s">
        <v>2834</v>
      </c>
      <c r="G238" s="109">
        <v>8</v>
      </c>
      <c r="H238" s="109" t="s">
        <v>2683</v>
      </c>
      <c r="I238" s="111">
        <v>525.1</v>
      </c>
      <c r="J238" s="111">
        <f t="shared" si="4"/>
        <v>0</v>
      </c>
      <c r="K238" s="109">
        <v>0</v>
      </c>
    </row>
    <row r="239" spans="1:12" s="60" customFormat="1" ht="21.6" customHeight="1" x14ac:dyDescent="0.35">
      <c r="A239" s="165">
        <v>44511</v>
      </c>
      <c r="B239" s="108">
        <v>44511</v>
      </c>
      <c r="C239" s="109"/>
      <c r="D239" s="109"/>
      <c r="E239" s="160" t="s">
        <v>2835</v>
      </c>
      <c r="F239" s="110" t="s">
        <v>3211</v>
      </c>
      <c r="G239" s="109">
        <v>8</v>
      </c>
      <c r="H239" s="109" t="s">
        <v>2683</v>
      </c>
      <c r="I239" s="111">
        <v>525.1</v>
      </c>
      <c r="J239" s="111">
        <f t="shared" si="4"/>
        <v>2100.4</v>
      </c>
      <c r="K239" s="109">
        <v>4</v>
      </c>
    </row>
    <row r="240" spans="1:12" s="60" customFormat="1" ht="21.6" customHeight="1" x14ac:dyDescent="0.35">
      <c r="A240" s="165">
        <v>44511</v>
      </c>
      <c r="B240" s="108">
        <v>44511</v>
      </c>
      <c r="C240" s="109"/>
      <c r="D240" s="109"/>
      <c r="E240" s="160" t="s">
        <v>2836</v>
      </c>
      <c r="F240" s="110" t="s">
        <v>2837</v>
      </c>
      <c r="G240" s="109">
        <v>8</v>
      </c>
      <c r="H240" s="109" t="s">
        <v>2683</v>
      </c>
      <c r="I240" s="111">
        <v>525.1</v>
      </c>
      <c r="J240" s="111">
        <f t="shared" si="4"/>
        <v>2100.4</v>
      </c>
      <c r="K240" s="109">
        <v>4</v>
      </c>
    </row>
    <row r="241" spans="1:12" s="60" customFormat="1" ht="21.6" customHeight="1" x14ac:dyDescent="0.35">
      <c r="A241" s="165">
        <v>44511</v>
      </c>
      <c r="B241" s="108">
        <v>44511</v>
      </c>
      <c r="C241" s="109"/>
      <c r="D241" s="109"/>
      <c r="E241" s="160" t="s">
        <v>2838</v>
      </c>
      <c r="F241" s="110" t="s">
        <v>2839</v>
      </c>
      <c r="G241" s="109">
        <v>12</v>
      </c>
      <c r="H241" s="109" t="s">
        <v>2683</v>
      </c>
      <c r="I241" s="111">
        <v>525.1</v>
      </c>
      <c r="J241" s="111">
        <f t="shared" si="4"/>
        <v>3150.6000000000004</v>
      </c>
      <c r="K241" s="109">
        <v>6</v>
      </c>
    </row>
    <row r="242" spans="1:12" s="60" customFormat="1" ht="21.6" customHeight="1" x14ac:dyDescent="0.35">
      <c r="A242" s="165">
        <v>44511</v>
      </c>
      <c r="B242" s="108">
        <v>44511</v>
      </c>
      <c r="C242" s="109"/>
      <c r="D242" s="109"/>
      <c r="E242" s="160" t="s">
        <v>2840</v>
      </c>
      <c r="F242" s="110" t="s">
        <v>2841</v>
      </c>
      <c r="G242" s="109">
        <v>8</v>
      </c>
      <c r="H242" s="109" t="s">
        <v>2683</v>
      </c>
      <c r="I242" s="111">
        <v>512.71</v>
      </c>
      <c r="J242" s="111">
        <f t="shared" si="4"/>
        <v>1025.42</v>
      </c>
      <c r="K242" s="109">
        <v>2</v>
      </c>
    </row>
    <row r="243" spans="1:12" s="60" customFormat="1" ht="21.6" customHeight="1" x14ac:dyDescent="0.35">
      <c r="A243" s="165">
        <v>44511</v>
      </c>
      <c r="B243" s="108">
        <v>44511</v>
      </c>
      <c r="C243" s="109"/>
      <c r="D243" s="109"/>
      <c r="E243" s="160" t="s">
        <v>2842</v>
      </c>
      <c r="F243" s="110" t="s">
        <v>2843</v>
      </c>
      <c r="G243" s="109">
        <v>8</v>
      </c>
      <c r="H243" s="109" t="s">
        <v>2683</v>
      </c>
      <c r="I243" s="111">
        <v>512.71</v>
      </c>
      <c r="J243" s="111">
        <f t="shared" si="4"/>
        <v>1538.13</v>
      </c>
      <c r="K243" s="109">
        <v>3</v>
      </c>
    </row>
    <row r="244" spans="1:12" s="60" customFormat="1" ht="21.6" customHeight="1" x14ac:dyDescent="0.35">
      <c r="A244" s="165">
        <v>44511</v>
      </c>
      <c r="B244" s="108">
        <v>44511</v>
      </c>
      <c r="C244" s="109"/>
      <c r="D244" s="109"/>
      <c r="E244" s="160" t="s">
        <v>2844</v>
      </c>
      <c r="F244" s="110" t="s">
        <v>2846</v>
      </c>
      <c r="G244" s="109">
        <v>8</v>
      </c>
      <c r="H244" s="109" t="s">
        <v>2683</v>
      </c>
      <c r="I244" s="111">
        <v>512.71</v>
      </c>
      <c r="J244" s="111">
        <f t="shared" si="4"/>
        <v>1538.13</v>
      </c>
      <c r="K244" s="109">
        <v>3</v>
      </c>
    </row>
    <row r="245" spans="1:12" s="60" customFormat="1" ht="21.6" customHeight="1" x14ac:dyDescent="0.35">
      <c r="A245" s="165">
        <v>45162</v>
      </c>
      <c r="B245" s="108">
        <v>45162</v>
      </c>
      <c r="C245" s="109"/>
      <c r="D245" s="109"/>
      <c r="E245" s="160" t="s">
        <v>2845</v>
      </c>
      <c r="F245" s="110" t="s">
        <v>3271</v>
      </c>
      <c r="G245" s="109">
        <v>5</v>
      </c>
      <c r="H245" s="109" t="s">
        <v>2683</v>
      </c>
      <c r="I245" s="111">
        <v>6017.88</v>
      </c>
      <c r="J245" s="111">
        <f t="shared" si="4"/>
        <v>18053.64</v>
      </c>
      <c r="K245" s="109">
        <v>3</v>
      </c>
    </row>
    <row r="246" spans="1:12" s="60" customFormat="1" ht="21.6" customHeight="1" x14ac:dyDescent="0.35">
      <c r="A246" s="165">
        <v>44511</v>
      </c>
      <c r="B246" s="108">
        <v>44511</v>
      </c>
      <c r="C246" s="109"/>
      <c r="D246" s="109"/>
      <c r="E246" s="160" t="s">
        <v>2847</v>
      </c>
      <c r="F246" s="110" t="s">
        <v>2848</v>
      </c>
      <c r="G246" s="109">
        <v>2</v>
      </c>
      <c r="H246" s="109" t="s">
        <v>2683</v>
      </c>
      <c r="I246" s="111">
        <v>12473</v>
      </c>
      <c r="J246" s="111">
        <v>0</v>
      </c>
      <c r="K246" s="109">
        <v>0</v>
      </c>
    </row>
    <row r="247" spans="1:12" s="60" customFormat="1" ht="21.6" customHeight="1" x14ac:dyDescent="0.35">
      <c r="A247" s="165">
        <v>44529</v>
      </c>
      <c r="B247" s="108">
        <v>44529</v>
      </c>
      <c r="C247" s="109"/>
      <c r="D247" s="109"/>
      <c r="E247" s="160" t="s">
        <v>2825</v>
      </c>
      <c r="F247" s="110" t="s">
        <v>2826</v>
      </c>
      <c r="G247" s="109">
        <v>10</v>
      </c>
      <c r="H247" s="109" t="s">
        <v>2683</v>
      </c>
      <c r="I247" s="111">
        <v>4472.38</v>
      </c>
      <c r="J247" s="111">
        <f t="shared" si="4"/>
        <v>13417.14</v>
      </c>
      <c r="K247" s="109">
        <v>3</v>
      </c>
    </row>
    <row r="248" spans="1:12" s="60" customFormat="1" ht="21.6" customHeight="1" x14ac:dyDescent="0.35">
      <c r="A248" s="165">
        <v>44832</v>
      </c>
      <c r="B248" s="108">
        <v>44833</v>
      </c>
      <c r="C248" s="109"/>
      <c r="D248" s="109"/>
      <c r="E248" s="160" t="s">
        <v>3061</v>
      </c>
      <c r="F248" s="110" t="s">
        <v>3062</v>
      </c>
      <c r="G248" s="109">
        <v>5</v>
      </c>
      <c r="H248" s="109" t="s">
        <v>2683</v>
      </c>
      <c r="I248" s="111">
        <v>501.5</v>
      </c>
      <c r="J248" s="111">
        <f t="shared" si="4"/>
        <v>0</v>
      </c>
      <c r="K248" s="109">
        <v>0</v>
      </c>
    </row>
    <row r="249" spans="1:12" s="60" customFormat="1" ht="21.6" customHeight="1" x14ac:dyDescent="0.35">
      <c r="A249" s="165">
        <v>44832</v>
      </c>
      <c r="B249" s="108">
        <v>44833</v>
      </c>
      <c r="C249" s="109"/>
      <c r="D249" s="109"/>
      <c r="E249" s="160" t="s">
        <v>3059</v>
      </c>
      <c r="F249" s="110" t="s">
        <v>3060</v>
      </c>
      <c r="G249" s="109">
        <v>5</v>
      </c>
      <c r="H249" s="109" t="s">
        <v>2683</v>
      </c>
      <c r="I249" s="111">
        <v>725.7</v>
      </c>
      <c r="J249" s="111">
        <f t="shared" si="4"/>
        <v>7982.7000000000007</v>
      </c>
      <c r="K249" s="109">
        <v>11</v>
      </c>
    </row>
    <row r="250" spans="1:12" s="60" customFormat="1" ht="21.6" customHeight="1" x14ac:dyDescent="0.35">
      <c r="A250" s="165">
        <v>44529</v>
      </c>
      <c r="B250" s="108">
        <v>44529</v>
      </c>
      <c r="C250" s="109"/>
      <c r="D250" s="109"/>
      <c r="E250" s="160" t="s">
        <v>2827</v>
      </c>
      <c r="F250" s="110" t="s">
        <v>2849</v>
      </c>
      <c r="G250" s="109">
        <v>4</v>
      </c>
      <c r="H250" s="109" t="s">
        <v>2683</v>
      </c>
      <c r="I250" s="111">
        <v>8502.83</v>
      </c>
      <c r="J250" s="111">
        <f t="shared" si="4"/>
        <v>0</v>
      </c>
      <c r="K250" s="109">
        <v>0</v>
      </c>
    </row>
    <row r="251" spans="1:12" s="60" customFormat="1" ht="21.6" customHeight="1" x14ac:dyDescent="0.35">
      <c r="A251" s="165">
        <v>45261</v>
      </c>
      <c r="B251" s="108">
        <v>45290</v>
      </c>
      <c r="C251" s="109"/>
      <c r="D251" s="109"/>
      <c r="E251" s="160" t="s">
        <v>3380</v>
      </c>
      <c r="F251" s="110" t="s">
        <v>3381</v>
      </c>
      <c r="G251" s="109">
        <v>2</v>
      </c>
      <c r="H251" s="109" t="s">
        <v>2683</v>
      </c>
      <c r="I251" s="111">
        <v>1265.77</v>
      </c>
      <c r="J251" s="111">
        <f t="shared" si="4"/>
        <v>1265.77</v>
      </c>
      <c r="K251" s="109">
        <v>1</v>
      </c>
    </row>
    <row r="252" spans="1:12" s="60" customFormat="1" ht="21.6" customHeight="1" x14ac:dyDescent="0.35">
      <c r="A252" s="165">
        <v>44279</v>
      </c>
      <c r="B252" s="108">
        <v>44279</v>
      </c>
      <c r="C252" s="109"/>
      <c r="D252" s="109"/>
      <c r="E252" s="160" t="s">
        <v>2727</v>
      </c>
      <c r="F252" s="110" t="s">
        <v>2714</v>
      </c>
      <c r="G252" s="109">
        <v>2</v>
      </c>
      <c r="H252" s="109" t="s">
        <v>2428</v>
      </c>
      <c r="I252" s="111">
        <v>7001</v>
      </c>
      <c r="J252" s="111">
        <v>7001</v>
      </c>
      <c r="K252" s="109">
        <v>3</v>
      </c>
      <c r="L252" s="285"/>
    </row>
    <row r="253" spans="1:12" s="60" customFormat="1" ht="21.6" customHeight="1" x14ac:dyDescent="0.35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285"/>
    </row>
    <row r="254" spans="1:12" s="60" customFormat="1" ht="21.6" customHeight="1" x14ac:dyDescent="0.35">
      <c r="A254" s="178"/>
      <c r="B254" s="178"/>
      <c r="C254" s="178"/>
      <c r="D254" s="178"/>
      <c r="E254" s="178"/>
      <c r="F254" s="178"/>
      <c r="G254" s="178"/>
      <c r="H254" s="178"/>
      <c r="I254" s="178"/>
      <c r="J254" s="239"/>
      <c r="K254" s="178"/>
    </row>
    <row r="255" spans="1:12" s="60" customFormat="1" ht="21.6" customHeight="1" x14ac:dyDescent="0.5">
      <c r="A255" s="178"/>
      <c r="B255" s="178"/>
      <c r="C255" s="178"/>
      <c r="D255" s="178"/>
      <c r="E255" s="178"/>
      <c r="F255" s="178"/>
      <c r="G255" s="178"/>
      <c r="H255" s="178"/>
      <c r="I255" s="178"/>
      <c r="J255" s="225">
        <f>SUM(J182:J254)</f>
        <v>4580322.8416000009</v>
      </c>
      <c r="K255" s="178"/>
    </row>
    <row r="256" spans="1:12" s="60" customFormat="1" ht="21.6" customHeight="1" x14ac:dyDescent="0.5">
      <c r="A256" s="178"/>
      <c r="B256" s="178"/>
      <c r="C256" s="178"/>
      <c r="D256" s="178"/>
      <c r="E256" s="178"/>
      <c r="F256" s="178"/>
      <c r="G256" s="178"/>
      <c r="H256" s="178"/>
      <c r="I256" s="178"/>
      <c r="J256" s="225"/>
      <c r="K256" s="178"/>
    </row>
    <row r="257" spans="1:12" s="60" customFormat="1" ht="21.6" customHeight="1" x14ac:dyDescent="0.5">
      <c r="A257" s="178"/>
      <c r="B257" s="178"/>
      <c r="C257" s="178"/>
      <c r="D257" s="178"/>
      <c r="E257" s="178"/>
      <c r="F257" s="178"/>
      <c r="G257" s="178"/>
      <c r="H257" s="178"/>
      <c r="I257" s="178"/>
      <c r="J257" s="225"/>
      <c r="K257" s="178"/>
    </row>
    <row r="258" spans="1:12" s="60" customFormat="1" ht="21.6" customHeight="1" x14ac:dyDescent="0.5">
      <c r="A258" s="178"/>
      <c r="B258" s="178"/>
      <c r="C258" s="178"/>
      <c r="D258" s="178"/>
      <c r="E258" s="178"/>
      <c r="F258" s="178"/>
      <c r="G258" s="178"/>
      <c r="H258" s="178"/>
      <c r="I258" s="178"/>
      <c r="J258" s="225"/>
      <c r="K258" s="178"/>
    </row>
    <row r="259" spans="1:12" s="60" customFormat="1" ht="21.6" customHeight="1" x14ac:dyDescent="0.5">
      <c r="A259" s="178"/>
      <c r="B259" s="178"/>
      <c r="C259" s="178"/>
      <c r="D259" s="178"/>
      <c r="E259" s="178"/>
      <c r="F259" s="178"/>
      <c r="G259" s="178"/>
      <c r="H259" s="178"/>
      <c r="I259" s="178"/>
      <c r="J259" s="225"/>
      <c r="K259" s="178"/>
    </row>
    <row r="260" spans="1:12" s="60" customFormat="1" ht="21.6" customHeight="1" x14ac:dyDescent="0.5">
      <c r="A260" s="178"/>
      <c r="B260" s="178"/>
      <c r="C260" s="178"/>
      <c r="D260" s="178"/>
      <c r="E260" s="178"/>
      <c r="F260" s="178"/>
      <c r="G260" s="178"/>
      <c r="H260" s="178"/>
      <c r="I260" s="178"/>
      <c r="J260" s="225"/>
      <c r="K260" s="178"/>
    </row>
    <row r="261" spans="1:12" s="60" customFormat="1" ht="21.6" customHeight="1" x14ac:dyDescent="0.35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</row>
    <row r="262" spans="1:12" s="60" customFormat="1" ht="26.25" x14ac:dyDescent="0.4">
      <c r="A262" s="206" t="s">
        <v>2452</v>
      </c>
      <c r="B262" s="178"/>
      <c r="C262" s="178"/>
      <c r="D262" s="178"/>
      <c r="E262" s="178"/>
      <c r="F262" s="178"/>
      <c r="G262" s="178"/>
      <c r="H262" s="178"/>
      <c r="I262" s="178"/>
      <c r="J262" s="239"/>
      <c r="K262" s="178"/>
    </row>
    <row r="263" spans="1:12" s="60" customFormat="1" ht="69.75" x14ac:dyDescent="0.25">
      <c r="A263" s="56" t="s">
        <v>3197</v>
      </c>
      <c r="B263" s="56" t="s">
        <v>2671</v>
      </c>
      <c r="C263" s="56" t="s">
        <v>2419</v>
      </c>
      <c r="D263" s="56"/>
      <c r="E263" s="57" t="s">
        <v>2443</v>
      </c>
      <c r="F263" s="58" t="s">
        <v>2670</v>
      </c>
      <c r="G263" s="58" t="s">
        <v>2463</v>
      </c>
      <c r="H263" s="56" t="s">
        <v>2428</v>
      </c>
      <c r="I263" s="56" t="s">
        <v>2446</v>
      </c>
      <c r="J263" s="56" t="s">
        <v>2447</v>
      </c>
      <c r="K263" s="56" t="s">
        <v>2448</v>
      </c>
    </row>
    <row r="264" spans="1:12" ht="21.6" customHeight="1" x14ac:dyDescent="0.35">
      <c r="A264" s="167">
        <v>43210</v>
      </c>
      <c r="B264" s="34">
        <v>43213.366898148146</v>
      </c>
      <c r="C264" s="35" t="s">
        <v>135</v>
      </c>
      <c r="D264" s="35" t="s">
        <v>1433</v>
      </c>
      <c r="E264" s="156" t="s">
        <v>1449</v>
      </c>
      <c r="F264" s="36" t="s">
        <v>1450</v>
      </c>
      <c r="G264" s="35">
        <v>2</v>
      </c>
      <c r="H264" s="35" t="s">
        <v>2426</v>
      </c>
      <c r="I264" s="37">
        <v>16.460999999999999</v>
      </c>
      <c r="J264" s="37">
        <f t="shared" ref="J264:J305" si="5">+K264*I264</f>
        <v>65.843999999999994</v>
      </c>
      <c r="K264" s="35">
        <v>4</v>
      </c>
    </row>
    <row r="265" spans="1:12" ht="21.6" customHeight="1" x14ac:dyDescent="0.35">
      <c r="A265" s="167">
        <v>44708</v>
      </c>
      <c r="B265" s="34">
        <v>44708</v>
      </c>
      <c r="C265" s="35"/>
      <c r="D265" s="35"/>
      <c r="E265" s="156" t="s">
        <v>3153</v>
      </c>
      <c r="F265" s="36" t="s">
        <v>3011</v>
      </c>
      <c r="G265" s="35">
        <v>60</v>
      </c>
      <c r="H265" s="35" t="s">
        <v>3012</v>
      </c>
      <c r="I265" s="37">
        <v>106.2</v>
      </c>
      <c r="J265" s="37">
        <v>5841</v>
      </c>
      <c r="K265" s="35">
        <v>0</v>
      </c>
    </row>
    <row r="266" spans="1:12" s="8" customFormat="1" ht="21.6" customHeight="1" x14ac:dyDescent="0.35">
      <c r="A266" s="165">
        <v>44874</v>
      </c>
      <c r="B266" s="108">
        <v>44874</v>
      </c>
      <c r="C266" s="109" t="s">
        <v>135</v>
      </c>
      <c r="D266" s="109" t="s">
        <v>1426</v>
      </c>
      <c r="E266" s="160" t="s">
        <v>388</v>
      </c>
      <c r="F266" s="110" t="s">
        <v>2789</v>
      </c>
      <c r="G266" s="109">
        <v>150</v>
      </c>
      <c r="H266" s="109" t="s">
        <v>2430</v>
      </c>
      <c r="I266" s="111">
        <v>89.47</v>
      </c>
      <c r="J266" s="37">
        <f t="shared" si="5"/>
        <v>0</v>
      </c>
      <c r="K266" s="109">
        <v>0</v>
      </c>
    </row>
    <row r="267" spans="1:12" s="8" customFormat="1" ht="21.6" customHeight="1" x14ac:dyDescent="0.35">
      <c r="A267" s="165">
        <v>45218</v>
      </c>
      <c r="B267" s="108">
        <v>45249</v>
      </c>
      <c r="C267" s="109"/>
      <c r="D267" s="109"/>
      <c r="E267" s="160" t="s">
        <v>3158</v>
      </c>
      <c r="F267" s="110" t="s">
        <v>3192</v>
      </c>
      <c r="G267" s="109">
        <v>25</v>
      </c>
      <c r="H267" s="109" t="s">
        <v>3053</v>
      </c>
      <c r="I267" s="111">
        <v>236</v>
      </c>
      <c r="J267" s="37">
        <v>708</v>
      </c>
      <c r="K267" s="109">
        <v>15</v>
      </c>
      <c r="L267" s="8" t="s">
        <v>3242</v>
      </c>
    </row>
    <row r="268" spans="1:12" s="8" customFormat="1" ht="21.6" customHeight="1" x14ac:dyDescent="0.35">
      <c r="A268" s="167">
        <v>44175</v>
      </c>
      <c r="B268" s="34">
        <v>44175</v>
      </c>
      <c r="C268" s="35" t="s">
        <v>135</v>
      </c>
      <c r="D268" s="35" t="s">
        <v>1502</v>
      </c>
      <c r="E268" s="156" t="s">
        <v>1503</v>
      </c>
      <c r="F268" s="36" t="s">
        <v>1504</v>
      </c>
      <c r="G268" s="35">
        <v>25</v>
      </c>
      <c r="H268" s="35" t="s">
        <v>2428</v>
      </c>
      <c r="I268" s="37">
        <v>2124</v>
      </c>
      <c r="J268" s="37">
        <f t="shared" si="5"/>
        <v>0</v>
      </c>
      <c r="K268" s="35">
        <v>0</v>
      </c>
      <c r="L268" s="8" t="s">
        <v>3242</v>
      </c>
    </row>
    <row r="269" spans="1:12" s="8" customFormat="1" ht="21.6" customHeight="1" x14ac:dyDescent="0.35">
      <c r="A269" s="167">
        <v>44175</v>
      </c>
      <c r="B269" s="34">
        <v>44175</v>
      </c>
      <c r="C269" s="35" t="s">
        <v>135</v>
      </c>
      <c r="D269" s="35" t="s">
        <v>1502</v>
      </c>
      <c r="E269" s="156" t="s">
        <v>1441</v>
      </c>
      <c r="F269" s="36" t="s">
        <v>3212</v>
      </c>
      <c r="G269" s="35">
        <v>5</v>
      </c>
      <c r="H269" s="35" t="s">
        <v>2428</v>
      </c>
      <c r="I269" s="37">
        <v>737.5</v>
      </c>
      <c r="J269" s="37">
        <f t="shared" si="5"/>
        <v>0</v>
      </c>
      <c r="K269" s="35">
        <v>0</v>
      </c>
      <c r="L269" s="8" t="s">
        <v>3242</v>
      </c>
    </row>
    <row r="270" spans="1:12" ht="21.6" customHeight="1" x14ac:dyDescent="0.35">
      <c r="A270" s="167">
        <v>44874</v>
      </c>
      <c r="B270" s="34">
        <v>44874</v>
      </c>
      <c r="C270" s="35" t="s">
        <v>40</v>
      </c>
      <c r="D270" s="35" t="s">
        <v>2188</v>
      </c>
      <c r="E270" s="156" t="s">
        <v>3154</v>
      </c>
      <c r="F270" s="35" t="s">
        <v>2338</v>
      </c>
      <c r="G270" s="35">
        <v>100</v>
      </c>
      <c r="H270" s="35" t="s">
        <v>2430</v>
      </c>
      <c r="I270" s="37">
        <v>136.27000000000001</v>
      </c>
      <c r="J270" s="37">
        <f t="shared" si="5"/>
        <v>10901.6</v>
      </c>
      <c r="K270" s="35">
        <v>80</v>
      </c>
    </row>
    <row r="271" spans="1:12" ht="21.6" customHeight="1" x14ac:dyDescent="0.35">
      <c r="A271" s="167">
        <v>44832</v>
      </c>
      <c r="B271" s="34">
        <v>44833</v>
      </c>
      <c r="C271" s="35" t="s">
        <v>135</v>
      </c>
      <c r="D271" s="35" t="s">
        <v>1433</v>
      </c>
      <c r="E271" s="156" t="s">
        <v>3155</v>
      </c>
      <c r="F271" s="35" t="s">
        <v>3213</v>
      </c>
      <c r="G271" s="35">
        <v>5</v>
      </c>
      <c r="H271" s="38" t="s">
        <v>2430</v>
      </c>
      <c r="I271" s="37">
        <v>143.96</v>
      </c>
      <c r="J271" s="37">
        <f t="shared" si="5"/>
        <v>1439.6000000000001</v>
      </c>
      <c r="K271" s="35">
        <v>10</v>
      </c>
      <c r="L271" s="11" t="s">
        <v>3242</v>
      </c>
    </row>
    <row r="272" spans="1:12" ht="21.6" customHeight="1" x14ac:dyDescent="0.35">
      <c r="A272" s="167">
        <v>44876</v>
      </c>
      <c r="B272" s="34">
        <v>44876</v>
      </c>
      <c r="C272" s="35" t="s">
        <v>135</v>
      </c>
      <c r="D272" s="35" t="s">
        <v>1502</v>
      </c>
      <c r="E272" s="156" t="s">
        <v>3156</v>
      </c>
      <c r="F272" s="35" t="s">
        <v>3056</v>
      </c>
      <c r="G272" s="35">
        <v>10</v>
      </c>
      <c r="H272" s="35" t="s">
        <v>2683</v>
      </c>
      <c r="I272" s="37">
        <v>118</v>
      </c>
      <c r="J272" s="37">
        <f t="shared" si="5"/>
        <v>2478</v>
      </c>
      <c r="K272" s="35">
        <v>21</v>
      </c>
    </row>
    <row r="273" spans="1:12" ht="21.6" customHeight="1" x14ac:dyDescent="0.35">
      <c r="A273" s="168">
        <v>45377</v>
      </c>
      <c r="B273" s="39">
        <v>45377</v>
      </c>
      <c r="C273" s="35"/>
      <c r="D273" s="35"/>
      <c r="E273" s="156" t="s">
        <v>471</v>
      </c>
      <c r="F273" s="35" t="s">
        <v>3052</v>
      </c>
      <c r="G273" s="35">
        <v>150</v>
      </c>
      <c r="H273" s="35" t="s">
        <v>3639</v>
      </c>
      <c r="I273" s="37">
        <v>1357</v>
      </c>
      <c r="J273" s="37">
        <f t="shared" si="5"/>
        <v>203550</v>
      </c>
      <c r="K273" s="35">
        <v>150</v>
      </c>
    </row>
    <row r="274" spans="1:12" ht="21.6" customHeight="1" x14ac:dyDescent="0.35">
      <c r="A274" s="192">
        <v>45377</v>
      </c>
      <c r="B274" s="39">
        <v>45377</v>
      </c>
      <c r="C274" s="38" t="s">
        <v>135</v>
      </c>
      <c r="D274" s="38" t="s">
        <v>1474</v>
      </c>
      <c r="E274" s="157" t="s">
        <v>3157</v>
      </c>
      <c r="F274" s="40" t="s">
        <v>3640</v>
      </c>
      <c r="G274" s="38">
        <v>20</v>
      </c>
      <c r="H274" s="38" t="s">
        <v>3641</v>
      </c>
      <c r="I274" s="37">
        <v>1522.2</v>
      </c>
      <c r="J274" s="37">
        <f t="shared" si="5"/>
        <v>30444</v>
      </c>
      <c r="K274" s="38">
        <v>20</v>
      </c>
    </row>
    <row r="275" spans="1:12" ht="21.6" customHeight="1" x14ac:dyDescent="0.35">
      <c r="A275" s="168">
        <v>44876</v>
      </c>
      <c r="B275" s="39">
        <v>44876</v>
      </c>
      <c r="C275" s="38"/>
      <c r="D275" s="38"/>
      <c r="E275" s="157" t="s">
        <v>335</v>
      </c>
      <c r="F275" s="40" t="s">
        <v>3045</v>
      </c>
      <c r="G275" s="38">
        <v>180</v>
      </c>
      <c r="H275" s="38" t="s">
        <v>2430</v>
      </c>
      <c r="I275" s="37">
        <v>125.2</v>
      </c>
      <c r="J275" s="37">
        <f t="shared" si="5"/>
        <v>3881.2000000000003</v>
      </c>
      <c r="K275" s="38">
        <v>31</v>
      </c>
    </row>
    <row r="276" spans="1:12" ht="21.6" customHeight="1" x14ac:dyDescent="0.35">
      <c r="A276" s="165">
        <v>45218</v>
      </c>
      <c r="B276" s="108">
        <v>45249</v>
      </c>
      <c r="C276" s="109" t="s">
        <v>135</v>
      </c>
      <c r="D276" s="109" t="s">
        <v>1433</v>
      </c>
      <c r="E276" s="160" t="s">
        <v>412</v>
      </c>
      <c r="F276" s="110" t="s">
        <v>413</v>
      </c>
      <c r="G276" s="109">
        <v>25</v>
      </c>
      <c r="H276" s="109" t="s">
        <v>2430</v>
      </c>
      <c r="I276" s="111">
        <v>70.8</v>
      </c>
      <c r="J276" s="37">
        <f t="shared" si="5"/>
        <v>0</v>
      </c>
      <c r="K276" s="109">
        <v>0</v>
      </c>
    </row>
    <row r="277" spans="1:12" s="8" customFormat="1" ht="21.6" customHeight="1" x14ac:dyDescent="0.35">
      <c r="A277" s="167">
        <v>43209.592581018522</v>
      </c>
      <c r="B277" s="34">
        <v>43209</v>
      </c>
      <c r="C277" s="35" t="s">
        <v>40</v>
      </c>
      <c r="D277" s="35" t="s">
        <v>1409</v>
      </c>
      <c r="E277" s="156" t="s">
        <v>3152</v>
      </c>
      <c r="F277" s="35" t="s">
        <v>890</v>
      </c>
      <c r="G277" s="35">
        <v>10</v>
      </c>
      <c r="H277" s="35" t="s">
        <v>2428</v>
      </c>
      <c r="I277" s="37">
        <v>3422</v>
      </c>
      <c r="J277" s="37">
        <f t="shared" si="5"/>
        <v>6844</v>
      </c>
      <c r="K277" s="38">
        <v>2</v>
      </c>
      <c r="L277" s="8" t="s">
        <v>3242</v>
      </c>
    </row>
    <row r="278" spans="1:12" s="8" customFormat="1" ht="21.6" customHeight="1" x14ac:dyDescent="0.35">
      <c r="A278" s="167">
        <v>44876</v>
      </c>
      <c r="B278" s="34">
        <v>44876</v>
      </c>
      <c r="C278" s="35" t="s">
        <v>135</v>
      </c>
      <c r="D278" s="35" t="s">
        <v>1474</v>
      </c>
      <c r="E278" s="156" t="s">
        <v>3170</v>
      </c>
      <c r="F278" s="36" t="s">
        <v>1476</v>
      </c>
      <c r="G278" s="35">
        <v>60</v>
      </c>
      <c r="H278" s="35" t="s">
        <v>2428</v>
      </c>
      <c r="I278" s="37">
        <v>419.99740000000003</v>
      </c>
      <c r="J278" s="37">
        <f t="shared" si="5"/>
        <v>31499.805</v>
      </c>
      <c r="K278" s="35">
        <v>75</v>
      </c>
      <c r="L278" s="8" t="s">
        <v>3242</v>
      </c>
    </row>
    <row r="279" spans="1:12" ht="21.6" customHeight="1" x14ac:dyDescent="0.35">
      <c r="A279" s="168">
        <v>45218</v>
      </c>
      <c r="B279" s="39">
        <v>45249</v>
      </c>
      <c r="C279" s="38" t="s">
        <v>135</v>
      </c>
      <c r="D279" s="38" t="s">
        <v>1426</v>
      </c>
      <c r="E279" s="157" t="s">
        <v>386</v>
      </c>
      <c r="F279" s="40" t="s">
        <v>387</v>
      </c>
      <c r="G279" s="38">
        <v>60</v>
      </c>
      <c r="H279" s="38" t="s">
        <v>2428</v>
      </c>
      <c r="I279" s="41">
        <v>18.170000000000002</v>
      </c>
      <c r="J279" s="37">
        <f t="shared" si="5"/>
        <v>2416.61</v>
      </c>
      <c r="K279" s="38">
        <v>133</v>
      </c>
    </row>
    <row r="280" spans="1:12" s="8" customFormat="1" ht="21.6" customHeight="1" x14ac:dyDescent="0.35">
      <c r="A280" s="168">
        <v>44076</v>
      </c>
      <c r="B280" s="39">
        <v>44076</v>
      </c>
      <c r="C280" s="38" t="s">
        <v>135</v>
      </c>
      <c r="D280" s="38" t="s">
        <v>1502</v>
      </c>
      <c r="E280" s="157" t="s">
        <v>1505</v>
      </c>
      <c r="F280" s="40" t="s">
        <v>3382</v>
      </c>
      <c r="G280" s="38">
        <v>60</v>
      </c>
      <c r="H280" s="38" t="s">
        <v>2428</v>
      </c>
      <c r="I280" s="41">
        <v>914.5</v>
      </c>
      <c r="J280" s="37">
        <f t="shared" si="5"/>
        <v>2743.5</v>
      </c>
      <c r="K280" s="38">
        <v>3</v>
      </c>
    </row>
    <row r="281" spans="1:12" s="8" customFormat="1" ht="21.6" customHeight="1" x14ac:dyDescent="0.35">
      <c r="A281" s="165">
        <v>44876</v>
      </c>
      <c r="B281" s="108">
        <v>44876</v>
      </c>
      <c r="C281" s="117" t="s">
        <v>2328</v>
      </c>
      <c r="D281" s="117" t="s">
        <v>2307</v>
      </c>
      <c r="E281" s="160" t="s">
        <v>414</v>
      </c>
      <c r="F281" s="110" t="s">
        <v>2336</v>
      </c>
      <c r="G281" s="109">
        <v>100</v>
      </c>
      <c r="H281" s="109" t="s">
        <v>2426</v>
      </c>
      <c r="I281" s="111">
        <v>457.84</v>
      </c>
      <c r="J281" s="37">
        <f t="shared" si="5"/>
        <v>41663.439999999995</v>
      </c>
      <c r="K281" s="109">
        <v>91</v>
      </c>
      <c r="L281" s="8" t="s">
        <v>3242</v>
      </c>
    </row>
    <row r="282" spans="1:12" s="8" customFormat="1" ht="21.6" customHeight="1" x14ac:dyDescent="0.35">
      <c r="A282" s="165">
        <v>45218</v>
      </c>
      <c r="B282" s="108">
        <v>45249</v>
      </c>
      <c r="C282" s="117"/>
      <c r="D282" s="117"/>
      <c r="E282" s="160"/>
      <c r="F282" s="110" t="s">
        <v>3243</v>
      </c>
      <c r="G282" s="109">
        <v>50</v>
      </c>
      <c r="H282" s="109" t="s">
        <v>2426</v>
      </c>
      <c r="I282" s="111" t="s">
        <v>3244</v>
      </c>
      <c r="J282" s="37">
        <v>46020</v>
      </c>
      <c r="K282" s="109">
        <v>36</v>
      </c>
      <c r="L282" s="8" t="s">
        <v>3242</v>
      </c>
    </row>
    <row r="283" spans="1:12" s="8" customFormat="1" ht="21.6" customHeight="1" x14ac:dyDescent="0.35">
      <c r="A283" s="165"/>
      <c r="B283" s="108"/>
      <c r="C283" s="117"/>
      <c r="D283" s="117"/>
      <c r="E283" s="160" t="s">
        <v>3163</v>
      </c>
      <c r="F283" s="110" t="s">
        <v>3238</v>
      </c>
      <c r="G283" s="109">
        <v>100</v>
      </c>
      <c r="H283" s="109" t="s">
        <v>2426</v>
      </c>
      <c r="I283" s="111">
        <v>250</v>
      </c>
      <c r="J283" s="37">
        <v>9000</v>
      </c>
      <c r="K283" s="109">
        <v>40</v>
      </c>
      <c r="L283" s="8" t="s">
        <v>3242</v>
      </c>
    </row>
    <row r="284" spans="1:12" ht="21.6" customHeight="1" x14ac:dyDescent="0.35">
      <c r="A284" s="167">
        <v>45218</v>
      </c>
      <c r="B284" s="34">
        <v>45249</v>
      </c>
      <c r="C284" s="117"/>
      <c r="D284" s="117"/>
      <c r="E284" s="160" t="s">
        <v>390</v>
      </c>
      <c r="F284" s="110" t="s">
        <v>2746</v>
      </c>
      <c r="G284" s="35">
        <v>100</v>
      </c>
      <c r="H284" s="109" t="s">
        <v>2426</v>
      </c>
      <c r="I284" s="37">
        <v>256.83</v>
      </c>
      <c r="J284" s="37">
        <f t="shared" si="5"/>
        <v>37754.009999999995</v>
      </c>
      <c r="K284" s="109">
        <v>147</v>
      </c>
      <c r="L284" s="8" t="s">
        <v>3242</v>
      </c>
    </row>
    <row r="285" spans="1:12" s="60" customFormat="1" ht="21.6" customHeight="1" x14ac:dyDescent="0.35">
      <c r="A285" s="165">
        <v>44865</v>
      </c>
      <c r="B285" s="165" t="s">
        <v>3064</v>
      </c>
      <c r="C285" s="109"/>
      <c r="D285" s="109"/>
      <c r="E285" s="160" t="s">
        <v>3171</v>
      </c>
      <c r="F285" s="110" t="s">
        <v>2675</v>
      </c>
      <c r="G285" s="109">
        <v>80</v>
      </c>
      <c r="H285" s="109" t="s">
        <v>2430</v>
      </c>
      <c r="I285" s="111">
        <v>501.5</v>
      </c>
      <c r="J285" s="37">
        <f t="shared" si="5"/>
        <v>5015</v>
      </c>
      <c r="K285" s="109">
        <v>10</v>
      </c>
      <c r="L285" s="60" t="s">
        <v>3242</v>
      </c>
    </row>
    <row r="286" spans="1:12" ht="21.6" customHeight="1" x14ac:dyDescent="0.35">
      <c r="A286" s="165">
        <v>44181</v>
      </c>
      <c r="B286" s="108">
        <v>44181</v>
      </c>
      <c r="C286" s="109"/>
      <c r="D286" s="109"/>
      <c r="E286" s="160" t="s">
        <v>3172</v>
      </c>
      <c r="F286" s="110" t="s">
        <v>2676</v>
      </c>
      <c r="G286" s="109">
        <v>165</v>
      </c>
      <c r="H286" s="109" t="s">
        <v>2430</v>
      </c>
      <c r="I286" s="111">
        <v>1003</v>
      </c>
      <c r="J286" s="37">
        <f t="shared" si="5"/>
        <v>7021</v>
      </c>
      <c r="K286" s="109">
        <v>7</v>
      </c>
      <c r="L286" s="8" t="s">
        <v>3627</v>
      </c>
    </row>
    <row r="287" spans="1:12" s="60" customFormat="1" ht="21.6" customHeight="1" x14ac:dyDescent="0.35">
      <c r="A287" s="165">
        <v>44874</v>
      </c>
      <c r="B287" s="108">
        <v>44874</v>
      </c>
      <c r="C287" s="109"/>
      <c r="D287" s="109"/>
      <c r="E287" s="160" t="s">
        <v>3174</v>
      </c>
      <c r="F287" s="110" t="s">
        <v>3173</v>
      </c>
      <c r="G287" s="109">
        <v>20</v>
      </c>
      <c r="H287" s="109" t="s">
        <v>2428</v>
      </c>
      <c r="I287" s="111">
        <v>112.1</v>
      </c>
      <c r="J287" s="37">
        <f t="shared" si="5"/>
        <v>2242</v>
      </c>
      <c r="K287" s="109">
        <v>20</v>
      </c>
      <c r="L287" s="60" t="s">
        <v>3627</v>
      </c>
    </row>
    <row r="288" spans="1:12" s="60" customFormat="1" ht="21.6" customHeight="1" x14ac:dyDescent="0.35">
      <c r="A288" s="165">
        <v>43963</v>
      </c>
      <c r="B288" s="108">
        <v>43963</v>
      </c>
      <c r="C288" s="109"/>
      <c r="D288" s="109"/>
      <c r="E288" s="160" t="s">
        <v>2679</v>
      </c>
      <c r="F288" s="110" t="s">
        <v>2678</v>
      </c>
      <c r="G288" s="109">
        <v>245</v>
      </c>
      <c r="H288" s="109" t="s">
        <v>2428</v>
      </c>
      <c r="I288" s="111">
        <v>500</v>
      </c>
      <c r="J288" s="37">
        <f t="shared" si="5"/>
        <v>5000</v>
      </c>
      <c r="K288" s="109">
        <v>10</v>
      </c>
      <c r="L288" s="60" t="s">
        <v>3242</v>
      </c>
    </row>
    <row r="289" spans="1:12" ht="21.6" customHeight="1" x14ac:dyDescent="0.35">
      <c r="A289" s="165">
        <v>45131</v>
      </c>
      <c r="B289" s="108">
        <v>45131</v>
      </c>
      <c r="C289" s="109"/>
      <c r="D289" s="109"/>
      <c r="E289" s="160" t="s">
        <v>2701</v>
      </c>
      <c r="F289" s="110" t="s">
        <v>2702</v>
      </c>
      <c r="G289" s="109">
        <v>50</v>
      </c>
      <c r="H289" s="109" t="s">
        <v>2703</v>
      </c>
      <c r="I289" s="111">
        <v>114.36</v>
      </c>
      <c r="J289" s="37">
        <f t="shared" si="5"/>
        <v>10292.4</v>
      </c>
      <c r="K289" s="109">
        <v>90</v>
      </c>
    </row>
    <row r="290" spans="1:12" ht="21.6" customHeight="1" x14ac:dyDescent="0.35">
      <c r="A290" s="165">
        <v>44876</v>
      </c>
      <c r="B290" s="108">
        <v>44876</v>
      </c>
      <c r="C290" s="109"/>
      <c r="D290" s="109"/>
      <c r="E290" s="160" t="s">
        <v>333</v>
      </c>
      <c r="F290" s="110" t="s">
        <v>2704</v>
      </c>
      <c r="G290" s="109">
        <v>60</v>
      </c>
      <c r="H290" s="109" t="s">
        <v>2428</v>
      </c>
      <c r="I290" s="111">
        <v>147.5</v>
      </c>
      <c r="J290" s="37">
        <f t="shared" si="5"/>
        <v>26550</v>
      </c>
      <c r="K290" s="109">
        <v>180</v>
      </c>
    </row>
    <row r="291" spans="1:12" ht="21.6" customHeight="1" x14ac:dyDescent="0.35">
      <c r="A291" s="165">
        <v>44876</v>
      </c>
      <c r="B291" s="108">
        <v>44876</v>
      </c>
      <c r="C291" s="109"/>
      <c r="D291" s="109"/>
      <c r="E291" s="160" t="s">
        <v>2705</v>
      </c>
      <c r="F291" s="110" t="s">
        <v>3642</v>
      </c>
      <c r="G291" s="109">
        <v>125</v>
      </c>
      <c r="H291" s="109" t="s">
        <v>2428</v>
      </c>
      <c r="I291" s="111">
        <v>160.47999999999999</v>
      </c>
      <c r="J291" s="37">
        <f t="shared" si="5"/>
        <v>9468.32</v>
      </c>
      <c r="K291" s="109">
        <v>59</v>
      </c>
    </row>
    <row r="292" spans="1:12" ht="21.6" customHeight="1" x14ac:dyDescent="0.35">
      <c r="A292" s="165">
        <v>45131</v>
      </c>
      <c r="B292" s="108">
        <v>45131</v>
      </c>
      <c r="C292" s="109"/>
      <c r="D292" s="109"/>
      <c r="E292" s="160"/>
      <c r="F292" s="110" t="s">
        <v>3247</v>
      </c>
      <c r="G292" s="109">
        <v>40</v>
      </c>
      <c r="H292" s="109" t="s">
        <v>2683</v>
      </c>
      <c r="I292" s="111">
        <v>350.31</v>
      </c>
      <c r="J292" s="37">
        <f t="shared" si="5"/>
        <v>4904.34</v>
      </c>
      <c r="K292" s="109">
        <v>14</v>
      </c>
    </row>
    <row r="293" spans="1:12" ht="21.6" customHeight="1" x14ac:dyDescent="0.35">
      <c r="A293" s="165">
        <v>44175</v>
      </c>
      <c r="B293" s="108">
        <v>44175</v>
      </c>
      <c r="C293" s="109"/>
      <c r="D293" s="109"/>
      <c r="E293" s="160" t="s">
        <v>3160</v>
      </c>
      <c r="F293" s="110" t="s">
        <v>2706</v>
      </c>
      <c r="G293" s="109">
        <v>40</v>
      </c>
      <c r="H293" s="109" t="s">
        <v>2428</v>
      </c>
      <c r="I293" s="111">
        <v>177</v>
      </c>
      <c r="J293" s="37">
        <f t="shared" si="5"/>
        <v>3540</v>
      </c>
      <c r="K293" s="109">
        <v>20</v>
      </c>
    </row>
    <row r="294" spans="1:12" ht="21.6" customHeight="1" x14ac:dyDescent="0.35">
      <c r="A294" s="165">
        <v>44690</v>
      </c>
      <c r="B294" s="108">
        <v>44690</v>
      </c>
      <c r="C294" s="109"/>
      <c r="D294" s="109"/>
      <c r="E294" s="160" t="s">
        <v>3159</v>
      </c>
      <c r="F294" s="110" t="s">
        <v>3043</v>
      </c>
      <c r="G294" s="109">
        <v>15</v>
      </c>
      <c r="H294" s="109" t="s">
        <v>2683</v>
      </c>
      <c r="I294" s="111">
        <v>462.56</v>
      </c>
      <c r="J294" s="37">
        <f t="shared" si="5"/>
        <v>6013.28</v>
      </c>
      <c r="K294" s="109">
        <v>13</v>
      </c>
    </row>
    <row r="295" spans="1:12" ht="21.6" customHeight="1" x14ac:dyDescent="0.35">
      <c r="A295" s="165">
        <v>44175</v>
      </c>
      <c r="B295" s="108">
        <v>44175</v>
      </c>
      <c r="C295" s="109"/>
      <c r="D295" s="109"/>
      <c r="E295" s="160" t="s">
        <v>2707</v>
      </c>
      <c r="F295" s="110" t="s">
        <v>3643</v>
      </c>
      <c r="G295" s="109">
        <v>150</v>
      </c>
      <c r="H295" s="109" t="s">
        <v>2428</v>
      </c>
      <c r="I295" s="111">
        <v>82.6</v>
      </c>
      <c r="J295" s="37">
        <f t="shared" si="5"/>
        <v>1073.8</v>
      </c>
      <c r="K295" s="109">
        <v>13</v>
      </c>
    </row>
    <row r="296" spans="1:12" ht="21.6" customHeight="1" x14ac:dyDescent="0.35">
      <c r="A296" s="165">
        <v>45131</v>
      </c>
      <c r="B296" s="108">
        <v>45131</v>
      </c>
      <c r="C296" s="109"/>
      <c r="D296" s="109"/>
      <c r="E296" s="160"/>
      <c r="F296" s="110" t="s">
        <v>3245</v>
      </c>
      <c r="G296" s="109">
        <v>25</v>
      </c>
      <c r="H296" s="109" t="s">
        <v>2683</v>
      </c>
      <c r="I296" s="111">
        <v>64</v>
      </c>
      <c r="J296" s="37">
        <f t="shared" si="5"/>
        <v>2432</v>
      </c>
      <c r="K296" s="109">
        <v>38</v>
      </c>
    </row>
    <row r="297" spans="1:12" ht="21.6" customHeight="1" x14ac:dyDescent="0.35">
      <c r="A297" s="165">
        <v>44277</v>
      </c>
      <c r="B297" s="108">
        <v>44277</v>
      </c>
      <c r="C297" s="109"/>
      <c r="D297" s="109"/>
      <c r="E297" s="160" t="s">
        <v>2516</v>
      </c>
      <c r="F297" s="110" t="s">
        <v>3628</v>
      </c>
      <c r="G297" s="109">
        <v>1</v>
      </c>
      <c r="H297" s="109" t="s">
        <v>2683</v>
      </c>
      <c r="I297" s="111">
        <v>944</v>
      </c>
      <c r="J297" s="37">
        <f t="shared" si="5"/>
        <v>0</v>
      </c>
      <c r="K297" s="109">
        <v>0</v>
      </c>
      <c r="L297" s="11" t="s">
        <v>3242</v>
      </c>
    </row>
    <row r="298" spans="1:12" ht="21.6" customHeight="1" x14ac:dyDescent="0.35">
      <c r="A298" s="165">
        <v>45131</v>
      </c>
      <c r="B298" s="108">
        <v>45131</v>
      </c>
      <c r="C298" s="109"/>
      <c r="D298" s="109"/>
      <c r="E298" s="160" t="s">
        <v>2790</v>
      </c>
      <c r="F298" s="110" t="s">
        <v>2791</v>
      </c>
      <c r="G298" s="109">
        <v>100</v>
      </c>
      <c r="H298" s="109" t="s">
        <v>2683</v>
      </c>
      <c r="I298" s="111">
        <v>48.61</v>
      </c>
      <c r="J298" s="37">
        <f t="shared" si="5"/>
        <v>0</v>
      </c>
      <c r="K298" s="109">
        <v>0</v>
      </c>
    </row>
    <row r="299" spans="1:12" ht="21.6" customHeight="1" x14ac:dyDescent="0.35">
      <c r="A299" s="165">
        <v>44690</v>
      </c>
      <c r="B299" s="108">
        <v>44690</v>
      </c>
      <c r="C299" s="109"/>
      <c r="D299" s="109"/>
      <c r="E299" s="160" t="s">
        <v>3055</v>
      </c>
      <c r="F299" s="110" t="s">
        <v>3042</v>
      </c>
      <c r="G299" s="109">
        <v>100</v>
      </c>
      <c r="H299" s="109" t="s">
        <v>2426</v>
      </c>
      <c r="I299" s="111">
        <v>256.77</v>
      </c>
      <c r="J299" s="37">
        <f t="shared" si="5"/>
        <v>0</v>
      </c>
      <c r="K299" s="109">
        <v>0</v>
      </c>
    </row>
    <row r="300" spans="1:12" ht="21.6" customHeight="1" x14ac:dyDescent="0.35">
      <c r="A300" s="165">
        <v>44501</v>
      </c>
      <c r="B300" s="108">
        <v>44501</v>
      </c>
      <c r="C300" s="109"/>
      <c r="D300" s="109"/>
      <c r="E300" s="160" t="s">
        <v>3054</v>
      </c>
      <c r="F300" s="110" t="s">
        <v>3214</v>
      </c>
      <c r="G300" s="109">
        <v>50</v>
      </c>
      <c r="H300" s="109" t="s">
        <v>2683</v>
      </c>
      <c r="I300" s="111">
        <v>76.7</v>
      </c>
      <c r="J300" s="37">
        <f t="shared" si="5"/>
        <v>767</v>
      </c>
      <c r="K300" s="109">
        <v>10</v>
      </c>
    </row>
    <row r="301" spans="1:12" ht="21.6" customHeight="1" x14ac:dyDescent="0.35">
      <c r="A301" s="165">
        <v>44690</v>
      </c>
      <c r="B301" s="108">
        <v>44690</v>
      </c>
      <c r="C301" s="109"/>
      <c r="D301" s="109"/>
      <c r="E301" s="160" t="s">
        <v>1443</v>
      </c>
      <c r="F301" s="110" t="s">
        <v>3215</v>
      </c>
      <c r="G301" s="109">
        <v>25</v>
      </c>
      <c r="H301" s="109" t="s">
        <v>2683</v>
      </c>
      <c r="I301" s="111">
        <v>110.29</v>
      </c>
      <c r="J301" s="37">
        <f t="shared" si="5"/>
        <v>2205.8000000000002</v>
      </c>
      <c r="K301" s="109">
        <v>20</v>
      </c>
    </row>
    <row r="302" spans="1:12" ht="21.6" customHeight="1" x14ac:dyDescent="0.35">
      <c r="A302" s="165">
        <v>45218</v>
      </c>
      <c r="B302" s="108">
        <v>45249</v>
      </c>
      <c r="C302" s="109"/>
      <c r="D302" s="109"/>
      <c r="E302" s="160" t="s">
        <v>3161</v>
      </c>
      <c r="F302" s="110" t="s">
        <v>3644</v>
      </c>
      <c r="G302" s="109">
        <v>50</v>
      </c>
      <c r="H302" s="109" t="s">
        <v>2770</v>
      </c>
      <c r="I302" s="111">
        <v>90</v>
      </c>
      <c r="J302" s="37">
        <f t="shared" si="5"/>
        <v>13680</v>
      </c>
      <c r="K302" s="109">
        <v>152</v>
      </c>
      <c r="L302" s="11" t="s">
        <v>3242</v>
      </c>
    </row>
    <row r="303" spans="1:12" ht="21.6" customHeight="1" x14ac:dyDescent="0.35">
      <c r="A303" s="165">
        <v>44876</v>
      </c>
      <c r="B303" s="108">
        <v>44876</v>
      </c>
      <c r="C303" s="109"/>
      <c r="D303" s="109"/>
      <c r="E303" s="160" t="s">
        <v>3055</v>
      </c>
      <c r="F303" s="110" t="s">
        <v>3046</v>
      </c>
      <c r="G303" s="109">
        <v>12</v>
      </c>
      <c r="H303" s="109" t="s">
        <v>2683</v>
      </c>
      <c r="I303" s="111">
        <v>138.06</v>
      </c>
      <c r="J303" s="37">
        <f t="shared" si="5"/>
        <v>690.3</v>
      </c>
      <c r="K303" s="109">
        <v>5</v>
      </c>
    </row>
    <row r="304" spans="1:12" ht="21.6" customHeight="1" x14ac:dyDescent="0.35">
      <c r="A304" s="165">
        <v>44403</v>
      </c>
      <c r="B304" s="108">
        <v>44403</v>
      </c>
      <c r="C304" s="109"/>
      <c r="D304" s="109"/>
      <c r="E304" s="160" t="s">
        <v>3162</v>
      </c>
      <c r="F304" s="110" t="s">
        <v>2792</v>
      </c>
      <c r="G304" s="109">
        <v>20</v>
      </c>
      <c r="H304" s="109" t="s">
        <v>2683</v>
      </c>
      <c r="I304" s="111">
        <v>59</v>
      </c>
      <c r="J304" s="37">
        <f t="shared" si="5"/>
        <v>0</v>
      </c>
      <c r="K304" s="109">
        <v>0</v>
      </c>
      <c r="L304" s="11" t="s">
        <v>3242</v>
      </c>
    </row>
    <row r="305" spans="1:12" ht="21.6" customHeight="1" x14ac:dyDescent="0.35">
      <c r="A305" s="165">
        <v>44403</v>
      </c>
      <c r="B305" s="108">
        <v>44403</v>
      </c>
      <c r="C305" s="109"/>
      <c r="D305" s="109"/>
      <c r="E305" s="160" t="s">
        <v>2793</v>
      </c>
      <c r="F305" s="110" t="s">
        <v>2794</v>
      </c>
      <c r="G305" s="109">
        <v>50</v>
      </c>
      <c r="H305" s="109" t="s">
        <v>2683</v>
      </c>
      <c r="I305" s="111">
        <v>53.1</v>
      </c>
      <c r="J305" s="37">
        <f t="shared" si="5"/>
        <v>0</v>
      </c>
      <c r="K305" s="109">
        <v>0</v>
      </c>
      <c r="L305" s="11" t="s">
        <v>3242</v>
      </c>
    </row>
    <row r="306" spans="1:12" ht="21.6" customHeight="1" x14ac:dyDescent="0.35">
      <c r="A306" s="173"/>
      <c r="B306" s="53"/>
      <c r="C306" s="173"/>
      <c r="D306" s="53"/>
      <c r="E306" s="173"/>
      <c r="F306" s="53"/>
      <c r="G306" s="173"/>
      <c r="H306" s="53"/>
      <c r="I306" s="173"/>
      <c r="J306" s="238"/>
      <c r="K306" s="173"/>
    </row>
    <row r="307" spans="1:12" ht="21.6" customHeight="1" x14ac:dyDescent="0.35">
      <c r="A307" s="173"/>
      <c r="B307" s="53"/>
      <c r="C307" s="173"/>
      <c r="D307" s="53"/>
      <c r="E307" s="173"/>
      <c r="F307" s="53"/>
      <c r="G307" s="173"/>
      <c r="H307" s="53"/>
      <c r="I307" s="173"/>
      <c r="J307" s="238"/>
      <c r="K307" s="173"/>
    </row>
    <row r="308" spans="1:12" ht="21.6" customHeight="1" x14ac:dyDescent="0.5">
      <c r="A308" s="173"/>
      <c r="B308" s="53"/>
      <c r="C308" s="50"/>
      <c r="D308" s="50"/>
      <c r="E308" s="50"/>
      <c r="F308" s="173"/>
      <c r="G308" s="53"/>
      <c r="H308" s="50"/>
      <c r="I308" s="50"/>
      <c r="J308" s="208">
        <f>SUM(J264:J307)</f>
        <v>538145.84900000016</v>
      </c>
      <c r="K308" s="31"/>
    </row>
    <row r="309" spans="1:12" ht="21.6" customHeight="1" x14ac:dyDescent="0.35">
      <c r="A309" s="173"/>
      <c r="B309" s="53"/>
      <c r="C309" s="50"/>
      <c r="D309" s="50"/>
      <c r="E309" s="50"/>
      <c r="F309" s="54"/>
      <c r="G309" s="50"/>
      <c r="H309" s="50"/>
      <c r="I309" s="55"/>
      <c r="J309" s="55"/>
      <c r="K309" s="50"/>
    </row>
    <row r="310" spans="1:12" ht="21.6" customHeight="1" x14ac:dyDescent="0.4">
      <c r="A310" s="206" t="s">
        <v>2454</v>
      </c>
      <c r="B310" s="47"/>
      <c r="C310" s="47"/>
      <c r="D310" s="47"/>
      <c r="E310" s="47"/>
      <c r="F310" s="48"/>
      <c r="G310" s="47"/>
      <c r="H310" s="47"/>
      <c r="I310" s="49"/>
      <c r="J310" s="49"/>
      <c r="K310" s="47"/>
    </row>
    <row r="311" spans="1:12" s="8" customFormat="1" ht="69.75" x14ac:dyDescent="0.25">
      <c r="A311" s="56" t="s">
        <v>3197</v>
      </c>
      <c r="B311" s="56" t="s">
        <v>2671</v>
      </c>
      <c r="C311" s="56" t="s">
        <v>2419</v>
      </c>
      <c r="D311" s="56"/>
      <c r="E311" s="57" t="s">
        <v>2443</v>
      </c>
      <c r="F311" s="58" t="s">
        <v>2670</v>
      </c>
      <c r="G311" s="58" t="s">
        <v>2463</v>
      </c>
      <c r="H311" s="56" t="s">
        <v>2428</v>
      </c>
      <c r="I311" s="56" t="s">
        <v>2446</v>
      </c>
      <c r="J311" s="56" t="s">
        <v>2447</v>
      </c>
      <c r="K311" s="56" t="s">
        <v>2448</v>
      </c>
    </row>
    <row r="312" spans="1:12" ht="39.6" customHeight="1" x14ac:dyDescent="0.35">
      <c r="A312" s="167">
        <v>44897</v>
      </c>
      <c r="B312" s="34">
        <v>44897</v>
      </c>
      <c r="C312" s="35" t="s">
        <v>135</v>
      </c>
      <c r="D312" s="35" t="s">
        <v>1687</v>
      </c>
      <c r="E312" s="156" t="s">
        <v>2605</v>
      </c>
      <c r="F312" s="36" t="s">
        <v>2725</v>
      </c>
      <c r="G312" s="35">
        <v>25</v>
      </c>
      <c r="H312" s="35" t="s">
        <v>2863</v>
      </c>
      <c r="I312" s="37">
        <v>1710</v>
      </c>
      <c r="J312" s="37">
        <f>+K312*I312</f>
        <v>116280</v>
      </c>
      <c r="K312" s="35">
        <v>68</v>
      </c>
    </row>
    <row r="313" spans="1:12" ht="21.6" customHeight="1" x14ac:dyDescent="0.35">
      <c r="A313" s="167">
        <v>45265</v>
      </c>
      <c r="B313" s="34">
        <v>45290</v>
      </c>
      <c r="C313" s="35"/>
      <c r="D313" s="35"/>
      <c r="E313" s="156" t="s">
        <v>3256</v>
      </c>
      <c r="F313" s="36" t="s">
        <v>2864</v>
      </c>
      <c r="G313" s="35">
        <v>150</v>
      </c>
      <c r="H313" s="35" t="s">
        <v>2865</v>
      </c>
      <c r="I313" s="37">
        <v>137.53</v>
      </c>
      <c r="J313" s="37">
        <v>20629.5</v>
      </c>
      <c r="K313" s="35">
        <v>38</v>
      </c>
    </row>
    <row r="314" spans="1:12" ht="21.6" customHeight="1" x14ac:dyDescent="0.35">
      <c r="A314" s="167"/>
      <c r="B314" s="34"/>
      <c r="C314" s="35"/>
      <c r="D314" s="35"/>
      <c r="E314" s="156"/>
      <c r="F314" s="36" t="s">
        <v>3191</v>
      </c>
      <c r="G314" s="35"/>
      <c r="H314" s="35" t="s">
        <v>2865</v>
      </c>
      <c r="I314" s="37">
        <v>60.18</v>
      </c>
      <c r="J314" s="37">
        <v>6679.98</v>
      </c>
      <c r="K314" s="35">
        <v>138</v>
      </c>
    </row>
    <row r="315" spans="1:12" ht="21.6" customHeight="1" x14ac:dyDescent="0.35">
      <c r="A315" s="167">
        <v>45012</v>
      </c>
      <c r="B315" s="34">
        <v>45011</v>
      </c>
      <c r="C315" s="35" t="s">
        <v>135</v>
      </c>
      <c r="D315" s="35" t="s">
        <v>1687</v>
      </c>
      <c r="E315" s="156" t="s">
        <v>2606</v>
      </c>
      <c r="F315" s="36" t="s">
        <v>3239</v>
      </c>
      <c r="G315" s="35">
        <v>75</v>
      </c>
      <c r="H315" s="35" t="s">
        <v>2866</v>
      </c>
      <c r="I315" s="37">
        <v>82.6</v>
      </c>
      <c r="J315" s="37">
        <f t="shared" ref="J315:J395" si="6">+K315*I315</f>
        <v>247.79999999999998</v>
      </c>
      <c r="K315" s="35">
        <v>3</v>
      </c>
    </row>
    <row r="316" spans="1:12" ht="21.6" customHeight="1" x14ac:dyDescent="0.35">
      <c r="A316" s="167">
        <v>44511</v>
      </c>
      <c r="B316" s="34">
        <v>44511</v>
      </c>
      <c r="C316" s="35" t="s">
        <v>135</v>
      </c>
      <c r="D316" s="35" t="s">
        <v>1641</v>
      </c>
      <c r="E316" s="156" t="s">
        <v>2607</v>
      </c>
      <c r="F316" s="36" t="s">
        <v>151</v>
      </c>
      <c r="G316" s="35">
        <v>120</v>
      </c>
      <c r="H316" s="35" t="s">
        <v>2425</v>
      </c>
      <c r="I316" s="37">
        <v>56.99</v>
      </c>
      <c r="J316" s="37">
        <f t="shared" si="6"/>
        <v>10714.12</v>
      </c>
      <c r="K316" s="35">
        <v>188</v>
      </c>
    </row>
    <row r="317" spans="1:12" ht="21.6" customHeight="1" x14ac:dyDescent="0.35">
      <c r="A317" s="167">
        <v>44893</v>
      </c>
      <c r="B317" s="34">
        <v>44893</v>
      </c>
      <c r="C317" s="35" t="s">
        <v>135</v>
      </c>
      <c r="D317" s="35" t="s">
        <v>1641</v>
      </c>
      <c r="E317" s="156" t="s">
        <v>2608</v>
      </c>
      <c r="F317" s="36" t="s">
        <v>1675</v>
      </c>
      <c r="G317" s="35">
        <v>40</v>
      </c>
      <c r="H317" s="35" t="s">
        <v>2865</v>
      </c>
      <c r="I317" s="37">
        <v>22.42</v>
      </c>
      <c r="J317" s="37">
        <f t="shared" si="6"/>
        <v>7622.8</v>
      </c>
      <c r="K317" s="35">
        <v>340</v>
      </c>
    </row>
    <row r="318" spans="1:12" ht="21.6" customHeight="1" x14ac:dyDescent="0.35">
      <c r="A318" s="167">
        <v>44893</v>
      </c>
      <c r="B318" s="34">
        <v>44893</v>
      </c>
      <c r="C318" s="35"/>
      <c r="D318" s="35"/>
      <c r="E318" s="156"/>
      <c r="F318" s="36" t="s">
        <v>2869</v>
      </c>
      <c r="G318" s="35">
        <v>40</v>
      </c>
      <c r="H318" s="35" t="s">
        <v>2865</v>
      </c>
      <c r="I318" s="37">
        <v>22.42</v>
      </c>
      <c r="J318" s="37">
        <f t="shared" si="6"/>
        <v>12913.920000000002</v>
      </c>
      <c r="K318" s="35">
        <v>576</v>
      </c>
    </row>
    <row r="319" spans="1:12" ht="21.6" customHeight="1" x14ac:dyDescent="0.35">
      <c r="A319" s="167">
        <v>44701</v>
      </c>
      <c r="B319" s="34">
        <v>44701</v>
      </c>
      <c r="C319" s="35"/>
      <c r="D319" s="35"/>
      <c r="E319" s="156"/>
      <c r="F319" s="36" t="s">
        <v>2868</v>
      </c>
      <c r="G319" s="35">
        <v>250</v>
      </c>
      <c r="H319" s="35" t="s">
        <v>2865</v>
      </c>
      <c r="I319" s="37">
        <v>34.22</v>
      </c>
      <c r="J319" s="37">
        <f t="shared" si="6"/>
        <v>5543.6399999999994</v>
      </c>
      <c r="K319" s="35">
        <v>162</v>
      </c>
    </row>
    <row r="320" spans="1:12" ht="43.15" customHeight="1" x14ac:dyDescent="0.35">
      <c r="A320" s="167">
        <v>44315</v>
      </c>
      <c r="B320" s="34">
        <v>44315</v>
      </c>
      <c r="C320" s="35" t="s">
        <v>135</v>
      </c>
      <c r="D320" s="35" t="s">
        <v>1641</v>
      </c>
      <c r="E320" s="156" t="s">
        <v>2609</v>
      </c>
      <c r="F320" s="36" t="s">
        <v>478</v>
      </c>
      <c r="G320" s="35">
        <v>20</v>
      </c>
      <c r="H320" s="35" t="s">
        <v>2769</v>
      </c>
      <c r="I320" s="37">
        <v>35.4</v>
      </c>
      <c r="J320" s="37">
        <f t="shared" si="6"/>
        <v>1239</v>
      </c>
      <c r="K320" s="35">
        <v>35</v>
      </c>
    </row>
    <row r="321" spans="1:12" ht="21.6" customHeight="1" x14ac:dyDescent="0.35">
      <c r="A321" s="167">
        <v>43314</v>
      </c>
      <c r="B321" s="34">
        <v>43314.611585648148</v>
      </c>
      <c r="C321" s="35" t="s">
        <v>135</v>
      </c>
      <c r="D321" s="35" t="s">
        <v>1641</v>
      </c>
      <c r="E321" s="156" t="s">
        <v>2610</v>
      </c>
      <c r="F321" s="36" t="s">
        <v>156</v>
      </c>
      <c r="G321" s="35">
        <v>300</v>
      </c>
      <c r="H321" s="35" t="s">
        <v>2425</v>
      </c>
      <c r="I321" s="37">
        <v>8.9443999999999999</v>
      </c>
      <c r="J321" s="37">
        <f t="shared" si="6"/>
        <v>6261.08</v>
      </c>
      <c r="K321" s="35">
        <v>700</v>
      </c>
    </row>
    <row r="322" spans="1:12" ht="21.6" customHeight="1" x14ac:dyDescent="0.35">
      <c r="A322" s="167">
        <v>45265</v>
      </c>
      <c r="B322" s="34">
        <v>45290</v>
      </c>
      <c r="C322" s="35" t="s">
        <v>135</v>
      </c>
      <c r="D322" s="35" t="s">
        <v>1641</v>
      </c>
      <c r="E322" s="156" t="s">
        <v>2611</v>
      </c>
      <c r="F322" s="36" t="s">
        <v>154</v>
      </c>
      <c r="G322" s="35">
        <v>60</v>
      </c>
      <c r="H322" s="35" t="s">
        <v>2425</v>
      </c>
      <c r="I322" s="37">
        <v>33.04</v>
      </c>
      <c r="J322" s="37">
        <f t="shared" si="6"/>
        <v>0</v>
      </c>
      <c r="K322" s="35">
        <v>0</v>
      </c>
      <c r="L322" s="11" t="s">
        <v>3242</v>
      </c>
    </row>
    <row r="323" spans="1:12" s="8" customFormat="1" ht="21.6" customHeight="1" x14ac:dyDescent="0.35">
      <c r="A323" s="167">
        <v>44897</v>
      </c>
      <c r="B323" s="34">
        <v>44897</v>
      </c>
      <c r="C323" s="35" t="s">
        <v>135</v>
      </c>
      <c r="D323" s="35" t="s">
        <v>1641</v>
      </c>
      <c r="E323" s="156" t="s">
        <v>2612</v>
      </c>
      <c r="F323" s="36" t="s">
        <v>193</v>
      </c>
      <c r="G323" s="35">
        <v>20</v>
      </c>
      <c r="H323" s="35" t="s">
        <v>2425</v>
      </c>
      <c r="I323" s="37">
        <v>41.44</v>
      </c>
      <c r="J323" s="37">
        <f t="shared" si="6"/>
        <v>27930.559999999998</v>
      </c>
      <c r="K323" s="35">
        <v>674</v>
      </c>
    </row>
    <row r="324" spans="1:12" s="8" customFormat="1" ht="21.6" customHeight="1" x14ac:dyDescent="0.35">
      <c r="A324" s="167">
        <v>43503</v>
      </c>
      <c r="B324" s="34">
        <v>43504.361168981479</v>
      </c>
      <c r="C324" s="35" t="s">
        <v>40</v>
      </c>
      <c r="D324" s="35" t="s">
        <v>2341</v>
      </c>
      <c r="E324" s="156" t="s">
        <v>2613</v>
      </c>
      <c r="F324" s="36" t="s">
        <v>1654</v>
      </c>
      <c r="G324" s="35">
        <v>37</v>
      </c>
      <c r="H324" s="35" t="s">
        <v>2427</v>
      </c>
      <c r="I324" s="37">
        <v>47.2</v>
      </c>
      <c r="J324" s="37">
        <f t="shared" si="6"/>
        <v>1746.4</v>
      </c>
      <c r="K324" s="35">
        <v>37</v>
      </c>
    </row>
    <row r="325" spans="1:12" ht="21.6" customHeight="1" x14ac:dyDescent="0.35">
      <c r="A325" s="167">
        <v>44701</v>
      </c>
      <c r="B325" s="34">
        <v>44701</v>
      </c>
      <c r="C325" s="35" t="s">
        <v>40</v>
      </c>
      <c r="D325" s="35" t="s">
        <v>1970</v>
      </c>
      <c r="E325" s="156" t="s">
        <v>2614</v>
      </c>
      <c r="F325" s="36" t="s">
        <v>1928</v>
      </c>
      <c r="G325" s="35">
        <v>100</v>
      </c>
      <c r="H325" s="35" t="s">
        <v>2795</v>
      </c>
      <c r="I325" s="37">
        <v>42.8</v>
      </c>
      <c r="J325" s="37">
        <f t="shared" si="6"/>
        <v>2268.3999999999996</v>
      </c>
      <c r="K325" s="35">
        <v>53</v>
      </c>
    </row>
    <row r="326" spans="1:12" ht="21.6" customHeight="1" x14ac:dyDescent="0.35">
      <c r="A326" s="167">
        <v>42858</v>
      </c>
      <c r="B326" s="34">
        <v>42859.442789351851</v>
      </c>
      <c r="C326" s="35" t="s">
        <v>135</v>
      </c>
      <c r="D326" s="35" t="s">
        <v>1011</v>
      </c>
      <c r="E326" s="156" t="s">
        <v>2615</v>
      </c>
      <c r="F326" s="36" t="s">
        <v>1029</v>
      </c>
      <c r="G326" s="35">
        <v>1750</v>
      </c>
      <c r="H326" s="35" t="s">
        <v>2428</v>
      </c>
      <c r="I326" s="37">
        <v>6.5961999999999996</v>
      </c>
      <c r="J326" s="37">
        <f t="shared" si="6"/>
        <v>6926.0099999999993</v>
      </c>
      <c r="K326" s="35">
        <v>1050</v>
      </c>
    </row>
    <row r="327" spans="1:12" ht="21.6" customHeight="1" x14ac:dyDescent="0.35">
      <c r="A327" s="167">
        <v>45259</v>
      </c>
      <c r="B327" s="34">
        <v>45259</v>
      </c>
      <c r="C327" s="35" t="s">
        <v>135</v>
      </c>
      <c r="D327" s="35" t="s">
        <v>1641</v>
      </c>
      <c r="E327" s="156" t="s">
        <v>2616</v>
      </c>
      <c r="F327" s="36" t="s">
        <v>1031</v>
      </c>
      <c r="G327" s="35">
        <v>150</v>
      </c>
      <c r="H327" s="35" t="s">
        <v>2428</v>
      </c>
      <c r="I327" s="37">
        <v>37.06</v>
      </c>
      <c r="J327" s="37">
        <f t="shared" si="6"/>
        <v>3631.88</v>
      </c>
      <c r="K327" s="35">
        <v>98</v>
      </c>
    </row>
    <row r="328" spans="1:12" ht="21.6" customHeight="1" x14ac:dyDescent="0.35">
      <c r="A328" s="167">
        <v>45009</v>
      </c>
      <c r="B328" s="34">
        <v>45009</v>
      </c>
      <c r="C328" s="35" t="s">
        <v>135</v>
      </c>
      <c r="D328" s="35" t="s">
        <v>1641</v>
      </c>
      <c r="E328" s="156" t="s">
        <v>2617</v>
      </c>
      <c r="F328" s="36" t="s">
        <v>2870</v>
      </c>
      <c r="G328" s="35">
        <v>20</v>
      </c>
      <c r="H328" s="35" t="s">
        <v>2865</v>
      </c>
      <c r="I328" s="37">
        <v>46.32</v>
      </c>
      <c r="J328" s="37">
        <f t="shared" si="6"/>
        <v>5465.76</v>
      </c>
      <c r="K328" s="155">
        <v>118</v>
      </c>
    </row>
    <row r="329" spans="1:12" ht="40.9" customHeight="1" x14ac:dyDescent="0.35">
      <c r="A329" s="185">
        <v>44701</v>
      </c>
      <c r="B329" s="34">
        <v>44701</v>
      </c>
      <c r="C329" s="35" t="s">
        <v>135</v>
      </c>
      <c r="D329" s="35" t="s">
        <v>1641</v>
      </c>
      <c r="E329" s="156" t="s">
        <v>2618</v>
      </c>
      <c r="F329" s="36" t="s">
        <v>1025</v>
      </c>
      <c r="G329" s="35">
        <v>150</v>
      </c>
      <c r="H329" s="35" t="s">
        <v>2865</v>
      </c>
      <c r="I329" s="37">
        <v>65.58</v>
      </c>
      <c r="J329" s="37">
        <f t="shared" si="6"/>
        <v>8263.08</v>
      </c>
      <c r="K329" s="35">
        <v>126</v>
      </c>
    </row>
    <row r="330" spans="1:12" ht="21.6" customHeight="1" x14ac:dyDescent="0.35">
      <c r="A330" s="167">
        <v>45233</v>
      </c>
      <c r="B330" s="34">
        <v>45259</v>
      </c>
      <c r="C330" s="35" t="s">
        <v>135</v>
      </c>
      <c r="D330" s="35" t="s">
        <v>1641</v>
      </c>
      <c r="E330" s="156" t="s">
        <v>2620</v>
      </c>
      <c r="F330" s="36" t="s">
        <v>143</v>
      </c>
      <c r="G330" s="35">
        <v>100</v>
      </c>
      <c r="H330" s="35" t="s">
        <v>2975</v>
      </c>
      <c r="I330" s="37">
        <v>330.4</v>
      </c>
      <c r="J330" s="37">
        <f t="shared" si="6"/>
        <v>93503.2</v>
      </c>
      <c r="K330" s="35">
        <v>283</v>
      </c>
    </row>
    <row r="331" spans="1:12" ht="21.6" customHeight="1" x14ac:dyDescent="0.35">
      <c r="A331" s="167">
        <v>44511</v>
      </c>
      <c r="B331" s="34">
        <v>44511</v>
      </c>
      <c r="C331" s="35" t="s">
        <v>135</v>
      </c>
      <c r="D331" s="35" t="s">
        <v>1641</v>
      </c>
      <c r="E331" s="156" t="s">
        <v>2621</v>
      </c>
      <c r="F331" s="36" t="s">
        <v>480</v>
      </c>
      <c r="G331" s="35">
        <v>25</v>
      </c>
      <c r="H331" s="35" t="s">
        <v>2428</v>
      </c>
      <c r="I331" s="37">
        <v>377.6</v>
      </c>
      <c r="J331" s="37">
        <f t="shared" si="6"/>
        <v>26054.400000000001</v>
      </c>
      <c r="K331" s="35">
        <v>69</v>
      </c>
    </row>
    <row r="332" spans="1:12" ht="21.6" customHeight="1" x14ac:dyDescent="0.35">
      <c r="A332" s="167">
        <v>45265</v>
      </c>
      <c r="B332" s="34">
        <v>45290</v>
      </c>
      <c r="C332" s="35" t="s">
        <v>135</v>
      </c>
      <c r="D332" s="35" t="s">
        <v>1641</v>
      </c>
      <c r="E332" s="156" t="s">
        <v>2622</v>
      </c>
      <c r="F332" s="36" t="s">
        <v>482</v>
      </c>
      <c r="G332" s="35">
        <v>60</v>
      </c>
      <c r="H332" s="35" t="s">
        <v>2428</v>
      </c>
      <c r="I332" s="37">
        <v>7.43</v>
      </c>
      <c r="J332" s="37">
        <f t="shared" si="6"/>
        <v>289.77</v>
      </c>
      <c r="K332" s="35">
        <v>39</v>
      </c>
    </row>
    <row r="333" spans="1:12" ht="21.6" customHeight="1" x14ac:dyDescent="0.35">
      <c r="A333" s="165">
        <v>44897</v>
      </c>
      <c r="B333" s="108">
        <v>44897</v>
      </c>
      <c r="C333" s="109" t="s">
        <v>40</v>
      </c>
      <c r="D333" s="109" t="s">
        <v>1758</v>
      </c>
      <c r="E333" s="160" t="s">
        <v>2623</v>
      </c>
      <c r="F333" s="110" t="s">
        <v>210</v>
      </c>
      <c r="G333" s="109">
        <v>100</v>
      </c>
      <c r="H333" s="109" t="s">
        <v>2865</v>
      </c>
      <c r="I333" s="111">
        <v>132.16</v>
      </c>
      <c r="J333" s="37">
        <f t="shared" si="6"/>
        <v>0</v>
      </c>
      <c r="K333" s="109">
        <v>0</v>
      </c>
    </row>
    <row r="334" spans="1:12" ht="21.6" customHeight="1" x14ac:dyDescent="0.35">
      <c r="A334" s="167">
        <v>45231</v>
      </c>
      <c r="B334" s="34">
        <v>45259</v>
      </c>
      <c r="C334" s="35" t="s">
        <v>135</v>
      </c>
      <c r="D334" s="35" t="s">
        <v>1627</v>
      </c>
      <c r="E334" s="156" t="s">
        <v>2624</v>
      </c>
      <c r="F334" s="36" t="s">
        <v>145</v>
      </c>
      <c r="G334" s="35">
        <v>100</v>
      </c>
      <c r="H334" s="35" t="s">
        <v>2428</v>
      </c>
      <c r="I334" s="37">
        <v>50.13</v>
      </c>
      <c r="J334" s="37">
        <f t="shared" si="6"/>
        <v>1904.94</v>
      </c>
      <c r="K334" s="35">
        <v>38</v>
      </c>
    </row>
    <row r="335" spans="1:12" s="8" customFormat="1" ht="21.6" customHeight="1" x14ac:dyDescent="0.35">
      <c r="A335" s="165">
        <v>45261</v>
      </c>
      <c r="B335" s="108">
        <v>45290</v>
      </c>
      <c r="C335" s="109" t="s">
        <v>135</v>
      </c>
      <c r="D335" s="109" t="s">
        <v>1687</v>
      </c>
      <c r="E335" s="156" t="s">
        <v>2625</v>
      </c>
      <c r="F335" s="110" t="s">
        <v>3065</v>
      </c>
      <c r="G335" s="109">
        <v>60</v>
      </c>
      <c r="H335" s="109" t="s">
        <v>2428</v>
      </c>
      <c r="I335" s="111">
        <v>377.6</v>
      </c>
      <c r="J335" s="37">
        <f t="shared" si="6"/>
        <v>6796.8</v>
      </c>
      <c r="K335" s="109">
        <v>18</v>
      </c>
    </row>
    <row r="336" spans="1:12" ht="21.6" customHeight="1" x14ac:dyDescent="0.35">
      <c r="A336" s="167">
        <v>44701</v>
      </c>
      <c r="B336" s="34">
        <v>44701</v>
      </c>
      <c r="C336" s="35" t="s">
        <v>135</v>
      </c>
      <c r="D336" s="35" t="s">
        <v>1641</v>
      </c>
      <c r="E336" s="156" t="s">
        <v>2626</v>
      </c>
      <c r="F336" s="36" t="s">
        <v>1023</v>
      </c>
      <c r="G336" s="35">
        <v>50</v>
      </c>
      <c r="H336" s="35" t="s">
        <v>2428</v>
      </c>
      <c r="I336" s="37">
        <v>230.1</v>
      </c>
      <c r="J336" s="37">
        <f t="shared" si="6"/>
        <v>16107</v>
      </c>
      <c r="K336" s="35">
        <v>70</v>
      </c>
    </row>
    <row r="337" spans="1:12" ht="21.6" customHeight="1" x14ac:dyDescent="0.35">
      <c r="A337" s="167">
        <v>43314</v>
      </c>
      <c r="B337" s="34">
        <v>43314</v>
      </c>
      <c r="C337" s="35"/>
      <c r="D337" s="35"/>
      <c r="E337" s="156" t="s">
        <v>2808</v>
      </c>
      <c r="F337" s="36" t="s">
        <v>2809</v>
      </c>
      <c r="G337" s="35">
        <v>50</v>
      </c>
      <c r="H337" s="35" t="s">
        <v>2683</v>
      </c>
      <c r="I337" s="37">
        <v>356</v>
      </c>
      <c r="J337" s="37">
        <f t="shared" si="6"/>
        <v>17800</v>
      </c>
      <c r="K337" s="35">
        <v>50</v>
      </c>
    </row>
    <row r="338" spans="1:12" s="60" customFormat="1" ht="21.6" customHeight="1" x14ac:dyDescent="0.35">
      <c r="A338" s="167">
        <v>43314</v>
      </c>
      <c r="B338" s="34">
        <v>43314.611585648148</v>
      </c>
      <c r="C338" s="35" t="s">
        <v>135</v>
      </c>
      <c r="D338" s="35" t="s">
        <v>1641</v>
      </c>
      <c r="E338" s="156" t="s">
        <v>2627</v>
      </c>
      <c r="F338" s="36" t="s">
        <v>488</v>
      </c>
      <c r="G338" s="35">
        <v>20</v>
      </c>
      <c r="H338" s="35" t="s">
        <v>2428</v>
      </c>
      <c r="I338" s="37">
        <v>166.99359999999999</v>
      </c>
      <c r="J338" s="37">
        <f t="shared" si="6"/>
        <v>2170.9168</v>
      </c>
      <c r="K338" s="35">
        <v>13</v>
      </c>
    </row>
    <row r="339" spans="1:12" s="60" customFormat="1" ht="21.6" customHeight="1" x14ac:dyDescent="0.35">
      <c r="A339" s="167">
        <v>45166</v>
      </c>
      <c r="B339" s="34">
        <v>45166</v>
      </c>
      <c r="C339" s="35"/>
      <c r="D339" s="35"/>
      <c r="E339" s="156" t="s">
        <v>3254</v>
      </c>
      <c r="F339" s="36" t="s">
        <v>2931</v>
      </c>
      <c r="G339" s="35">
        <v>40</v>
      </c>
      <c r="H339" s="35" t="s">
        <v>2683</v>
      </c>
      <c r="I339" s="37">
        <v>81.78</v>
      </c>
      <c r="J339" s="37">
        <f t="shared" si="6"/>
        <v>490.68</v>
      </c>
      <c r="K339" s="35">
        <v>6</v>
      </c>
    </row>
    <row r="340" spans="1:12" s="8" customFormat="1" ht="21.6" customHeight="1" x14ac:dyDescent="0.35">
      <c r="A340" s="167">
        <v>44701</v>
      </c>
      <c r="B340" s="34">
        <v>44701</v>
      </c>
      <c r="C340" s="35" t="s">
        <v>135</v>
      </c>
      <c r="D340" s="35" t="s">
        <v>1641</v>
      </c>
      <c r="E340" s="156" t="s">
        <v>2628</v>
      </c>
      <c r="F340" s="36" t="s">
        <v>1644</v>
      </c>
      <c r="G340" s="35">
        <v>50</v>
      </c>
      <c r="H340" s="35" t="s">
        <v>2428</v>
      </c>
      <c r="I340" s="37">
        <v>59.35</v>
      </c>
      <c r="J340" s="37">
        <f t="shared" si="6"/>
        <v>4273.2</v>
      </c>
      <c r="K340" s="35">
        <v>72</v>
      </c>
    </row>
    <row r="341" spans="1:12" s="8" customFormat="1" ht="21.6" customHeight="1" x14ac:dyDescent="0.35">
      <c r="A341" s="167">
        <v>45163</v>
      </c>
      <c r="B341" s="34">
        <v>45163</v>
      </c>
      <c r="C341" s="35"/>
      <c r="D341" s="35"/>
      <c r="E341" s="156" t="s">
        <v>3259</v>
      </c>
      <c r="F341" s="36" t="s">
        <v>3260</v>
      </c>
      <c r="G341" s="35">
        <v>1000</v>
      </c>
      <c r="H341" s="35" t="s">
        <v>2683</v>
      </c>
      <c r="I341" s="37">
        <v>8.26</v>
      </c>
      <c r="J341" s="37">
        <f t="shared" si="6"/>
        <v>0</v>
      </c>
      <c r="K341" s="35">
        <v>0</v>
      </c>
    </row>
    <row r="342" spans="1:12" s="8" customFormat="1" ht="21.6" customHeight="1" x14ac:dyDescent="0.35">
      <c r="A342" s="167">
        <v>45163</v>
      </c>
      <c r="B342" s="34">
        <v>45163</v>
      </c>
      <c r="C342" s="35"/>
      <c r="D342" s="35"/>
      <c r="E342" s="156" t="s">
        <v>3257</v>
      </c>
      <c r="F342" s="36" t="s">
        <v>3258</v>
      </c>
      <c r="G342" s="35">
        <v>1000</v>
      </c>
      <c r="H342" s="35" t="s">
        <v>2683</v>
      </c>
      <c r="I342" s="37">
        <v>29.5</v>
      </c>
      <c r="J342" s="37">
        <f t="shared" si="6"/>
        <v>0</v>
      </c>
      <c r="K342" s="35">
        <v>0</v>
      </c>
      <c r="L342" s="8" t="s">
        <v>3242</v>
      </c>
    </row>
    <row r="343" spans="1:12" s="8" customFormat="1" ht="21.6" customHeight="1" x14ac:dyDescent="0.35">
      <c r="A343" s="167">
        <v>44701</v>
      </c>
      <c r="B343" s="34">
        <v>44701</v>
      </c>
      <c r="C343" s="35" t="s">
        <v>135</v>
      </c>
      <c r="D343" s="35" t="s">
        <v>1641</v>
      </c>
      <c r="E343" s="156" t="s">
        <v>2629</v>
      </c>
      <c r="F343" s="36" t="s">
        <v>1646</v>
      </c>
      <c r="G343" s="35">
        <v>500</v>
      </c>
      <c r="H343" s="35" t="s">
        <v>2428</v>
      </c>
      <c r="I343" s="37">
        <v>32.450000000000003</v>
      </c>
      <c r="J343" s="37">
        <f t="shared" si="6"/>
        <v>36311.550000000003</v>
      </c>
      <c r="K343" s="35">
        <v>1119</v>
      </c>
      <c r="L343" s="249"/>
    </row>
    <row r="344" spans="1:12" ht="21.6" customHeight="1" x14ac:dyDescent="0.35">
      <c r="A344" s="167">
        <v>44701</v>
      </c>
      <c r="B344" s="34">
        <v>44701</v>
      </c>
      <c r="C344" s="35" t="s">
        <v>135</v>
      </c>
      <c r="D344" s="35" t="s">
        <v>1641</v>
      </c>
      <c r="E344" s="156" t="s">
        <v>2630</v>
      </c>
      <c r="F344" s="36" t="s">
        <v>511</v>
      </c>
      <c r="G344" s="35">
        <v>1200</v>
      </c>
      <c r="H344" s="35" t="s">
        <v>2428</v>
      </c>
      <c r="I344" s="37">
        <v>18.829999999999998</v>
      </c>
      <c r="J344" s="37">
        <f t="shared" si="6"/>
        <v>14047.179999999998</v>
      </c>
      <c r="K344" s="35">
        <v>746</v>
      </c>
    </row>
    <row r="345" spans="1:12" ht="43.9" customHeight="1" x14ac:dyDescent="0.35">
      <c r="A345" s="167">
        <v>45009</v>
      </c>
      <c r="B345" s="34">
        <v>45009</v>
      </c>
      <c r="C345" s="35" t="s">
        <v>40</v>
      </c>
      <c r="D345" s="35" t="s">
        <v>475</v>
      </c>
      <c r="E345" s="156" t="s">
        <v>2631</v>
      </c>
      <c r="F345" s="36" t="s">
        <v>2527</v>
      </c>
      <c r="G345" s="35">
        <v>40</v>
      </c>
      <c r="H345" s="35" t="s">
        <v>3123</v>
      </c>
      <c r="I345" s="37">
        <v>270</v>
      </c>
      <c r="J345" s="37">
        <f t="shared" si="6"/>
        <v>34830</v>
      </c>
      <c r="K345" s="35">
        <v>129</v>
      </c>
    </row>
    <row r="346" spans="1:12" ht="21.6" customHeight="1" x14ac:dyDescent="0.35">
      <c r="A346" s="168">
        <v>45259</v>
      </c>
      <c r="B346" s="39">
        <v>45260</v>
      </c>
      <c r="C346" s="38"/>
      <c r="D346" s="38"/>
      <c r="E346" s="156" t="s">
        <v>3253</v>
      </c>
      <c r="F346" s="40" t="s">
        <v>2872</v>
      </c>
      <c r="G346" s="38">
        <v>60</v>
      </c>
      <c r="H346" s="38" t="s">
        <v>2683</v>
      </c>
      <c r="I346" s="41">
        <v>10.81</v>
      </c>
      <c r="J346" s="37">
        <f t="shared" si="6"/>
        <v>129.72</v>
      </c>
      <c r="K346" s="38">
        <v>12</v>
      </c>
    </row>
    <row r="347" spans="1:12" ht="21.6" customHeight="1" x14ac:dyDescent="0.35">
      <c r="A347" s="167">
        <v>44893</v>
      </c>
      <c r="B347" s="34">
        <v>44893</v>
      </c>
      <c r="C347" s="35" t="s">
        <v>135</v>
      </c>
      <c r="D347" s="35" t="s">
        <v>1641</v>
      </c>
      <c r="E347" s="156" t="s">
        <v>2632</v>
      </c>
      <c r="F347" s="36" t="s">
        <v>3216</v>
      </c>
      <c r="G347" s="35">
        <v>50</v>
      </c>
      <c r="H347" s="35" t="s">
        <v>2428</v>
      </c>
      <c r="I347" s="37">
        <v>15.34</v>
      </c>
      <c r="J347" s="37">
        <f t="shared" si="6"/>
        <v>0</v>
      </c>
      <c r="K347" s="35">
        <v>0</v>
      </c>
    </row>
    <row r="348" spans="1:12" ht="21.6" customHeight="1" x14ac:dyDescent="0.35">
      <c r="A348" s="168">
        <v>43390</v>
      </c>
      <c r="B348" s="39">
        <v>43390.646238425928</v>
      </c>
      <c r="C348" s="39" t="s">
        <v>40</v>
      </c>
      <c r="D348" s="39" t="s">
        <v>1772</v>
      </c>
      <c r="E348" s="205" t="s">
        <v>2633</v>
      </c>
      <c r="F348" s="40" t="s">
        <v>3233</v>
      </c>
      <c r="G348" s="35">
        <v>50</v>
      </c>
      <c r="H348" s="40" t="s">
        <v>2428</v>
      </c>
      <c r="I348" s="164">
        <v>526.12</v>
      </c>
      <c r="J348" s="37">
        <v>10522.4</v>
      </c>
      <c r="K348" s="38">
        <v>20</v>
      </c>
    </row>
    <row r="349" spans="1:12" ht="21.6" customHeight="1" x14ac:dyDescent="0.35">
      <c r="A349" s="168">
        <v>45231</v>
      </c>
      <c r="B349" s="39">
        <v>45259</v>
      </c>
      <c r="C349" s="39"/>
      <c r="D349" s="39" t="s">
        <v>138</v>
      </c>
      <c r="E349" s="205" t="s">
        <v>2685</v>
      </c>
      <c r="F349" s="40" t="s">
        <v>2669</v>
      </c>
      <c r="G349" s="35">
        <v>1600</v>
      </c>
      <c r="H349" s="40" t="s">
        <v>2762</v>
      </c>
      <c r="I349" s="164">
        <v>265</v>
      </c>
      <c r="J349" s="37">
        <v>350860</v>
      </c>
      <c r="K349" s="38">
        <v>1073</v>
      </c>
    </row>
    <row r="350" spans="1:12" s="8" customFormat="1" ht="21.6" customHeight="1" x14ac:dyDescent="0.35">
      <c r="A350" s="167">
        <v>45231</v>
      </c>
      <c r="B350" s="34">
        <v>45259</v>
      </c>
      <c r="C350" s="35" t="s">
        <v>135</v>
      </c>
      <c r="D350" s="35" t="s">
        <v>1641</v>
      </c>
      <c r="E350" s="156" t="s">
        <v>2634</v>
      </c>
      <c r="F350" s="36" t="s">
        <v>3217</v>
      </c>
      <c r="G350" s="35">
        <v>100</v>
      </c>
      <c r="H350" s="35" t="s">
        <v>2434</v>
      </c>
      <c r="I350" s="37">
        <v>20.190000000000001</v>
      </c>
      <c r="J350" s="37">
        <f t="shared" si="6"/>
        <v>2019.0000000000002</v>
      </c>
      <c r="K350" s="35">
        <v>100</v>
      </c>
    </row>
    <row r="351" spans="1:12" s="8" customFormat="1" ht="21.6" customHeight="1" x14ac:dyDescent="0.35">
      <c r="A351" s="167">
        <v>43060</v>
      </c>
      <c r="B351" s="34">
        <v>43060.49722222222</v>
      </c>
      <c r="C351" s="35" t="s">
        <v>40</v>
      </c>
      <c r="D351" s="35" t="s">
        <v>1284</v>
      </c>
      <c r="E351" s="156" t="s">
        <v>2635</v>
      </c>
      <c r="F351" s="36" t="s">
        <v>3218</v>
      </c>
      <c r="G351" s="35">
        <v>500</v>
      </c>
      <c r="H351" s="35" t="s">
        <v>2436</v>
      </c>
      <c r="I351" s="37">
        <v>41.3</v>
      </c>
      <c r="J351" s="37">
        <f t="shared" si="6"/>
        <v>38615.5</v>
      </c>
      <c r="K351" s="35">
        <v>935</v>
      </c>
      <c r="L351" s="8" t="s">
        <v>3242</v>
      </c>
    </row>
    <row r="352" spans="1:12" s="8" customFormat="1" ht="21.6" customHeight="1" x14ac:dyDescent="0.35">
      <c r="A352" s="167">
        <v>44897</v>
      </c>
      <c r="B352" s="34">
        <v>44897</v>
      </c>
      <c r="C352" s="35" t="s">
        <v>135</v>
      </c>
      <c r="D352" s="35" t="s">
        <v>1641</v>
      </c>
      <c r="E352" s="156" t="s">
        <v>2636</v>
      </c>
      <c r="F352" s="36" t="s">
        <v>158</v>
      </c>
      <c r="G352" s="35">
        <v>60</v>
      </c>
      <c r="H352" s="35" t="s">
        <v>2428</v>
      </c>
      <c r="I352" s="37">
        <v>24.78</v>
      </c>
      <c r="J352" s="37">
        <f t="shared" si="6"/>
        <v>569.94000000000005</v>
      </c>
      <c r="K352" s="35">
        <v>23</v>
      </c>
    </row>
    <row r="353" spans="1:13" ht="21" customHeight="1" x14ac:dyDescent="0.35">
      <c r="A353" s="167">
        <v>45259</v>
      </c>
      <c r="B353" s="34">
        <v>45260</v>
      </c>
      <c r="C353" s="35" t="s">
        <v>135</v>
      </c>
      <c r="D353" s="35" t="s">
        <v>1641</v>
      </c>
      <c r="E353" s="156" t="s">
        <v>2637</v>
      </c>
      <c r="F353" s="36" t="s">
        <v>3125</v>
      </c>
      <c r="G353" s="35">
        <v>150</v>
      </c>
      <c r="H353" s="35" t="s">
        <v>2428</v>
      </c>
      <c r="I353" s="37">
        <v>16.52</v>
      </c>
      <c r="J353" s="37">
        <f t="shared" si="6"/>
        <v>10275.44</v>
      </c>
      <c r="K353" s="35">
        <v>622</v>
      </c>
    </row>
    <row r="354" spans="1:13" ht="21.6" customHeight="1" x14ac:dyDescent="0.35">
      <c r="A354" s="167">
        <v>45012</v>
      </c>
      <c r="B354" s="34">
        <v>45012</v>
      </c>
      <c r="C354" s="35"/>
      <c r="D354" s="35"/>
      <c r="E354" s="156" t="s">
        <v>2927</v>
      </c>
      <c r="F354" s="36" t="s">
        <v>2928</v>
      </c>
      <c r="G354" s="35">
        <v>10</v>
      </c>
      <c r="H354" s="35" t="s">
        <v>2865</v>
      </c>
      <c r="I354" s="37">
        <v>615.96</v>
      </c>
      <c r="J354" s="37">
        <f t="shared" si="6"/>
        <v>42501.240000000005</v>
      </c>
      <c r="K354" s="35">
        <v>69</v>
      </c>
      <c r="M354" s="11" t="s">
        <v>3327</v>
      </c>
    </row>
    <row r="355" spans="1:13" ht="21.6" customHeight="1" x14ac:dyDescent="0.35">
      <c r="A355" s="167">
        <v>45012</v>
      </c>
      <c r="B355" s="34">
        <v>45012</v>
      </c>
      <c r="C355" s="35" t="s">
        <v>135</v>
      </c>
      <c r="D355" s="35" t="s">
        <v>1641</v>
      </c>
      <c r="E355" s="156" t="s">
        <v>2638</v>
      </c>
      <c r="F355" s="36" t="s">
        <v>2926</v>
      </c>
      <c r="G355" s="35">
        <v>10</v>
      </c>
      <c r="H355" s="35" t="s">
        <v>2865</v>
      </c>
      <c r="I355" s="37">
        <v>615.96</v>
      </c>
      <c r="J355" s="37">
        <f t="shared" si="6"/>
        <v>27718.2</v>
      </c>
      <c r="K355" s="35">
        <v>45</v>
      </c>
    </row>
    <row r="356" spans="1:13" ht="21.6" customHeight="1" x14ac:dyDescent="0.35">
      <c r="A356" s="167">
        <v>43439.549768518518</v>
      </c>
      <c r="B356" s="34">
        <v>43439</v>
      </c>
      <c r="C356" s="31" t="s">
        <v>135</v>
      </c>
      <c r="D356" s="31" t="s">
        <v>1858</v>
      </c>
      <c r="E356" s="156" t="s">
        <v>2639</v>
      </c>
      <c r="F356" s="35" t="s">
        <v>3194</v>
      </c>
      <c r="G356" s="31">
        <v>500</v>
      </c>
      <c r="H356" s="38" t="s">
        <v>2428</v>
      </c>
      <c r="I356" s="37">
        <v>63.72</v>
      </c>
      <c r="J356" s="37">
        <f t="shared" si="6"/>
        <v>0</v>
      </c>
      <c r="K356" s="35">
        <v>0</v>
      </c>
    </row>
    <row r="357" spans="1:13" ht="21.6" customHeight="1" x14ac:dyDescent="0.35">
      <c r="A357" s="167">
        <v>43446</v>
      </c>
      <c r="B357" s="34">
        <v>43446</v>
      </c>
      <c r="C357" s="31" t="s">
        <v>135</v>
      </c>
      <c r="D357" s="31" t="s">
        <v>1883</v>
      </c>
      <c r="E357" s="156" t="s">
        <v>2640</v>
      </c>
      <c r="F357" s="35" t="s">
        <v>3193</v>
      </c>
      <c r="G357" s="31">
        <v>121</v>
      </c>
      <c r="H357" s="38" t="s">
        <v>2428</v>
      </c>
      <c r="I357" s="37">
        <v>79.06</v>
      </c>
      <c r="J357" s="37">
        <f t="shared" si="6"/>
        <v>0</v>
      </c>
      <c r="K357" s="38">
        <v>0</v>
      </c>
    </row>
    <row r="358" spans="1:13" ht="21.6" customHeight="1" x14ac:dyDescent="0.35">
      <c r="A358" s="167">
        <v>45261</v>
      </c>
      <c r="B358" s="34">
        <v>45290</v>
      </c>
      <c r="C358" s="31"/>
      <c r="D358" s="31"/>
      <c r="E358" s="156" t="s">
        <v>2677</v>
      </c>
      <c r="F358" s="35" t="s">
        <v>501</v>
      </c>
      <c r="G358" s="31">
        <v>50</v>
      </c>
      <c r="H358" s="38" t="s">
        <v>2683</v>
      </c>
      <c r="I358" s="37">
        <v>230.1</v>
      </c>
      <c r="J358" s="37">
        <f t="shared" si="6"/>
        <v>4602</v>
      </c>
      <c r="K358" s="38">
        <v>20</v>
      </c>
    </row>
    <row r="359" spans="1:13" ht="21.6" customHeight="1" x14ac:dyDescent="0.35">
      <c r="A359" s="167">
        <v>45259</v>
      </c>
      <c r="B359" s="34">
        <v>45260</v>
      </c>
      <c r="C359" s="31"/>
      <c r="D359" s="31"/>
      <c r="E359" s="156"/>
      <c r="F359" s="35" t="s">
        <v>3047</v>
      </c>
      <c r="G359" s="31">
        <v>100</v>
      </c>
      <c r="H359" s="38" t="s">
        <v>2683</v>
      </c>
      <c r="I359" s="37">
        <v>5.9</v>
      </c>
      <c r="J359" s="37">
        <f t="shared" si="6"/>
        <v>595.90000000000009</v>
      </c>
      <c r="K359" s="38">
        <v>101</v>
      </c>
    </row>
    <row r="360" spans="1:13" s="8" customFormat="1" ht="21.6" customHeight="1" x14ac:dyDescent="0.35">
      <c r="A360" s="167">
        <v>45265</v>
      </c>
      <c r="B360" s="34">
        <v>45290</v>
      </c>
      <c r="C360" s="35" t="s">
        <v>135</v>
      </c>
      <c r="D360" s="35" t="s">
        <v>1641</v>
      </c>
      <c r="E360" s="156" t="s">
        <v>2641</v>
      </c>
      <c r="F360" s="36" t="s">
        <v>503</v>
      </c>
      <c r="G360" s="35">
        <v>60</v>
      </c>
      <c r="H360" s="35" t="s">
        <v>2428</v>
      </c>
      <c r="I360" s="37">
        <v>46.32</v>
      </c>
      <c r="J360" s="37">
        <f t="shared" si="6"/>
        <v>1019.04</v>
      </c>
      <c r="K360" s="35">
        <v>22</v>
      </c>
    </row>
    <row r="361" spans="1:13" ht="21.6" customHeight="1" x14ac:dyDescent="0.35">
      <c r="A361" s="167">
        <v>44897</v>
      </c>
      <c r="B361" s="34">
        <v>44897</v>
      </c>
      <c r="C361" s="35" t="s">
        <v>135</v>
      </c>
      <c r="D361" s="35" t="s">
        <v>1641</v>
      </c>
      <c r="E361" s="156" t="s">
        <v>2601</v>
      </c>
      <c r="F361" s="36" t="s">
        <v>3219</v>
      </c>
      <c r="G361" s="35">
        <v>25</v>
      </c>
      <c r="H361" s="35" t="s">
        <v>2428</v>
      </c>
      <c r="I361" s="37">
        <v>22.9</v>
      </c>
      <c r="J361" s="37">
        <f t="shared" si="6"/>
        <v>343.5</v>
      </c>
      <c r="K361" s="35">
        <v>15</v>
      </c>
    </row>
    <row r="362" spans="1:13" ht="21.6" customHeight="1" x14ac:dyDescent="0.35">
      <c r="A362" s="167">
        <v>44897</v>
      </c>
      <c r="B362" s="34">
        <v>44897</v>
      </c>
      <c r="C362" s="35"/>
      <c r="D362" s="35"/>
      <c r="E362" s="156" t="s">
        <v>3491</v>
      </c>
      <c r="F362" s="36" t="s">
        <v>3635</v>
      </c>
      <c r="G362" s="35">
        <v>60</v>
      </c>
      <c r="H362" s="35" t="s">
        <v>2975</v>
      </c>
      <c r="I362" s="37">
        <v>696</v>
      </c>
      <c r="J362" s="37">
        <f t="shared" si="6"/>
        <v>33408</v>
      </c>
      <c r="K362" s="35">
        <v>48</v>
      </c>
    </row>
    <row r="363" spans="1:13" ht="21.6" customHeight="1" x14ac:dyDescent="0.35">
      <c r="A363" s="167"/>
      <c r="B363" s="34"/>
      <c r="C363" s="35"/>
      <c r="D363" s="35"/>
      <c r="E363" s="156" t="s">
        <v>3493</v>
      </c>
      <c r="F363" s="36" t="s">
        <v>3636</v>
      </c>
      <c r="G363" s="35">
        <v>60</v>
      </c>
      <c r="H363" s="35" t="s">
        <v>2975</v>
      </c>
      <c r="I363" s="37">
        <v>696</v>
      </c>
      <c r="J363" s="37">
        <f t="shared" si="6"/>
        <v>32712</v>
      </c>
      <c r="K363" s="35">
        <v>47</v>
      </c>
    </row>
    <row r="364" spans="1:13" ht="21.6" customHeight="1" x14ac:dyDescent="0.35">
      <c r="A364" s="167"/>
      <c r="B364" s="34"/>
      <c r="C364" s="35"/>
      <c r="D364" s="35"/>
      <c r="E364" s="156" t="s">
        <v>3634</v>
      </c>
      <c r="F364" s="36" t="s">
        <v>3637</v>
      </c>
      <c r="G364" s="35">
        <v>60</v>
      </c>
      <c r="H364" s="35" t="s">
        <v>2975</v>
      </c>
      <c r="I364" s="37">
        <v>696</v>
      </c>
      <c r="J364" s="37">
        <f t="shared" si="6"/>
        <v>32016</v>
      </c>
      <c r="K364" s="35">
        <v>46</v>
      </c>
    </row>
    <row r="365" spans="1:13" ht="21.6" customHeight="1" x14ac:dyDescent="0.35">
      <c r="A365" s="167">
        <v>45009</v>
      </c>
      <c r="B365" s="34">
        <v>45009</v>
      </c>
      <c r="C365" s="35" t="s">
        <v>135</v>
      </c>
      <c r="D365" s="35" t="s">
        <v>1641</v>
      </c>
      <c r="E365" s="156" t="s">
        <v>2642</v>
      </c>
      <c r="F365" s="36" t="s">
        <v>3638</v>
      </c>
      <c r="G365" s="35">
        <v>60</v>
      </c>
      <c r="H365" s="35" t="s">
        <v>2975</v>
      </c>
      <c r="I365" s="37">
        <v>696</v>
      </c>
      <c r="J365" s="37">
        <f t="shared" si="6"/>
        <v>35496</v>
      </c>
      <c r="K365" s="35">
        <v>51</v>
      </c>
    </row>
    <row r="366" spans="1:13" ht="21.6" customHeight="1" x14ac:dyDescent="0.35">
      <c r="A366" s="167">
        <v>43314</v>
      </c>
      <c r="B366" s="34">
        <v>43314</v>
      </c>
      <c r="C366" s="35"/>
      <c r="D366" s="35"/>
      <c r="E366" s="156" t="s">
        <v>2643</v>
      </c>
      <c r="F366" s="36" t="s">
        <v>3220</v>
      </c>
      <c r="G366" s="35">
        <v>10</v>
      </c>
      <c r="H366" s="35" t="s">
        <v>2683</v>
      </c>
      <c r="I366" s="37">
        <v>747</v>
      </c>
      <c r="J366" s="37">
        <f t="shared" si="6"/>
        <v>0</v>
      </c>
      <c r="K366" s="35">
        <v>0</v>
      </c>
    </row>
    <row r="367" spans="1:13" ht="21.6" customHeight="1" x14ac:dyDescent="0.35">
      <c r="A367" s="167">
        <v>45259</v>
      </c>
      <c r="B367" s="34">
        <v>45260</v>
      </c>
      <c r="C367" s="35" t="s">
        <v>135</v>
      </c>
      <c r="D367" s="35" t="s">
        <v>1641</v>
      </c>
      <c r="E367" s="156" t="s">
        <v>2643</v>
      </c>
      <c r="F367" s="36" t="s">
        <v>2853</v>
      </c>
      <c r="G367" s="35">
        <v>50</v>
      </c>
      <c r="H367" s="35" t="s">
        <v>2428</v>
      </c>
      <c r="I367" s="37">
        <v>5.26</v>
      </c>
      <c r="J367" s="37">
        <f t="shared" si="6"/>
        <v>189.35999999999999</v>
      </c>
      <c r="K367" s="35">
        <v>36</v>
      </c>
    </row>
    <row r="368" spans="1:13" ht="21.6" customHeight="1" x14ac:dyDescent="0.35">
      <c r="A368" s="167">
        <v>44897</v>
      </c>
      <c r="B368" s="34">
        <v>44897</v>
      </c>
      <c r="C368" s="35"/>
      <c r="D368" s="35"/>
      <c r="E368" s="156"/>
      <c r="F368" s="36" t="s">
        <v>3221</v>
      </c>
      <c r="G368" s="35">
        <v>25</v>
      </c>
      <c r="H368" s="35" t="s">
        <v>2867</v>
      </c>
      <c r="I368" s="37">
        <v>128.62</v>
      </c>
      <c r="J368" s="37">
        <f t="shared" si="6"/>
        <v>37428.42</v>
      </c>
      <c r="K368" s="35">
        <v>291</v>
      </c>
    </row>
    <row r="369" spans="1:11" ht="38.450000000000003" customHeight="1" x14ac:dyDescent="0.35">
      <c r="A369" s="167">
        <v>44897</v>
      </c>
      <c r="B369" s="34">
        <v>44897</v>
      </c>
      <c r="C369" s="35" t="s">
        <v>135</v>
      </c>
      <c r="D369" s="35" t="s">
        <v>1641</v>
      </c>
      <c r="E369" s="156" t="s">
        <v>2600</v>
      </c>
      <c r="F369" s="36" t="s">
        <v>1669</v>
      </c>
      <c r="G369" s="35">
        <v>25</v>
      </c>
      <c r="H369" s="35" t="s">
        <v>3120</v>
      </c>
      <c r="I369" s="37">
        <v>51.33</v>
      </c>
      <c r="J369" s="37">
        <f t="shared" si="6"/>
        <v>2463.84</v>
      </c>
      <c r="K369" s="35">
        <v>48</v>
      </c>
    </row>
    <row r="370" spans="1:11" ht="41.45" customHeight="1" x14ac:dyDescent="0.35">
      <c r="A370" s="167">
        <v>43418</v>
      </c>
      <c r="B370" s="34">
        <v>43418.41306712963</v>
      </c>
      <c r="C370" s="35" t="s">
        <v>40</v>
      </c>
      <c r="D370" s="35" t="s">
        <v>1820</v>
      </c>
      <c r="E370" s="156" t="s">
        <v>2644</v>
      </c>
      <c r="F370" s="36" t="s">
        <v>3234</v>
      </c>
      <c r="G370" s="35">
        <v>15</v>
      </c>
      <c r="H370" s="35" t="s">
        <v>2429</v>
      </c>
      <c r="I370" s="37">
        <v>3422</v>
      </c>
      <c r="J370" s="37">
        <f t="shared" si="6"/>
        <v>0</v>
      </c>
      <c r="K370" s="35">
        <v>0</v>
      </c>
    </row>
    <row r="371" spans="1:11" ht="21.6" customHeight="1" x14ac:dyDescent="0.35">
      <c r="A371" s="167">
        <v>43314</v>
      </c>
      <c r="B371" s="34">
        <v>43314.611585648148</v>
      </c>
      <c r="C371" s="35" t="s">
        <v>135</v>
      </c>
      <c r="D371" s="35" t="s">
        <v>1641</v>
      </c>
      <c r="E371" s="156" t="s">
        <v>2602</v>
      </c>
      <c r="F371" s="36" t="s">
        <v>164</v>
      </c>
      <c r="G371" s="35">
        <v>6</v>
      </c>
      <c r="H371" s="35" t="s">
        <v>2428</v>
      </c>
      <c r="I371" s="37">
        <v>594.9914</v>
      </c>
      <c r="J371" s="37">
        <f t="shared" si="6"/>
        <v>1189.9828</v>
      </c>
      <c r="K371" s="35">
        <v>2</v>
      </c>
    </row>
    <row r="372" spans="1:11" ht="21.6" customHeight="1" x14ac:dyDescent="0.35">
      <c r="A372" s="167">
        <v>43314</v>
      </c>
      <c r="B372" s="34">
        <v>43314.611585648148</v>
      </c>
      <c r="C372" s="35" t="s">
        <v>135</v>
      </c>
      <c r="D372" s="35" t="s">
        <v>1641</v>
      </c>
      <c r="E372" s="156" t="s">
        <v>2645</v>
      </c>
      <c r="F372" s="36" t="s">
        <v>166</v>
      </c>
      <c r="G372" s="35">
        <v>24</v>
      </c>
      <c r="H372" s="35" t="s">
        <v>2428</v>
      </c>
      <c r="I372" s="37">
        <v>4.9913999999999996</v>
      </c>
      <c r="J372" s="37">
        <f t="shared" si="6"/>
        <v>174.69899999999998</v>
      </c>
      <c r="K372" s="35">
        <v>35</v>
      </c>
    </row>
    <row r="373" spans="1:11" ht="21.6" customHeight="1" x14ac:dyDescent="0.35">
      <c r="A373" s="167">
        <v>44701</v>
      </c>
      <c r="B373" s="34">
        <v>44701</v>
      </c>
      <c r="C373" s="35"/>
      <c r="D373" s="35"/>
      <c r="E373" s="156" t="s">
        <v>2854</v>
      </c>
      <c r="F373" s="36" t="s">
        <v>3048</v>
      </c>
      <c r="G373" s="35">
        <v>60</v>
      </c>
      <c r="H373" s="35" t="s">
        <v>2683</v>
      </c>
      <c r="I373" s="37">
        <v>333</v>
      </c>
      <c r="J373" s="37">
        <f t="shared" si="6"/>
        <v>15651</v>
      </c>
      <c r="K373" s="35">
        <v>47</v>
      </c>
    </row>
    <row r="374" spans="1:11" ht="38.450000000000003" customHeight="1" x14ac:dyDescent="0.35">
      <c r="A374" s="167">
        <v>44171</v>
      </c>
      <c r="B374" s="34">
        <v>44171</v>
      </c>
      <c r="C374" s="35" t="s">
        <v>135</v>
      </c>
      <c r="D374" s="35" t="s">
        <v>1641</v>
      </c>
      <c r="E374" s="156" t="s">
        <v>2646</v>
      </c>
      <c r="F374" s="36" t="s">
        <v>3237</v>
      </c>
      <c r="G374" s="35">
        <v>25</v>
      </c>
      <c r="H374" s="35" t="s">
        <v>2435</v>
      </c>
      <c r="I374" s="37">
        <v>96.476799999999997</v>
      </c>
      <c r="J374" s="37">
        <f t="shared" si="6"/>
        <v>23636.815999999999</v>
      </c>
      <c r="K374" s="35">
        <v>245</v>
      </c>
    </row>
    <row r="375" spans="1:11" ht="21.6" customHeight="1" x14ac:dyDescent="0.35">
      <c r="A375" s="167">
        <v>44897</v>
      </c>
      <c r="B375" s="34">
        <v>44897</v>
      </c>
      <c r="C375" s="35" t="s">
        <v>135</v>
      </c>
      <c r="D375" s="35" t="s">
        <v>1641</v>
      </c>
      <c r="E375" s="156" t="s">
        <v>2647</v>
      </c>
      <c r="F375" s="36" t="s">
        <v>3222</v>
      </c>
      <c r="G375" s="35">
        <v>10</v>
      </c>
      <c r="H375" s="35" t="s">
        <v>2428</v>
      </c>
      <c r="I375" s="37">
        <v>86.14</v>
      </c>
      <c r="J375" s="37">
        <f t="shared" si="6"/>
        <v>258.42</v>
      </c>
      <c r="K375" s="35">
        <v>3</v>
      </c>
    </row>
    <row r="376" spans="1:11" ht="21.6" customHeight="1" x14ac:dyDescent="0.35">
      <c r="A376" s="167">
        <v>44701</v>
      </c>
      <c r="B376" s="34">
        <v>44701</v>
      </c>
      <c r="C376" s="35" t="s">
        <v>135</v>
      </c>
      <c r="D376" s="35" t="s">
        <v>1641</v>
      </c>
      <c r="E376" s="156" t="s">
        <v>2648</v>
      </c>
      <c r="F376" s="36" t="s">
        <v>1673</v>
      </c>
      <c r="G376" s="35">
        <v>20</v>
      </c>
      <c r="H376" s="35" t="s">
        <v>2428</v>
      </c>
      <c r="I376" s="37">
        <v>28.91</v>
      </c>
      <c r="J376" s="37">
        <f t="shared" si="6"/>
        <v>1590.05</v>
      </c>
      <c r="K376" s="35">
        <v>55</v>
      </c>
    </row>
    <row r="377" spans="1:11" ht="21.6" customHeight="1" x14ac:dyDescent="0.35">
      <c r="A377" s="167">
        <v>44171</v>
      </c>
      <c r="B377" s="34">
        <v>44171</v>
      </c>
      <c r="C377" s="35" t="s">
        <v>135</v>
      </c>
      <c r="D377" s="35" t="s">
        <v>1641</v>
      </c>
      <c r="E377" s="156" t="s">
        <v>2649</v>
      </c>
      <c r="F377" s="36" t="s">
        <v>491</v>
      </c>
      <c r="G377" s="35">
        <v>300</v>
      </c>
      <c r="H377" s="35" t="s">
        <v>2425</v>
      </c>
      <c r="I377" s="37">
        <v>22.632400000000001</v>
      </c>
      <c r="J377" s="37">
        <f t="shared" si="6"/>
        <v>28992.1044</v>
      </c>
      <c r="K377" s="35">
        <v>1281</v>
      </c>
    </row>
    <row r="378" spans="1:11" ht="21.6" customHeight="1" x14ac:dyDescent="0.35">
      <c r="A378" s="167">
        <v>44700</v>
      </c>
      <c r="B378" s="34">
        <v>44700</v>
      </c>
      <c r="C378" s="35" t="s">
        <v>40</v>
      </c>
      <c r="D378" s="35" t="s">
        <v>1694</v>
      </c>
      <c r="E378" s="156" t="s">
        <v>2650</v>
      </c>
      <c r="F378" s="36" t="s">
        <v>178</v>
      </c>
      <c r="G378" s="35">
        <v>225</v>
      </c>
      <c r="H378" s="35" t="s">
        <v>2435</v>
      </c>
      <c r="I378" s="37">
        <v>76.7</v>
      </c>
      <c r="J378" s="37">
        <f t="shared" si="6"/>
        <v>147800.9</v>
      </c>
      <c r="K378" s="35">
        <v>1927</v>
      </c>
    </row>
    <row r="379" spans="1:11" ht="21.6" customHeight="1" x14ac:dyDescent="0.35">
      <c r="A379" s="167">
        <v>44691</v>
      </c>
      <c r="B379" s="34">
        <v>44691</v>
      </c>
      <c r="C379" s="35"/>
      <c r="D379" s="35"/>
      <c r="E379" s="156" t="s">
        <v>2932</v>
      </c>
      <c r="F379" s="36" t="s">
        <v>2933</v>
      </c>
      <c r="G379" s="35">
        <v>100</v>
      </c>
      <c r="H379" s="35" t="s">
        <v>2683</v>
      </c>
      <c r="I379" s="37">
        <v>17.11</v>
      </c>
      <c r="J379" s="37">
        <f t="shared" si="6"/>
        <v>1385.9099999999999</v>
      </c>
      <c r="K379" s="35">
        <v>81</v>
      </c>
    </row>
    <row r="380" spans="1:11" ht="39" customHeight="1" x14ac:dyDescent="0.35">
      <c r="A380" s="167">
        <v>44701</v>
      </c>
      <c r="B380" s="34">
        <v>44701</v>
      </c>
      <c r="C380" s="35" t="s">
        <v>135</v>
      </c>
      <c r="D380" s="35" t="s">
        <v>1011</v>
      </c>
      <c r="E380" s="156" t="s">
        <v>2651</v>
      </c>
      <c r="F380" s="36" t="s">
        <v>221</v>
      </c>
      <c r="G380" s="35">
        <v>50</v>
      </c>
      <c r="H380" s="35" t="s">
        <v>2425</v>
      </c>
      <c r="I380" s="37">
        <v>312.7</v>
      </c>
      <c r="J380" s="37">
        <f t="shared" si="6"/>
        <v>16885.8</v>
      </c>
      <c r="K380" s="35">
        <v>54</v>
      </c>
    </row>
    <row r="381" spans="1:11" ht="21.6" customHeight="1" x14ac:dyDescent="0.35">
      <c r="A381" s="167" t="s">
        <v>3124</v>
      </c>
      <c r="B381" s="34">
        <v>44897</v>
      </c>
      <c r="C381" s="35" t="s">
        <v>40</v>
      </c>
      <c r="D381" s="35" t="s">
        <v>1718</v>
      </c>
      <c r="E381" s="156" t="s">
        <v>2652</v>
      </c>
      <c r="F381" s="36" t="s">
        <v>2785</v>
      </c>
      <c r="G381" s="35">
        <v>15</v>
      </c>
      <c r="H381" s="35" t="s">
        <v>2428</v>
      </c>
      <c r="I381" s="37">
        <v>87.62</v>
      </c>
      <c r="J381" s="37">
        <f t="shared" si="6"/>
        <v>350.48</v>
      </c>
      <c r="K381" s="35">
        <v>4</v>
      </c>
    </row>
    <row r="382" spans="1:11" ht="21.6" customHeight="1" x14ac:dyDescent="0.35">
      <c r="A382" s="167">
        <v>43332</v>
      </c>
      <c r="B382" s="34">
        <v>43332.407581018517</v>
      </c>
      <c r="C382" s="35" t="s">
        <v>40</v>
      </c>
      <c r="D382" s="35" t="s">
        <v>1718</v>
      </c>
      <c r="E382" s="156" t="s">
        <v>2653</v>
      </c>
      <c r="F382" s="36" t="s">
        <v>296</v>
      </c>
      <c r="G382" s="35">
        <v>40</v>
      </c>
      <c r="H382" s="35" t="s">
        <v>2428</v>
      </c>
      <c r="I382" s="37">
        <v>42.48</v>
      </c>
      <c r="J382" s="37">
        <f t="shared" si="6"/>
        <v>2124</v>
      </c>
      <c r="K382" s="35">
        <v>50</v>
      </c>
    </row>
    <row r="383" spans="1:11" ht="21.6" customHeight="1" x14ac:dyDescent="0.35">
      <c r="A383" s="167">
        <v>42481</v>
      </c>
      <c r="B383" s="34">
        <v>42481.355416666665</v>
      </c>
      <c r="C383" s="35" t="s">
        <v>135</v>
      </c>
      <c r="D383" s="35" t="s">
        <v>208</v>
      </c>
      <c r="E383" s="156" t="s">
        <v>2654</v>
      </c>
      <c r="F383" s="36" t="s">
        <v>217</v>
      </c>
      <c r="G383" s="35">
        <v>10</v>
      </c>
      <c r="H383" s="35" t="s">
        <v>2434</v>
      </c>
      <c r="I383" s="37">
        <v>147.5</v>
      </c>
      <c r="J383" s="37">
        <f t="shared" si="6"/>
        <v>0</v>
      </c>
      <c r="K383" s="35">
        <v>0</v>
      </c>
    </row>
    <row r="384" spans="1:11" ht="21.6" customHeight="1" x14ac:dyDescent="0.35">
      <c r="A384" s="165">
        <v>43314</v>
      </c>
      <c r="B384" s="108">
        <v>43314.611585648148</v>
      </c>
      <c r="C384" s="109" t="s">
        <v>135</v>
      </c>
      <c r="D384" s="109" t="s">
        <v>1641</v>
      </c>
      <c r="E384" s="156" t="s">
        <v>2655</v>
      </c>
      <c r="F384" s="110" t="s">
        <v>3223</v>
      </c>
      <c r="G384" s="109">
        <v>45</v>
      </c>
      <c r="H384" s="109" t="s">
        <v>2426</v>
      </c>
      <c r="I384" s="111">
        <v>351.64</v>
      </c>
      <c r="J384" s="37">
        <f t="shared" si="6"/>
        <v>2109.84</v>
      </c>
      <c r="K384" s="109">
        <v>6</v>
      </c>
    </row>
    <row r="385" spans="1:11" ht="21.6" customHeight="1" x14ac:dyDescent="0.35">
      <c r="A385" s="165">
        <v>45232</v>
      </c>
      <c r="B385" s="108">
        <v>45260</v>
      </c>
      <c r="C385" s="109"/>
      <c r="D385" s="109"/>
      <c r="E385" s="156" t="s">
        <v>3334</v>
      </c>
      <c r="F385" s="110" t="s">
        <v>3044</v>
      </c>
      <c r="G385" s="109">
        <v>500</v>
      </c>
      <c r="H385" s="109" t="s">
        <v>2683</v>
      </c>
      <c r="I385" s="111">
        <v>72.010000000000005</v>
      </c>
      <c r="J385" s="37">
        <f t="shared" si="6"/>
        <v>0</v>
      </c>
      <c r="K385" s="109">
        <v>0</v>
      </c>
    </row>
    <row r="386" spans="1:11" ht="21.6" customHeight="1" x14ac:dyDescent="0.35">
      <c r="A386" s="165">
        <v>44284</v>
      </c>
      <c r="B386" s="108">
        <v>44292</v>
      </c>
      <c r="C386" s="109"/>
      <c r="D386" s="109"/>
      <c r="E386" s="156" t="s">
        <v>2752</v>
      </c>
      <c r="F386" s="110" t="s">
        <v>2753</v>
      </c>
      <c r="G386" s="109">
        <v>100</v>
      </c>
      <c r="H386" s="109" t="s">
        <v>2428</v>
      </c>
      <c r="I386" s="111">
        <v>201.89</v>
      </c>
      <c r="J386" s="37">
        <f t="shared" si="6"/>
        <v>0</v>
      </c>
      <c r="K386" s="109">
        <v>0</v>
      </c>
    </row>
    <row r="387" spans="1:11" s="8" customFormat="1" ht="21.6" customHeight="1" x14ac:dyDescent="0.35">
      <c r="A387" s="167">
        <v>43332</v>
      </c>
      <c r="B387" s="34">
        <v>43332.407581018517</v>
      </c>
      <c r="C387" s="35" t="s">
        <v>40</v>
      </c>
      <c r="D387" s="35" t="s">
        <v>1718</v>
      </c>
      <c r="E387" s="156" t="s">
        <v>2656</v>
      </c>
      <c r="F387" s="36" t="s">
        <v>1722</v>
      </c>
      <c r="G387" s="35">
        <v>25</v>
      </c>
      <c r="H387" s="35" t="s">
        <v>2435</v>
      </c>
      <c r="I387" s="37">
        <v>85.349400000000003</v>
      </c>
      <c r="J387" s="37">
        <f t="shared" si="6"/>
        <v>27311.808000000001</v>
      </c>
      <c r="K387" s="35">
        <v>320</v>
      </c>
    </row>
    <row r="388" spans="1:11" s="60" customFormat="1" ht="21.6" customHeight="1" x14ac:dyDescent="0.35">
      <c r="A388" s="167">
        <v>44701</v>
      </c>
      <c r="B388" s="34">
        <v>44701</v>
      </c>
      <c r="C388" s="35" t="s">
        <v>135</v>
      </c>
      <c r="D388" s="35" t="s">
        <v>1641</v>
      </c>
      <c r="E388" s="156" t="s">
        <v>2657</v>
      </c>
      <c r="F388" s="36" t="s">
        <v>2871</v>
      </c>
      <c r="G388" s="35">
        <v>300</v>
      </c>
      <c r="H388" s="35" t="s">
        <v>2865</v>
      </c>
      <c r="I388" s="37">
        <v>16.690000000000001</v>
      </c>
      <c r="J388" s="37">
        <f t="shared" si="6"/>
        <v>0</v>
      </c>
      <c r="K388" s="35">
        <v>0</v>
      </c>
    </row>
    <row r="389" spans="1:11" s="60" customFormat="1" ht="21.6" customHeight="1" x14ac:dyDescent="0.35">
      <c r="A389" s="167">
        <v>44691</v>
      </c>
      <c r="B389" s="34">
        <v>44691</v>
      </c>
      <c r="C389" s="35"/>
      <c r="D389" s="35"/>
      <c r="E389" s="156" t="s">
        <v>2855</v>
      </c>
      <c r="F389" s="36" t="s">
        <v>2856</v>
      </c>
      <c r="G389" s="35">
        <v>25</v>
      </c>
      <c r="H389" s="35" t="s">
        <v>2683</v>
      </c>
      <c r="I389" s="37">
        <v>29.03</v>
      </c>
      <c r="J389" s="37">
        <f t="shared" si="6"/>
        <v>3919.05</v>
      </c>
      <c r="K389" s="35">
        <v>135</v>
      </c>
    </row>
    <row r="390" spans="1:11" ht="21.6" customHeight="1" x14ac:dyDescent="0.35">
      <c r="A390" s="167">
        <v>44701</v>
      </c>
      <c r="B390" s="34">
        <v>44701</v>
      </c>
      <c r="C390" s="35" t="s">
        <v>135</v>
      </c>
      <c r="D390" s="35" t="s">
        <v>1641</v>
      </c>
      <c r="E390" s="156" t="s">
        <v>2658</v>
      </c>
      <c r="F390" s="36" t="s">
        <v>223</v>
      </c>
      <c r="G390" s="35">
        <v>25</v>
      </c>
      <c r="H390" s="35" t="s">
        <v>2428</v>
      </c>
      <c r="I390" s="37">
        <v>31.86</v>
      </c>
      <c r="J390" s="37">
        <f t="shared" si="6"/>
        <v>2739.96</v>
      </c>
      <c r="K390" s="35">
        <v>86</v>
      </c>
    </row>
    <row r="391" spans="1:11" ht="21.6" customHeight="1" x14ac:dyDescent="0.35">
      <c r="A391" s="167">
        <v>44897</v>
      </c>
      <c r="B391" s="34">
        <v>44897</v>
      </c>
      <c r="C391" s="35" t="s">
        <v>135</v>
      </c>
      <c r="D391" s="35" t="s">
        <v>1641</v>
      </c>
      <c r="E391" s="156" t="s">
        <v>2659</v>
      </c>
      <c r="F391" s="36" t="s">
        <v>197</v>
      </c>
      <c r="G391" s="35">
        <v>15</v>
      </c>
      <c r="H391" s="35" t="s">
        <v>2425</v>
      </c>
      <c r="I391" s="37">
        <v>37.700000000000003</v>
      </c>
      <c r="J391" s="37">
        <f t="shared" si="6"/>
        <v>4863.3</v>
      </c>
      <c r="K391" s="35">
        <v>129</v>
      </c>
    </row>
    <row r="392" spans="1:11" ht="39.6" customHeight="1" x14ac:dyDescent="0.35">
      <c r="A392" s="185">
        <v>45259</v>
      </c>
      <c r="B392" s="186">
        <v>45260</v>
      </c>
      <c r="C392" s="35" t="s">
        <v>135</v>
      </c>
      <c r="D392" s="35" t="s">
        <v>1641</v>
      </c>
      <c r="E392" s="156" t="s">
        <v>2660</v>
      </c>
      <c r="F392" s="36" t="s">
        <v>311</v>
      </c>
      <c r="G392" s="35">
        <v>20</v>
      </c>
      <c r="H392" s="35" t="s">
        <v>2428</v>
      </c>
      <c r="I392" s="37">
        <v>80</v>
      </c>
      <c r="J392" s="37">
        <f t="shared" si="6"/>
        <v>1520</v>
      </c>
      <c r="K392" s="35">
        <v>19</v>
      </c>
    </row>
    <row r="393" spans="1:11" ht="21.6" customHeight="1" x14ac:dyDescent="0.35">
      <c r="A393" s="167">
        <v>44508</v>
      </c>
      <c r="B393" s="34">
        <v>44508</v>
      </c>
      <c r="C393" s="35" t="s">
        <v>135</v>
      </c>
      <c r="D393" s="35" t="s">
        <v>1687</v>
      </c>
      <c r="E393" s="156" t="s">
        <v>2661</v>
      </c>
      <c r="F393" s="36" t="s">
        <v>519</v>
      </c>
      <c r="G393" s="35">
        <v>25</v>
      </c>
      <c r="H393" s="35" t="s">
        <v>2428</v>
      </c>
      <c r="I393" s="37">
        <v>30.11</v>
      </c>
      <c r="J393" s="37">
        <f t="shared" si="6"/>
        <v>1896.93</v>
      </c>
      <c r="K393" s="35">
        <v>63</v>
      </c>
    </row>
    <row r="394" spans="1:11" ht="21.6" customHeight="1" x14ac:dyDescent="0.35">
      <c r="A394" s="167">
        <v>43454</v>
      </c>
      <c r="B394" s="34">
        <v>43454.640231481484</v>
      </c>
      <c r="C394" s="35" t="s">
        <v>40</v>
      </c>
      <c r="D394" s="35" t="s">
        <v>1906</v>
      </c>
      <c r="E394" s="156" t="s">
        <v>2598</v>
      </c>
      <c r="F394" s="36" t="s">
        <v>3224</v>
      </c>
      <c r="G394" s="35">
        <v>500</v>
      </c>
      <c r="H394" s="35" t="s">
        <v>2428</v>
      </c>
      <c r="I394" s="37">
        <v>110.92</v>
      </c>
      <c r="J394" s="37">
        <f t="shared" si="6"/>
        <v>0</v>
      </c>
      <c r="K394" s="35">
        <v>0</v>
      </c>
    </row>
    <row r="395" spans="1:11" ht="21.6" customHeight="1" x14ac:dyDescent="0.35">
      <c r="A395" s="167"/>
      <c r="B395" s="34"/>
      <c r="C395" s="35"/>
      <c r="D395" s="35"/>
      <c r="E395" s="156"/>
      <c r="F395" s="36" t="s">
        <v>3316</v>
      </c>
      <c r="G395" s="35"/>
      <c r="H395" s="35"/>
      <c r="I395" s="37">
        <v>11.36</v>
      </c>
      <c r="J395" s="37">
        <f t="shared" si="6"/>
        <v>52914.879999999997</v>
      </c>
      <c r="K395" s="35">
        <v>4658</v>
      </c>
    </row>
    <row r="396" spans="1:11" ht="21.6" customHeight="1" x14ac:dyDescent="0.35">
      <c r="A396" s="167">
        <v>44701</v>
      </c>
      <c r="B396" s="34">
        <v>44701</v>
      </c>
      <c r="C396" s="35" t="s">
        <v>40</v>
      </c>
      <c r="D396" s="35" t="s">
        <v>1718</v>
      </c>
      <c r="E396" s="156" t="s">
        <v>2662</v>
      </c>
      <c r="F396" s="36" t="s">
        <v>1726</v>
      </c>
      <c r="G396" s="35">
        <v>400</v>
      </c>
      <c r="H396" s="35" t="s">
        <v>2428</v>
      </c>
      <c r="I396" s="37">
        <v>11.3398</v>
      </c>
      <c r="J396" s="37">
        <f t="shared" ref="J396:J439" si="7">+K396*I396</f>
        <v>39734.659200000002</v>
      </c>
      <c r="K396" s="35">
        <v>3504</v>
      </c>
    </row>
    <row r="397" spans="1:11" ht="21.6" customHeight="1" x14ac:dyDescent="0.35">
      <c r="A397" s="167">
        <v>44897</v>
      </c>
      <c r="B397" s="34">
        <v>44897</v>
      </c>
      <c r="C397" s="35"/>
      <c r="D397" s="35"/>
      <c r="E397" s="156"/>
      <c r="F397" s="36" t="s">
        <v>3121</v>
      </c>
      <c r="G397" s="35">
        <v>50</v>
      </c>
      <c r="H397" s="35" t="s">
        <v>3122</v>
      </c>
      <c r="I397" s="37">
        <v>76.7</v>
      </c>
      <c r="J397" s="37">
        <f t="shared" si="7"/>
        <v>76.7</v>
      </c>
      <c r="K397" s="35">
        <v>1</v>
      </c>
    </row>
    <row r="398" spans="1:11" ht="21.6" customHeight="1" x14ac:dyDescent="0.35">
      <c r="A398" s="167">
        <v>44063</v>
      </c>
      <c r="B398" s="34">
        <v>44063</v>
      </c>
      <c r="C398" s="35" t="s">
        <v>40</v>
      </c>
      <c r="D398" s="35" t="s">
        <v>1783</v>
      </c>
      <c r="E398" s="156" t="s">
        <v>2663</v>
      </c>
      <c r="F398" s="36" t="s">
        <v>1788</v>
      </c>
      <c r="G398" s="35">
        <v>40</v>
      </c>
      <c r="H398" s="35" t="s">
        <v>2429</v>
      </c>
      <c r="I398" s="37">
        <v>1092.68</v>
      </c>
      <c r="J398" s="37">
        <f t="shared" si="7"/>
        <v>8741.44</v>
      </c>
      <c r="K398" s="35">
        <v>8</v>
      </c>
    </row>
    <row r="399" spans="1:11" ht="21.6" customHeight="1" x14ac:dyDescent="0.35">
      <c r="A399" s="167">
        <v>44701</v>
      </c>
      <c r="B399" s="34">
        <v>44701</v>
      </c>
      <c r="C399" s="106"/>
      <c r="D399" s="106"/>
      <c r="E399" s="156" t="s">
        <v>3390</v>
      </c>
      <c r="F399" s="36" t="s">
        <v>2874</v>
      </c>
      <c r="G399" s="35">
        <v>60</v>
      </c>
      <c r="H399" s="35" t="s">
        <v>2683</v>
      </c>
      <c r="I399" s="37">
        <v>116.82</v>
      </c>
      <c r="J399" s="37">
        <f t="shared" si="7"/>
        <v>0</v>
      </c>
      <c r="K399" s="35">
        <v>0</v>
      </c>
    </row>
    <row r="400" spans="1:11" ht="21.6" customHeight="1" x14ac:dyDescent="0.35">
      <c r="A400" s="167">
        <v>44701</v>
      </c>
      <c r="B400" s="34">
        <v>44701</v>
      </c>
      <c r="C400" s="106"/>
      <c r="D400" s="106"/>
      <c r="E400" s="156" t="s">
        <v>3391</v>
      </c>
      <c r="F400" s="36" t="s">
        <v>3049</v>
      </c>
      <c r="G400" s="35">
        <v>60</v>
      </c>
      <c r="H400" s="35" t="s">
        <v>2683</v>
      </c>
      <c r="I400" s="37">
        <v>252</v>
      </c>
      <c r="J400" s="37">
        <f t="shared" si="7"/>
        <v>6552</v>
      </c>
      <c r="K400" s="35">
        <v>26</v>
      </c>
    </row>
    <row r="401" spans="1:11" ht="21.6" customHeight="1" x14ac:dyDescent="0.35">
      <c r="A401" s="167">
        <v>44701</v>
      </c>
      <c r="B401" s="34">
        <v>44701</v>
      </c>
      <c r="C401" s="106"/>
      <c r="D401" s="106"/>
      <c r="E401" s="156" t="s">
        <v>3393</v>
      </c>
      <c r="F401" s="36" t="s">
        <v>3050</v>
      </c>
      <c r="G401" s="35">
        <v>60</v>
      </c>
      <c r="H401" s="35" t="s">
        <v>2683</v>
      </c>
      <c r="I401" s="37">
        <v>184</v>
      </c>
      <c r="J401" s="37">
        <f t="shared" si="7"/>
        <v>7176</v>
      </c>
      <c r="K401" s="35">
        <v>39</v>
      </c>
    </row>
    <row r="402" spans="1:11" ht="21.6" customHeight="1" x14ac:dyDescent="0.35">
      <c r="A402" s="167">
        <v>44701</v>
      </c>
      <c r="B402" s="34">
        <v>44701</v>
      </c>
      <c r="C402" s="106"/>
      <c r="D402" s="106"/>
      <c r="E402" s="156" t="s">
        <v>3392</v>
      </c>
      <c r="F402" s="36" t="s">
        <v>2875</v>
      </c>
      <c r="G402" s="35">
        <v>60</v>
      </c>
      <c r="H402" s="35" t="s">
        <v>2683</v>
      </c>
      <c r="I402" s="37">
        <v>125.08</v>
      </c>
      <c r="J402" s="37">
        <f t="shared" si="7"/>
        <v>4878.12</v>
      </c>
      <c r="K402" s="35">
        <v>39</v>
      </c>
    </row>
    <row r="403" spans="1:11" ht="21.6" customHeight="1" x14ac:dyDescent="0.35">
      <c r="A403" s="167">
        <v>44701</v>
      </c>
      <c r="B403" s="34">
        <v>44701</v>
      </c>
      <c r="C403" s="106"/>
      <c r="D403" s="106"/>
      <c r="E403" s="156" t="s">
        <v>3388</v>
      </c>
      <c r="F403" s="36" t="s">
        <v>3387</v>
      </c>
      <c r="G403" s="35">
        <v>30</v>
      </c>
      <c r="H403" s="35" t="s">
        <v>2683</v>
      </c>
      <c r="I403" s="37">
        <v>607.47</v>
      </c>
      <c r="J403" s="37">
        <f t="shared" si="7"/>
        <v>28551.09</v>
      </c>
      <c r="K403" s="35">
        <v>47</v>
      </c>
    </row>
    <row r="404" spans="1:11" ht="21.6" customHeight="1" x14ac:dyDescent="0.35">
      <c r="A404" s="167">
        <v>44701</v>
      </c>
      <c r="B404" s="34">
        <v>44701</v>
      </c>
      <c r="C404" s="106"/>
      <c r="D404" s="106"/>
      <c r="E404" s="156" t="s">
        <v>3389</v>
      </c>
      <c r="F404" s="36" t="s">
        <v>2876</v>
      </c>
      <c r="G404" s="35">
        <v>30</v>
      </c>
      <c r="H404" s="35" t="s">
        <v>2683</v>
      </c>
      <c r="I404" s="37">
        <v>607.47</v>
      </c>
      <c r="J404" s="37">
        <f t="shared" si="7"/>
        <v>19439.04</v>
      </c>
      <c r="K404" s="35">
        <v>32</v>
      </c>
    </row>
    <row r="405" spans="1:11" ht="21.6" customHeight="1" x14ac:dyDescent="0.35">
      <c r="A405" s="167">
        <v>44701</v>
      </c>
      <c r="B405" s="34">
        <v>44701</v>
      </c>
      <c r="C405" s="106"/>
      <c r="D405" s="106"/>
      <c r="E405" s="156"/>
      <c r="F405" s="36" t="s">
        <v>2877</v>
      </c>
      <c r="G405" s="35">
        <v>25</v>
      </c>
      <c r="H405" s="35" t="s">
        <v>2683</v>
      </c>
      <c r="I405" s="37">
        <v>81.13</v>
      </c>
      <c r="J405" s="37">
        <f t="shared" si="7"/>
        <v>0</v>
      </c>
      <c r="K405" s="35">
        <v>0</v>
      </c>
    </row>
    <row r="406" spans="1:11" ht="21.6" customHeight="1" x14ac:dyDescent="0.35">
      <c r="A406" s="167">
        <v>45009</v>
      </c>
      <c r="B406" s="34">
        <v>45009</v>
      </c>
      <c r="C406" s="106"/>
      <c r="D406" s="106"/>
      <c r="E406" s="156"/>
      <c r="F406" s="36" t="s">
        <v>2887</v>
      </c>
      <c r="G406" s="35">
        <v>10</v>
      </c>
      <c r="H406" s="35" t="s">
        <v>2888</v>
      </c>
      <c r="I406" s="37">
        <v>489.7</v>
      </c>
      <c r="J406" s="37">
        <f t="shared" si="7"/>
        <v>37706.9</v>
      </c>
      <c r="K406" s="35">
        <v>77</v>
      </c>
    </row>
    <row r="407" spans="1:11" ht="21.6" customHeight="1" x14ac:dyDescent="0.35">
      <c r="A407" s="167">
        <v>44893</v>
      </c>
      <c r="B407" s="34">
        <v>44893</v>
      </c>
      <c r="C407" s="106"/>
      <c r="D407" s="106"/>
      <c r="E407" s="156"/>
      <c r="F407" s="36" t="s">
        <v>2804</v>
      </c>
      <c r="G407" s="35">
        <v>10</v>
      </c>
      <c r="H407" s="35" t="s">
        <v>2683</v>
      </c>
      <c r="I407" s="37">
        <v>460.2</v>
      </c>
      <c r="J407" s="37">
        <f t="shared" si="7"/>
        <v>5982.5999999999995</v>
      </c>
      <c r="K407" s="35">
        <v>13</v>
      </c>
    </row>
    <row r="408" spans="1:11" ht="21.6" customHeight="1" x14ac:dyDescent="0.35">
      <c r="A408" s="167">
        <v>43315.355312500003</v>
      </c>
      <c r="B408" s="34">
        <v>43314</v>
      </c>
      <c r="C408" s="31"/>
      <c r="D408" s="31"/>
      <c r="E408" s="156" t="s">
        <v>2599</v>
      </c>
      <c r="F408" s="36" t="s">
        <v>1033</v>
      </c>
      <c r="G408" s="35">
        <v>30</v>
      </c>
      <c r="H408" s="35" t="s">
        <v>2683</v>
      </c>
      <c r="I408" s="37">
        <v>588.82000000000005</v>
      </c>
      <c r="J408" s="37">
        <f t="shared" si="7"/>
        <v>40039.760000000002</v>
      </c>
      <c r="K408" s="35">
        <v>68</v>
      </c>
    </row>
    <row r="409" spans="1:11" ht="21.6" customHeight="1" x14ac:dyDescent="0.35">
      <c r="A409" s="172">
        <v>42858.442824074074</v>
      </c>
      <c r="B409" s="113">
        <v>42859</v>
      </c>
      <c r="C409" s="31"/>
      <c r="D409" s="31"/>
      <c r="E409" s="156" t="s">
        <v>2666</v>
      </c>
      <c r="F409" s="115" t="s">
        <v>3225</v>
      </c>
      <c r="G409" s="114">
        <v>25</v>
      </c>
      <c r="H409" s="114" t="s">
        <v>2426</v>
      </c>
      <c r="I409" s="116">
        <v>22</v>
      </c>
      <c r="J409" s="37">
        <f t="shared" si="7"/>
        <v>0</v>
      </c>
      <c r="K409" s="114">
        <v>0</v>
      </c>
    </row>
    <row r="410" spans="1:11" ht="21.6" customHeight="1" x14ac:dyDescent="0.35">
      <c r="A410" s="172">
        <v>45166</v>
      </c>
      <c r="B410" s="34">
        <v>45166</v>
      </c>
      <c r="C410" s="35"/>
      <c r="D410" s="35"/>
      <c r="E410" s="156" t="s">
        <v>2603</v>
      </c>
      <c r="F410" s="36" t="s">
        <v>3226</v>
      </c>
      <c r="G410" s="35">
        <v>15</v>
      </c>
      <c r="H410" s="35" t="s">
        <v>2428</v>
      </c>
      <c r="I410" s="116">
        <v>826</v>
      </c>
      <c r="J410" s="37">
        <f t="shared" si="7"/>
        <v>31388</v>
      </c>
      <c r="K410" s="35">
        <v>38</v>
      </c>
    </row>
    <row r="411" spans="1:11" ht="21.6" customHeight="1" x14ac:dyDescent="0.35">
      <c r="A411" s="172">
        <v>44182</v>
      </c>
      <c r="B411" s="113">
        <v>44182</v>
      </c>
      <c r="C411" s="31"/>
      <c r="D411" s="31"/>
      <c r="E411" s="156" t="s">
        <v>2667</v>
      </c>
      <c r="F411" s="115" t="s">
        <v>3539</v>
      </c>
      <c r="G411" s="114">
        <v>100</v>
      </c>
      <c r="H411" s="114" t="s">
        <v>2428</v>
      </c>
      <c r="I411" s="116">
        <v>157.86000000000001</v>
      </c>
      <c r="J411" s="37">
        <f t="shared" si="7"/>
        <v>3157.2000000000003</v>
      </c>
      <c r="K411" s="114">
        <v>20</v>
      </c>
    </row>
    <row r="412" spans="1:11" ht="21.6" customHeight="1" x14ac:dyDescent="0.35">
      <c r="A412" s="172">
        <v>44511</v>
      </c>
      <c r="B412" s="113">
        <v>44511</v>
      </c>
      <c r="C412" s="31"/>
      <c r="D412" s="31"/>
      <c r="E412" s="156" t="s">
        <v>2763</v>
      </c>
      <c r="F412" s="115" t="s">
        <v>2764</v>
      </c>
      <c r="G412" s="114">
        <v>10</v>
      </c>
      <c r="H412" s="114" t="s">
        <v>2762</v>
      </c>
      <c r="I412" s="116">
        <v>443.2</v>
      </c>
      <c r="J412" s="37">
        <f t="shared" si="7"/>
        <v>10193.6</v>
      </c>
      <c r="K412" s="114">
        <v>23</v>
      </c>
    </row>
    <row r="413" spans="1:11" ht="21.6" customHeight="1" x14ac:dyDescent="0.35">
      <c r="A413" s="172">
        <v>44508</v>
      </c>
      <c r="B413" s="113">
        <v>44508</v>
      </c>
      <c r="C413" s="31"/>
      <c r="D413" s="31"/>
      <c r="E413" s="156" t="s">
        <v>2668</v>
      </c>
      <c r="F413" s="115" t="s">
        <v>2799</v>
      </c>
      <c r="G413" s="114">
        <v>25</v>
      </c>
      <c r="H413" s="114" t="s">
        <v>2428</v>
      </c>
      <c r="I413" s="116">
        <v>1197.3499999999999</v>
      </c>
      <c r="J413" s="37">
        <f t="shared" si="7"/>
        <v>0</v>
      </c>
      <c r="K413" s="114">
        <v>0</v>
      </c>
    </row>
    <row r="414" spans="1:11" ht="21.6" customHeight="1" x14ac:dyDescent="0.35">
      <c r="A414" s="172">
        <v>45166</v>
      </c>
      <c r="B414" s="113">
        <v>45166</v>
      </c>
      <c r="C414" s="31"/>
      <c r="D414" s="31"/>
      <c r="E414" s="209" t="s">
        <v>3252</v>
      </c>
      <c r="F414" s="115" t="s">
        <v>822</v>
      </c>
      <c r="G414" s="114">
        <v>300</v>
      </c>
      <c r="H414" s="114" t="s">
        <v>2683</v>
      </c>
      <c r="I414" s="116">
        <v>8.8000000000000007</v>
      </c>
      <c r="J414" s="116">
        <f t="shared" si="7"/>
        <v>0</v>
      </c>
      <c r="K414" s="114">
        <v>0</v>
      </c>
    </row>
    <row r="415" spans="1:11" ht="21.6" customHeight="1" x14ac:dyDescent="0.35">
      <c r="A415" s="172">
        <v>45163</v>
      </c>
      <c r="B415" s="113">
        <v>45163</v>
      </c>
      <c r="C415" s="31"/>
      <c r="D415" s="31"/>
      <c r="E415" s="209" t="s">
        <v>2677</v>
      </c>
      <c r="F415" s="115" t="s">
        <v>3235</v>
      </c>
      <c r="G415" s="114">
        <v>500</v>
      </c>
      <c r="H415" s="114" t="s">
        <v>2428</v>
      </c>
      <c r="I415" s="116">
        <v>5.43</v>
      </c>
      <c r="J415" s="116">
        <f t="shared" si="7"/>
        <v>1086</v>
      </c>
      <c r="K415" s="114">
        <v>200</v>
      </c>
    </row>
    <row r="416" spans="1:11" ht="21.6" customHeight="1" x14ac:dyDescent="0.35">
      <c r="A416" s="167">
        <v>45166</v>
      </c>
      <c r="B416" s="34">
        <v>45166</v>
      </c>
      <c r="C416" s="35"/>
      <c r="D416" s="35"/>
      <c r="E416" s="156" t="s">
        <v>2699</v>
      </c>
      <c r="F416" s="36" t="s">
        <v>3236</v>
      </c>
      <c r="G416" s="35">
        <v>200</v>
      </c>
      <c r="H416" s="35" t="s">
        <v>2428</v>
      </c>
      <c r="I416" s="37">
        <v>2.77</v>
      </c>
      <c r="J416" s="37">
        <f t="shared" si="7"/>
        <v>1523.5</v>
      </c>
      <c r="K416" s="35">
        <v>550</v>
      </c>
    </row>
    <row r="417" spans="1:11" ht="21.6" customHeight="1" x14ac:dyDescent="0.35">
      <c r="A417" s="167">
        <v>45131</v>
      </c>
      <c r="B417" s="34">
        <v>45131</v>
      </c>
      <c r="C417" s="35"/>
      <c r="D417" s="35"/>
      <c r="E417" s="156" t="s">
        <v>2857</v>
      </c>
      <c r="F417" s="36" t="s">
        <v>3246</v>
      </c>
      <c r="G417" s="35">
        <v>20</v>
      </c>
      <c r="H417" s="35" t="s">
        <v>2683</v>
      </c>
      <c r="I417" s="37">
        <v>226.92</v>
      </c>
      <c r="J417" s="37">
        <v>4538.3999999999996</v>
      </c>
      <c r="K417" s="35">
        <v>1</v>
      </c>
    </row>
    <row r="418" spans="1:11" ht="21.6" customHeight="1" x14ac:dyDescent="0.35">
      <c r="A418" s="167">
        <v>44680</v>
      </c>
      <c r="B418" s="34">
        <v>44680</v>
      </c>
      <c r="C418" s="35"/>
      <c r="D418" s="35"/>
      <c r="E418" s="156" t="s">
        <v>2700</v>
      </c>
      <c r="F418" s="36" t="s">
        <v>2976</v>
      </c>
      <c r="G418" s="35">
        <v>10</v>
      </c>
      <c r="H418" s="35" t="s">
        <v>2428</v>
      </c>
      <c r="I418" s="37">
        <v>182.9</v>
      </c>
      <c r="J418" s="37">
        <f t="shared" si="7"/>
        <v>0</v>
      </c>
      <c r="K418" s="35">
        <v>0</v>
      </c>
    </row>
    <row r="419" spans="1:11" ht="21.6" customHeight="1" x14ac:dyDescent="0.35">
      <c r="A419" s="167">
        <v>42123</v>
      </c>
      <c r="B419" s="34">
        <v>42136.395949074074</v>
      </c>
      <c r="C419" s="35"/>
      <c r="D419" s="35"/>
      <c r="E419" s="156" t="s">
        <v>2667</v>
      </c>
      <c r="F419" s="36" t="s">
        <v>1940</v>
      </c>
      <c r="G419" s="35">
        <v>30</v>
      </c>
      <c r="H419" s="35" t="s">
        <v>2428</v>
      </c>
      <c r="I419" s="37">
        <v>175.34800000000001</v>
      </c>
      <c r="J419" s="37">
        <f t="shared" si="7"/>
        <v>12975.752</v>
      </c>
      <c r="K419" s="35">
        <v>74</v>
      </c>
    </row>
    <row r="420" spans="1:11" ht="21.6" customHeight="1" x14ac:dyDescent="0.35">
      <c r="A420" s="167">
        <v>45231</v>
      </c>
      <c r="B420" s="34">
        <v>45259</v>
      </c>
      <c r="C420" s="35"/>
      <c r="D420" s="35"/>
      <c r="E420" s="156" t="s">
        <v>2668</v>
      </c>
      <c r="F420" s="36" t="s">
        <v>2723</v>
      </c>
      <c r="G420" s="35">
        <v>200</v>
      </c>
      <c r="H420" s="35" t="s">
        <v>2425</v>
      </c>
      <c r="I420" s="37">
        <v>702.47</v>
      </c>
      <c r="J420" s="37">
        <f t="shared" si="7"/>
        <v>155948.34</v>
      </c>
      <c r="K420" s="35">
        <v>222</v>
      </c>
    </row>
    <row r="421" spans="1:11" ht="21.6" customHeight="1" x14ac:dyDescent="0.35">
      <c r="A421" s="167">
        <v>44672</v>
      </c>
      <c r="B421" s="34">
        <v>44672</v>
      </c>
      <c r="C421" s="35"/>
      <c r="D421" s="35"/>
      <c r="E421" s="156" t="s">
        <v>2677</v>
      </c>
      <c r="F421" s="36" t="s">
        <v>2724</v>
      </c>
      <c r="G421" s="35">
        <v>90</v>
      </c>
      <c r="H421" s="35" t="s">
        <v>2429</v>
      </c>
      <c r="I421" s="37">
        <v>349.28</v>
      </c>
      <c r="J421" s="37">
        <f t="shared" si="7"/>
        <v>31085.919999999998</v>
      </c>
      <c r="K421" s="35">
        <v>89</v>
      </c>
    </row>
    <row r="422" spans="1:11" ht="21.6" customHeight="1" x14ac:dyDescent="0.35">
      <c r="A422" s="167">
        <v>44893</v>
      </c>
      <c r="B422" s="34">
        <v>44893</v>
      </c>
      <c r="C422" s="35"/>
      <c r="D422" s="35"/>
      <c r="E422" s="156" t="s">
        <v>2699</v>
      </c>
      <c r="F422" s="36" t="s">
        <v>2741</v>
      </c>
      <c r="G422" s="35">
        <v>100</v>
      </c>
      <c r="H422" s="35" t="s">
        <v>2429</v>
      </c>
      <c r="I422" s="37">
        <v>1087.96</v>
      </c>
      <c r="J422" s="37">
        <f t="shared" si="7"/>
        <v>41342.480000000003</v>
      </c>
      <c r="K422" s="35">
        <v>38</v>
      </c>
    </row>
    <row r="423" spans="1:11" ht="21.6" customHeight="1" x14ac:dyDescent="0.35">
      <c r="A423" s="167">
        <v>44196</v>
      </c>
      <c r="B423" s="34">
        <v>44201</v>
      </c>
      <c r="C423" s="35"/>
      <c r="D423" s="35"/>
      <c r="E423" s="156" t="s">
        <v>2700</v>
      </c>
      <c r="F423" s="36" t="s">
        <v>2726</v>
      </c>
      <c r="G423" s="35">
        <v>0</v>
      </c>
      <c r="H423" s="35" t="s">
        <v>2429</v>
      </c>
      <c r="I423" s="37">
        <v>1593</v>
      </c>
      <c r="J423" s="37">
        <f t="shared" si="7"/>
        <v>49383</v>
      </c>
      <c r="K423" s="35">
        <v>31</v>
      </c>
    </row>
    <row r="424" spans="1:11" ht="21.6" customHeight="1" x14ac:dyDescent="0.35">
      <c r="A424" s="167">
        <v>44672</v>
      </c>
      <c r="B424" s="34">
        <v>44672</v>
      </c>
      <c r="C424" s="35"/>
      <c r="D424" s="35"/>
      <c r="E424" s="156" t="s">
        <v>2760</v>
      </c>
      <c r="F424" s="36" t="s">
        <v>2761</v>
      </c>
      <c r="G424" s="35">
        <v>20</v>
      </c>
      <c r="H424" s="35" t="s">
        <v>2762</v>
      </c>
      <c r="I424" s="37">
        <v>377.6</v>
      </c>
      <c r="J424" s="37">
        <f t="shared" si="7"/>
        <v>1132.8000000000002</v>
      </c>
      <c r="K424" s="35">
        <v>3</v>
      </c>
    </row>
    <row r="425" spans="1:11" ht="21.6" customHeight="1" x14ac:dyDescent="0.35">
      <c r="A425" s="167">
        <v>45166</v>
      </c>
      <c r="B425" s="34">
        <v>45166</v>
      </c>
      <c r="C425" s="35"/>
      <c r="D425" s="35"/>
      <c r="E425" s="156" t="s">
        <v>2806</v>
      </c>
      <c r="F425" s="36" t="s">
        <v>3255</v>
      </c>
      <c r="G425" s="35">
        <v>60</v>
      </c>
      <c r="H425" s="35" t="s">
        <v>2766</v>
      </c>
      <c r="I425" s="37">
        <v>59.94</v>
      </c>
      <c r="J425" s="37">
        <f t="shared" si="7"/>
        <v>8691.2999999999993</v>
      </c>
      <c r="K425" s="38">
        <v>145</v>
      </c>
    </row>
    <row r="426" spans="1:11" ht="21.6" customHeight="1" x14ac:dyDescent="0.35">
      <c r="A426" s="167">
        <v>44897</v>
      </c>
      <c r="B426" s="34">
        <v>44897</v>
      </c>
      <c r="C426" s="35"/>
      <c r="D426" s="35"/>
      <c r="E426" s="156" t="s">
        <v>2807</v>
      </c>
      <c r="F426" s="36" t="s">
        <v>2805</v>
      </c>
      <c r="G426" s="35">
        <v>100</v>
      </c>
      <c r="H426" s="35" t="s">
        <v>2766</v>
      </c>
      <c r="I426" s="37">
        <v>62.8</v>
      </c>
      <c r="J426" s="37">
        <f t="shared" si="7"/>
        <v>0</v>
      </c>
      <c r="K426" s="35">
        <v>0</v>
      </c>
    </row>
    <row r="427" spans="1:11" ht="21.6" customHeight="1" x14ac:dyDescent="0.35">
      <c r="A427" s="167">
        <v>45265</v>
      </c>
      <c r="B427" s="34">
        <v>45290</v>
      </c>
      <c r="C427" s="35"/>
      <c r="D427" s="35"/>
      <c r="E427" s="156" t="s">
        <v>2800</v>
      </c>
      <c r="F427" s="36" t="s">
        <v>2801</v>
      </c>
      <c r="G427" s="35">
        <v>800</v>
      </c>
      <c r="H427" s="35" t="s">
        <v>2683</v>
      </c>
      <c r="I427" s="37">
        <v>19.18</v>
      </c>
      <c r="J427" s="37">
        <f t="shared" si="7"/>
        <v>20254.079999999998</v>
      </c>
      <c r="K427" s="35">
        <v>1056</v>
      </c>
    </row>
    <row r="428" spans="1:11" ht="21.6" customHeight="1" x14ac:dyDescent="0.35">
      <c r="A428" s="167">
        <v>44539</v>
      </c>
      <c r="B428" s="34">
        <v>44539</v>
      </c>
      <c r="C428" s="35"/>
      <c r="D428" s="35"/>
      <c r="E428" s="156" t="s">
        <v>2858</v>
      </c>
      <c r="F428" s="36" t="s">
        <v>2859</v>
      </c>
      <c r="G428" s="35">
        <v>50</v>
      </c>
      <c r="H428" s="35" t="s">
        <v>2683</v>
      </c>
      <c r="I428" s="37">
        <v>252</v>
      </c>
      <c r="J428" s="37">
        <f t="shared" si="7"/>
        <v>0</v>
      </c>
      <c r="K428" s="35">
        <v>0</v>
      </c>
    </row>
    <row r="429" spans="1:11" ht="21.6" customHeight="1" x14ac:dyDescent="0.35">
      <c r="A429" s="167">
        <v>45231</v>
      </c>
      <c r="B429" s="34">
        <v>45259</v>
      </c>
      <c r="C429" s="35"/>
      <c r="D429" s="35"/>
      <c r="E429" s="156" t="s">
        <v>2860</v>
      </c>
      <c r="F429" s="36" t="s">
        <v>2861</v>
      </c>
      <c r="G429" s="35">
        <v>150</v>
      </c>
      <c r="H429" s="35" t="s">
        <v>2434</v>
      </c>
      <c r="I429" s="37">
        <v>41.77</v>
      </c>
      <c r="J429" s="37">
        <f t="shared" si="7"/>
        <v>3383.3700000000003</v>
      </c>
      <c r="K429" s="35">
        <v>81</v>
      </c>
    </row>
    <row r="430" spans="1:11" ht="21.6" customHeight="1" x14ac:dyDescent="0.35">
      <c r="A430" s="167">
        <v>44711</v>
      </c>
      <c r="B430" s="34">
        <v>44711</v>
      </c>
      <c r="C430" s="35"/>
      <c r="D430" s="35"/>
      <c r="E430" s="156" t="s">
        <v>3394</v>
      </c>
      <c r="F430" s="36" t="s">
        <v>3395</v>
      </c>
      <c r="G430" s="35">
        <v>10</v>
      </c>
      <c r="H430" s="35" t="s">
        <v>2683</v>
      </c>
      <c r="I430" s="37">
        <v>1910.6</v>
      </c>
      <c r="J430" s="37">
        <f t="shared" si="7"/>
        <v>13374.199999999999</v>
      </c>
      <c r="K430" s="35">
        <v>7</v>
      </c>
    </row>
    <row r="431" spans="1:11" ht="21.6" customHeight="1" x14ac:dyDescent="0.35">
      <c r="A431" s="167">
        <v>44711</v>
      </c>
      <c r="B431" s="34">
        <v>44711</v>
      </c>
      <c r="C431" s="35"/>
      <c r="D431" s="35"/>
      <c r="E431" s="156" t="s">
        <v>3396</v>
      </c>
      <c r="F431" s="36" t="s">
        <v>3397</v>
      </c>
      <c r="G431" s="35">
        <v>10</v>
      </c>
      <c r="H431" s="35" t="s">
        <v>2683</v>
      </c>
      <c r="I431" s="37">
        <v>2442.6</v>
      </c>
      <c r="J431" s="37">
        <f t="shared" si="7"/>
        <v>0</v>
      </c>
      <c r="K431" s="35">
        <v>0</v>
      </c>
    </row>
    <row r="432" spans="1:11" ht="21.6" customHeight="1" x14ac:dyDescent="0.35">
      <c r="A432" s="167">
        <v>44711</v>
      </c>
      <c r="B432" s="34">
        <v>44711</v>
      </c>
      <c r="C432" s="35"/>
      <c r="D432" s="35"/>
      <c r="E432" s="156" t="s">
        <v>2858</v>
      </c>
      <c r="F432" s="36" t="s">
        <v>2862</v>
      </c>
      <c r="G432" s="35">
        <v>10</v>
      </c>
      <c r="H432" s="35" t="s">
        <v>2683</v>
      </c>
      <c r="I432" s="37">
        <v>2124</v>
      </c>
      <c r="J432" s="37">
        <f t="shared" si="7"/>
        <v>8496</v>
      </c>
      <c r="K432" s="35">
        <v>4</v>
      </c>
    </row>
    <row r="433" spans="1:11" ht="21.6" customHeight="1" x14ac:dyDescent="0.35">
      <c r="A433" s="210">
        <v>44680</v>
      </c>
      <c r="B433" s="211">
        <v>44680</v>
      </c>
      <c r="C433" s="106"/>
      <c r="D433" s="106"/>
      <c r="E433" s="212"/>
      <c r="F433" s="213" t="s">
        <v>2977</v>
      </c>
      <c r="G433" s="214">
        <v>50</v>
      </c>
      <c r="H433" s="214" t="s">
        <v>2683</v>
      </c>
      <c r="I433" s="215">
        <v>41.3</v>
      </c>
      <c r="J433" s="216">
        <f t="shared" si="7"/>
        <v>0</v>
      </c>
      <c r="K433" s="214">
        <v>0</v>
      </c>
    </row>
    <row r="434" spans="1:11" ht="21.6" customHeight="1" x14ac:dyDescent="0.35">
      <c r="A434" s="210">
        <v>45265</v>
      </c>
      <c r="B434" s="211">
        <v>45290</v>
      </c>
      <c r="C434" s="106"/>
      <c r="D434" s="106"/>
      <c r="E434" s="247" t="s">
        <v>3367</v>
      </c>
      <c r="F434" s="213" t="s">
        <v>3368</v>
      </c>
      <c r="G434" s="214">
        <v>1900</v>
      </c>
      <c r="H434" s="214" t="s">
        <v>2683</v>
      </c>
      <c r="I434" s="215">
        <v>13452</v>
      </c>
      <c r="J434" s="215">
        <f t="shared" si="7"/>
        <v>13452</v>
      </c>
      <c r="K434" s="214">
        <v>1</v>
      </c>
    </row>
    <row r="435" spans="1:11" ht="21.6" customHeight="1" x14ac:dyDescent="0.35">
      <c r="A435" s="210">
        <v>45265</v>
      </c>
      <c r="B435" s="211">
        <v>45290</v>
      </c>
      <c r="C435" s="106"/>
      <c r="D435" s="106"/>
      <c r="E435" s="247" t="s">
        <v>3369</v>
      </c>
      <c r="F435" s="213" t="s">
        <v>3370</v>
      </c>
      <c r="G435" s="214">
        <v>1</v>
      </c>
      <c r="H435" s="214" t="s">
        <v>2434</v>
      </c>
      <c r="I435" s="215">
        <v>40120</v>
      </c>
      <c r="J435" s="215">
        <f t="shared" si="7"/>
        <v>0</v>
      </c>
      <c r="K435" s="214">
        <v>0</v>
      </c>
    </row>
    <row r="436" spans="1:11" ht="21.6" customHeight="1" x14ac:dyDescent="0.35">
      <c r="A436" s="172">
        <v>44711</v>
      </c>
      <c r="B436" s="113">
        <v>44711</v>
      </c>
      <c r="C436" s="106"/>
      <c r="D436" s="106"/>
      <c r="E436" s="209"/>
      <c r="F436" s="115" t="s">
        <v>3040</v>
      </c>
      <c r="G436" s="114">
        <v>500</v>
      </c>
      <c r="H436" s="114" t="s">
        <v>2683</v>
      </c>
      <c r="I436" s="116">
        <v>11.39</v>
      </c>
      <c r="J436" s="116">
        <f t="shared" si="7"/>
        <v>4328.2</v>
      </c>
      <c r="K436" s="114">
        <v>380</v>
      </c>
    </row>
    <row r="437" spans="1:11" ht="21.6" customHeight="1" x14ac:dyDescent="0.35">
      <c r="A437" s="172">
        <v>44775</v>
      </c>
      <c r="B437" s="113">
        <v>44775</v>
      </c>
      <c r="C437" s="106"/>
      <c r="D437" s="106"/>
      <c r="E437" s="209" t="s">
        <v>2763</v>
      </c>
      <c r="F437" s="115" t="s">
        <v>3398</v>
      </c>
      <c r="G437" s="114"/>
      <c r="H437" s="114" t="s">
        <v>2683</v>
      </c>
      <c r="I437" s="116">
        <v>52.63</v>
      </c>
      <c r="J437" s="116">
        <f t="shared" si="7"/>
        <v>2052.5700000000002</v>
      </c>
      <c r="K437" s="114">
        <v>39</v>
      </c>
    </row>
    <row r="438" spans="1:11" ht="21.6" customHeight="1" x14ac:dyDescent="0.35">
      <c r="A438" s="167">
        <v>45140</v>
      </c>
      <c r="B438" s="34">
        <v>45140</v>
      </c>
      <c r="C438" s="35"/>
      <c r="D438" s="35"/>
      <c r="E438" s="156" t="s">
        <v>2854</v>
      </c>
      <c r="F438" s="36" t="s">
        <v>3314</v>
      </c>
      <c r="G438" s="35">
        <v>50</v>
      </c>
      <c r="H438" s="35" t="s">
        <v>2975</v>
      </c>
      <c r="I438" s="37">
        <v>174.58</v>
      </c>
      <c r="J438" s="37">
        <f t="shared" si="7"/>
        <v>6983.2000000000007</v>
      </c>
      <c r="K438" s="35">
        <v>40</v>
      </c>
    </row>
    <row r="439" spans="1:11" ht="21.6" customHeight="1" x14ac:dyDescent="0.35">
      <c r="A439" s="167">
        <v>44897</v>
      </c>
      <c r="B439" s="34">
        <v>44897</v>
      </c>
      <c r="C439" s="35"/>
      <c r="D439" s="35"/>
      <c r="E439" s="156" t="s">
        <v>2752</v>
      </c>
      <c r="F439" s="36" t="s">
        <v>2796</v>
      </c>
      <c r="G439" s="35">
        <v>3</v>
      </c>
      <c r="H439" s="35" t="s">
        <v>3119</v>
      </c>
      <c r="I439" s="37">
        <v>749.3</v>
      </c>
      <c r="J439" s="37">
        <f t="shared" si="7"/>
        <v>45707.299999999996</v>
      </c>
      <c r="K439" s="35">
        <v>61</v>
      </c>
    </row>
    <row r="440" spans="1:11" ht="21.6" customHeight="1" x14ac:dyDescent="0.35">
      <c r="A440" s="171"/>
      <c r="B440" s="105"/>
      <c r="C440" s="106"/>
      <c r="D440" s="106"/>
      <c r="E440" s="158"/>
      <c r="F440" s="112"/>
      <c r="G440" s="106"/>
      <c r="H440" s="106"/>
      <c r="I440" s="107"/>
      <c r="J440" s="107"/>
      <c r="K440" s="106"/>
    </row>
    <row r="441" spans="1:11" ht="21.6" customHeight="1" x14ac:dyDescent="0.35">
      <c r="A441" s="171"/>
      <c r="B441" s="105"/>
      <c r="C441" s="106"/>
      <c r="D441" s="106"/>
      <c r="E441" s="158"/>
      <c r="F441" s="112"/>
      <c r="G441" s="106"/>
      <c r="H441" s="106"/>
      <c r="I441" s="107"/>
      <c r="J441" s="107"/>
      <c r="K441" s="106"/>
    </row>
    <row r="442" spans="1:11" ht="21.6" customHeight="1" x14ac:dyDescent="0.35">
      <c r="A442" s="171"/>
      <c r="B442" s="105"/>
      <c r="C442" s="106"/>
      <c r="D442" s="106"/>
      <c r="E442" s="158"/>
      <c r="F442" s="112"/>
      <c r="G442" s="106"/>
      <c r="H442" s="106"/>
      <c r="I442" s="107"/>
      <c r="J442" s="107"/>
      <c r="K442" s="106"/>
    </row>
    <row r="443" spans="1:11" ht="21.6" customHeight="1" x14ac:dyDescent="0.35">
      <c r="A443" s="171"/>
      <c r="B443" s="105"/>
      <c r="C443" s="106"/>
      <c r="D443" s="106"/>
      <c r="E443" s="158"/>
      <c r="F443" s="112"/>
      <c r="G443" s="106"/>
      <c r="H443" s="106"/>
      <c r="I443" s="107"/>
      <c r="J443" s="107"/>
      <c r="K443" s="106"/>
    </row>
    <row r="444" spans="1:11" ht="21.6" customHeight="1" x14ac:dyDescent="0.5">
      <c r="A444" s="159"/>
      <c r="B444" s="31"/>
      <c r="C444" s="31"/>
      <c r="D444" s="31"/>
      <c r="E444" s="31"/>
      <c r="F444" s="32"/>
      <c r="G444" s="31"/>
      <c r="H444" s="31"/>
      <c r="I444" s="33"/>
      <c r="J444" s="180"/>
      <c r="K444" s="31"/>
    </row>
    <row r="445" spans="1:11" ht="21.6" customHeight="1" x14ac:dyDescent="0.5">
      <c r="A445" s="159"/>
      <c r="B445" s="31"/>
      <c r="C445" s="31"/>
      <c r="D445" s="31"/>
      <c r="E445" s="31"/>
      <c r="F445" s="32"/>
      <c r="G445" s="31"/>
      <c r="H445" s="31"/>
      <c r="I445" s="33"/>
      <c r="J445" s="180">
        <f>SUM(J312:J444)</f>
        <v>2169100.5182000007</v>
      </c>
      <c r="K445" s="31"/>
    </row>
    <row r="446" spans="1:11" ht="21.6" customHeight="1" x14ac:dyDescent="0.5">
      <c r="A446" s="159"/>
      <c r="B446" s="31"/>
      <c r="C446" s="31"/>
      <c r="D446" s="31"/>
      <c r="E446" s="31"/>
      <c r="F446" s="32"/>
      <c r="G446" s="31"/>
      <c r="H446" s="31"/>
      <c r="I446" s="33"/>
      <c r="J446" s="180"/>
      <c r="K446" s="31"/>
    </row>
    <row r="447" spans="1:11" ht="21.6" customHeight="1" x14ac:dyDescent="0.5">
      <c r="A447" s="159"/>
      <c r="B447" s="31"/>
      <c r="C447" s="31"/>
      <c r="D447" s="31"/>
      <c r="E447" s="31"/>
      <c r="G447" s="31"/>
      <c r="H447" s="31"/>
      <c r="I447" s="33"/>
      <c r="J447" s="180"/>
      <c r="K447" s="31"/>
    </row>
    <row r="448" spans="1:11" ht="21.6" customHeight="1" x14ac:dyDescent="0.4">
      <c r="A448" s="170"/>
      <c r="B448" s="14"/>
      <c r="F448" s="48"/>
      <c r="J448" s="26"/>
      <c r="K448" s="107"/>
    </row>
    <row r="449" spans="1:11" ht="21.6" customHeight="1" x14ac:dyDescent="0.4">
      <c r="A449" s="206" t="s">
        <v>2878</v>
      </c>
      <c r="B449" s="47"/>
      <c r="C449" s="47"/>
      <c r="D449" s="47"/>
      <c r="E449" s="47"/>
      <c r="F449" s="11"/>
      <c r="G449" s="47"/>
      <c r="H449" s="47"/>
      <c r="I449" s="49"/>
      <c r="J449" s="49"/>
      <c r="K449" s="47"/>
    </row>
    <row r="450" spans="1:11" ht="21.6" customHeight="1" x14ac:dyDescent="0.25">
      <c r="A450" s="56" t="s">
        <v>3197</v>
      </c>
      <c r="B450" s="56" t="s">
        <v>2671</v>
      </c>
      <c r="C450" s="56" t="s">
        <v>2419</v>
      </c>
      <c r="D450" s="56"/>
      <c r="E450" s="57" t="s">
        <v>2443</v>
      </c>
      <c r="F450" s="58" t="s">
        <v>2670</v>
      </c>
      <c r="G450" s="58" t="s">
        <v>2463</v>
      </c>
      <c r="H450" s="56" t="s">
        <v>2428</v>
      </c>
      <c r="I450" s="56" t="s">
        <v>2446</v>
      </c>
      <c r="J450" s="56" t="s">
        <v>2447</v>
      </c>
      <c r="K450" s="56" t="s">
        <v>2448</v>
      </c>
    </row>
    <row r="451" spans="1:11" ht="21.6" customHeight="1" x14ac:dyDescent="0.35">
      <c r="A451" s="167">
        <v>45015</v>
      </c>
      <c r="B451" s="34">
        <v>45015</v>
      </c>
      <c r="C451" s="35" t="s">
        <v>1757</v>
      </c>
      <c r="D451" s="35" t="s">
        <v>40</v>
      </c>
      <c r="E451" s="156" t="s">
        <v>2595</v>
      </c>
      <c r="F451" s="35" t="s">
        <v>3179</v>
      </c>
      <c r="G451" s="35">
        <v>2</v>
      </c>
      <c r="H451" s="35" t="s">
        <v>2879</v>
      </c>
      <c r="I451" s="37">
        <v>2170</v>
      </c>
      <c r="J451" s="37">
        <v>0</v>
      </c>
      <c r="K451" s="35">
        <v>0</v>
      </c>
    </row>
    <row r="452" spans="1:11" ht="21.6" customHeight="1" x14ac:dyDescent="0.35">
      <c r="A452" s="167">
        <v>44708</v>
      </c>
      <c r="B452" s="34">
        <v>44708</v>
      </c>
      <c r="C452" s="31" t="s">
        <v>40</v>
      </c>
      <c r="D452" s="31" t="s">
        <v>1702</v>
      </c>
      <c r="E452" s="156" t="s">
        <v>2594</v>
      </c>
      <c r="F452" s="35" t="s">
        <v>2880</v>
      </c>
      <c r="G452" s="35">
        <v>2</v>
      </c>
      <c r="H452" s="35" t="s">
        <v>2425</v>
      </c>
      <c r="I452" s="37">
        <v>354</v>
      </c>
      <c r="J452" s="37">
        <v>0</v>
      </c>
      <c r="K452" s="35">
        <v>0</v>
      </c>
    </row>
    <row r="453" spans="1:11" ht="21.6" customHeight="1" x14ac:dyDescent="0.35">
      <c r="A453" s="167">
        <v>44908</v>
      </c>
      <c r="B453" s="34">
        <v>44908</v>
      </c>
      <c r="C453" s="35"/>
      <c r="D453" s="35"/>
      <c r="E453" s="156" t="s">
        <v>2593</v>
      </c>
      <c r="F453" s="36" t="s">
        <v>3074</v>
      </c>
      <c r="G453" s="35">
        <v>5</v>
      </c>
      <c r="H453" s="35" t="s">
        <v>2425</v>
      </c>
      <c r="I453" s="37">
        <v>1352.92</v>
      </c>
      <c r="J453" s="37">
        <v>0</v>
      </c>
      <c r="K453" s="35">
        <v>0</v>
      </c>
    </row>
    <row r="454" spans="1:11" ht="21.6" customHeight="1" x14ac:dyDescent="0.35">
      <c r="A454" s="167">
        <v>44708</v>
      </c>
      <c r="B454" s="34">
        <v>44708</v>
      </c>
      <c r="C454" s="35"/>
      <c r="D454" s="35"/>
      <c r="E454" s="156" t="s">
        <v>2782</v>
      </c>
      <c r="F454" s="36" t="s">
        <v>2881</v>
      </c>
      <c r="G454" s="35">
        <v>4</v>
      </c>
      <c r="H454" s="35" t="s">
        <v>2783</v>
      </c>
      <c r="I454" s="37">
        <v>3245</v>
      </c>
      <c r="J454" s="37">
        <v>0</v>
      </c>
      <c r="K454" s="35">
        <v>0</v>
      </c>
    </row>
    <row r="455" spans="1:11" ht="21" x14ac:dyDescent="0.35">
      <c r="A455" s="167">
        <v>44708</v>
      </c>
      <c r="B455" s="34">
        <v>44708</v>
      </c>
      <c r="C455" s="35"/>
      <c r="D455" s="35"/>
      <c r="E455" s="156" t="s">
        <v>2780</v>
      </c>
      <c r="F455" s="36" t="s">
        <v>2882</v>
      </c>
      <c r="G455" s="35">
        <v>2</v>
      </c>
      <c r="H455" s="35" t="s">
        <v>2781</v>
      </c>
      <c r="I455" s="37">
        <v>3964.8</v>
      </c>
      <c r="J455" s="37">
        <v>0</v>
      </c>
      <c r="K455" s="35">
        <v>0</v>
      </c>
    </row>
    <row r="456" spans="1:11" ht="21" x14ac:dyDescent="0.35">
      <c r="A456" s="167">
        <v>44708</v>
      </c>
      <c r="B456" s="34">
        <v>44708</v>
      </c>
      <c r="C456" s="35"/>
      <c r="D456" s="35"/>
      <c r="E456" s="156" t="s">
        <v>2798</v>
      </c>
      <c r="F456" s="36" t="s">
        <v>2883</v>
      </c>
      <c r="G456" s="35">
        <v>3</v>
      </c>
      <c r="H456" s="35" t="s">
        <v>2425</v>
      </c>
      <c r="I456" s="37">
        <v>4171.3</v>
      </c>
      <c r="J456" s="37">
        <v>0</v>
      </c>
      <c r="K456" s="35">
        <v>0</v>
      </c>
    </row>
    <row r="457" spans="1:11" ht="21.6" customHeight="1" x14ac:dyDescent="0.35">
      <c r="A457" s="167">
        <v>44708</v>
      </c>
      <c r="B457" s="34">
        <v>44708</v>
      </c>
      <c r="C457" s="35"/>
      <c r="D457" s="35"/>
      <c r="E457" s="156" t="s">
        <v>2802</v>
      </c>
      <c r="F457" s="36" t="s">
        <v>2884</v>
      </c>
      <c r="G457" s="35">
        <v>5</v>
      </c>
      <c r="H457" s="35" t="s">
        <v>2885</v>
      </c>
      <c r="I457" s="37">
        <v>737.5</v>
      </c>
      <c r="J457" s="37">
        <v>0</v>
      </c>
      <c r="K457" s="35">
        <v>0</v>
      </c>
    </row>
    <row r="458" spans="1:11" ht="21.6" customHeight="1" x14ac:dyDescent="0.35">
      <c r="A458" s="167">
        <v>45015</v>
      </c>
      <c r="B458" s="34">
        <v>45015</v>
      </c>
      <c r="C458" s="35"/>
      <c r="D458" s="35"/>
      <c r="E458" s="156" t="s">
        <v>2803</v>
      </c>
      <c r="F458" s="36" t="s">
        <v>3181</v>
      </c>
      <c r="G458" s="35">
        <v>2</v>
      </c>
      <c r="H458" s="35" t="s">
        <v>2886</v>
      </c>
      <c r="I458" s="37">
        <v>3140.55</v>
      </c>
      <c r="J458" s="37">
        <v>0</v>
      </c>
      <c r="K458" s="35">
        <v>0</v>
      </c>
    </row>
    <row r="459" spans="1:11" ht="21.6" customHeight="1" x14ac:dyDescent="0.35">
      <c r="A459" s="167">
        <v>44707</v>
      </c>
      <c r="B459" s="34">
        <v>44707</v>
      </c>
      <c r="C459" s="35"/>
      <c r="D459" s="35"/>
      <c r="E459" s="156" t="s">
        <v>2891</v>
      </c>
      <c r="F459" s="36" t="s">
        <v>3227</v>
      </c>
      <c r="G459" s="35">
        <v>3</v>
      </c>
      <c r="H459" s="35" t="s">
        <v>2892</v>
      </c>
      <c r="I459" s="37">
        <v>772</v>
      </c>
      <c r="J459" s="37">
        <v>0</v>
      </c>
      <c r="K459" s="35">
        <v>0</v>
      </c>
    </row>
    <row r="460" spans="1:11" ht="21.6" customHeight="1" x14ac:dyDescent="0.35">
      <c r="A460" s="167">
        <v>44908</v>
      </c>
      <c r="B460" s="34">
        <v>44908</v>
      </c>
      <c r="C460" s="35"/>
      <c r="D460" s="35"/>
      <c r="E460" s="156" t="s">
        <v>2893</v>
      </c>
      <c r="F460" s="36" t="s">
        <v>2894</v>
      </c>
      <c r="G460" s="35">
        <v>2</v>
      </c>
      <c r="H460" s="35" t="s">
        <v>2895</v>
      </c>
      <c r="I460" s="37">
        <v>688.01</v>
      </c>
      <c r="J460" s="37">
        <v>0</v>
      </c>
      <c r="K460" s="35">
        <v>0</v>
      </c>
    </row>
    <row r="461" spans="1:11" ht="21.6" customHeight="1" x14ac:dyDescent="0.35">
      <c r="A461" s="167">
        <v>45015</v>
      </c>
      <c r="B461" s="34">
        <v>45015</v>
      </c>
      <c r="C461" s="35"/>
      <c r="D461" s="35"/>
      <c r="E461" s="156" t="s">
        <v>2896</v>
      </c>
      <c r="F461" s="36" t="s">
        <v>2897</v>
      </c>
      <c r="G461" s="35">
        <v>5</v>
      </c>
      <c r="H461" s="35" t="s">
        <v>2898</v>
      </c>
      <c r="I461" s="37">
        <v>630</v>
      </c>
      <c r="J461" s="37">
        <v>0</v>
      </c>
      <c r="K461" s="35">
        <v>0</v>
      </c>
    </row>
    <row r="462" spans="1:11" ht="21.6" customHeight="1" x14ac:dyDescent="0.35">
      <c r="A462" s="167">
        <v>44707</v>
      </c>
      <c r="B462" s="34">
        <v>44707</v>
      </c>
      <c r="C462" s="35"/>
      <c r="D462" s="35"/>
      <c r="E462" s="156" t="s">
        <v>2899</v>
      </c>
      <c r="F462" s="36" t="s">
        <v>3228</v>
      </c>
      <c r="G462" s="35">
        <v>2</v>
      </c>
      <c r="H462" s="35" t="s">
        <v>2900</v>
      </c>
      <c r="I462" s="37">
        <v>800</v>
      </c>
      <c r="J462" s="37">
        <v>0</v>
      </c>
      <c r="K462" s="35">
        <v>0</v>
      </c>
    </row>
    <row r="463" spans="1:11" ht="21.6" customHeight="1" x14ac:dyDescent="0.35">
      <c r="A463" s="167">
        <v>45015</v>
      </c>
      <c r="B463" s="34">
        <v>45015</v>
      </c>
      <c r="C463" s="35"/>
      <c r="D463" s="35"/>
      <c r="E463" s="156" t="s">
        <v>2901</v>
      </c>
      <c r="F463" s="36" t="s">
        <v>3185</v>
      </c>
      <c r="G463" s="35">
        <v>1</v>
      </c>
      <c r="H463" s="35" t="s">
        <v>2425</v>
      </c>
      <c r="I463" s="37">
        <v>1435</v>
      </c>
      <c r="J463" s="37">
        <v>0</v>
      </c>
      <c r="K463" s="35">
        <v>0</v>
      </c>
    </row>
    <row r="464" spans="1:11" ht="21.6" customHeight="1" x14ac:dyDescent="0.35">
      <c r="A464" s="167">
        <v>44707</v>
      </c>
      <c r="B464" s="34">
        <v>44707</v>
      </c>
      <c r="C464" s="35"/>
      <c r="D464" s="35"/>
      <c r="E464" s="156" t="s">
        <v>2902</v>
      </c>
      <c r="F464" s="36" t="s">
        <v>2903</v>
      </c>
      <c r="G464" s="35">
        <v>2</v>
      </c>
      <c r="H464" s="35" t="s">
        <v>2904</v>
      </c>
      <c r="I464" s="37">
        <v>3150</v>
      </c>
      <c r="J464" s="37">
        <v>0</v>
      </c>
      <c r="K464" s="35">
        <v>0</v>
      </c>
    </row>
    <row r="465" spans="1:11" ht="21.6" customHeight="1" x14ac:dyDescent="0.35">
      <c r="A465" s="167">
        <v>44908</v>
      </c>
      <c r="B465" s="34">
        <v>44908</v>
      </c>
      <c r="C465" s="35"/>
      <c r="D465" s="35"/>
      <c r="E465" s="156" t="s">
        <v>2905</v>
      </c>
      <c r="F465" s="36" t="s">
        <v>2906</v>
      </c>
      <c r="G465" s="35">
        <v>2</v>
      </c>
      <c r="H465" s="35" t="s">
        <v>2900</v>
      </c>
      <c r="I465" s="37">
        <v>540</v>
      </c>
      <c r="J465" s="37">
        <v>0</v>
      </c>
      <c r="K465" s="35">
        <v>0</v>
      </c>
    </row>
    <row r="466" spans="1:11" ht="21.6" customHeight="1" x14ac:dyDescent="0.35">
      <c r="A466" s="167">
        <v>44707</v>
      </c>
      <c r="B466" s="34">
        <v>44707</v>
      </c>
      <c r="C466" s="35"/>
      <c r="D466" s="35"/>
      <c r="E466" s="156" t="s">
        <v>2907</v>
      </c>
      <c r="F466" s="36" t="s">
        <v>2908</v>
      </c>
      <c r="G466" s="35">
        <v>3</v>
      </c>
      <c r="H466" s="35" t="s">
        <v>2900</v>
      </c>
      <c r="I466" s="37">
        <v>998</v>
      </c>
      <c r="J466" s="37">
        <v>0</v>
      </c>
      <c r="K466" s="35">
        <v>0</v>
      </c>
    </row>
    <row r="467" spans="1:11" ht="21.6" customHeight="1" x14ac:dyDescent="0.35">
      <c r="A467" s="167">
        <v>44707</v>
      </c>
      <c r="B467" s="34">
        <v>44707</v>
      </c>
      <c r="C467" s="35"/>
      <c r="D467" s="35"/>
      <c r="E467" s="156" t="s">
        <v>2909</v>
      </c>
      <c r="F467" s="36" t="s">
        <v>2910</v>
      </c>
      <c r="G467" s="35">
        <v>4</v>
      </c>
      <c r="H467" s="35" t="s">
        <v>2885</v>
      </c>
      <c r="I467" s="37">
        <v>110</v>
      </c>
      <c r="J467" s="37">
        <v>0</v>
      </c>
      <c r="K467" s="35">
        <v>0</v>
      </c>
    </row>
    <row r="468" spans="1:11" ht="21.6" customHeight="1" x14ac:dyDescent="0.35">
      <c r="A468" s="167">
        <v>44707</v>
      </c>
      <c r="B468" s="34">
        <v>44707</v>
      </c>
      <c r="C468" s="35"/>
      <c r="D468" s="35"/>
      <c r="E468" s="156" t="s">
        <v>2911</v>
      </c>
      <c r="F468" s="36" t="s">
        <v>2912</v>
      </c>
      <c r="G468" s="35">
        <v>3</v>
      </c>
      <c r="H468" s="35" t="s">
        <v>2900</v>
      </c>
      <c r="I468" s="37">
        <v>3450</v>
      </c>
      <c r="J468" s="37">
        <v>0</v>
      </c>
      <c r="K468" s="35">
        <v>0</v>
      </c>
    </row>
    <row r="469" spans="1:11" ht="21.6" customHeight="1" x14ac:dyDescent="0.35">
      <c r="A469" s="167">
        <v>44707</v>
      </c>
      <c r="B469" s="34">
        <v>44707</v>
      </c>
      <c r="C469" s="35"/>
      <c r="D469" s="35"/>
      <c r="E469" s="156" t="s">
        <v>2851</v>
      </c>
      <c r="F469" s="36" t="s">
        <v>2979</v>
      </c>
      <c r="G469" s="35">
        <v>5</v>
      </c>
      <c r="H469" s="35" t="s">
        <v>2900</v>
      </c>
      <c r="I469" s="37">
        <v>2600</v>
      </c>
      <c r="J469" s="37">
        <v>0</v>
      </c>
      <c r="K469" s="35">
        <v>0</v>
      </c>
    </row>
    <row r="470" spans="1:11" ht="21.6" customHeight="1" x14ac:dyDescent="0.35">
      <c r="A470" s="167">
        <v>45215</v>
      </c>
      <c r="B470" s="34">
        <v>44707</v>
      </c>
      <c r="C470" s="35"/>
      <c r="D470" s="35"/>
      <c r="E470" s="156" t="s">
        <v>2852</v>
      </c>
      <c r="F470" s="36" t="s">
        <v>2913</v>
      </c>
      <c r="G470" s="35">
        <v>50</v>
      </c>
      <c r="H470" s="35" t="s">
        <v>2683</v>
      </c>
      <c r="I470" s="37">
        <v>2.16</v>
      </c>
      <c r="J470" s="37">
        <v>108</v>
      </c>
      <c r="K470" s="35">
        <v>50</v>
      </c>
    </row>
    <row r="471" spans="1:11" ht="21.6" customHeight="1" x14ac:dyDescent="0.35">
      <c r="A471" s="167">
        <v>45015</v>
      </c>
      <c r="B471" s="34">
        <v>45015</v>
      </c>
      <c r="C471" s="35"/>
      <c r="D471" s="35"/>
      <c r="E471" s="156" t="s">
        <v>2896</v>
      </c>
      <c r="F471" s="36" t="s">
        <v>2914</v>
      </c>
      <c r="G471" s="35">
        <v>15</v>
      </c>
      <c r="H471" s="35" t="s">
        <v>2885</v>
      </c>
      <c r="I471" s="37">
        <v>25.2</v>
      </c>
      <c r="J471" s="37">
        <v>0</v>
      </c>
      <c r="K471" s="35">
        <v>0</v>
      </c>
    </row>
    <row r="472" spans="1:11" ht="21.6" customHeight="1" x14ac:dyDescent="0.35">
      <c r="A472" s="167">
        <v>44707</v>
      </c>
      <c r="B472" s="34">
        <v>44707</v>
      </c>
      <c r="C472" s="35"/>
      <c r="D472" s="35"/>
      <c r="E472" s="156" t="s">
        <v>2899</v>
      </c>
      <c r="F472" s="36" t="s">
        <v>2916</v>
      </c>
      <c r="G472" s="35">
        <v>4</v>
      </c>
      <c r="H472" s="35" t="s">
        <v>2900</v>
      </c>
      <c r="I472" s="37">
        <v>600</v>
      </c>
      <c r="J472" s="37">
        <v>0</v>
      </c>
      <c r="K472" s="35">
        <v>0</v>
      </c>
    </row>
    <row r="473" spans="1:11" ht="21.6" customHeight="1" x14ac:dyDescent="0.35">
      <c r="A473" s="167">
        <v>44707</v>
      </c>
      <c r="B473" s="34">
        <v>44707</v>
      </c>
      <c r="C473" s="35"/>
      <c r="D473" s="35"/>
      <c r="E473" s="156" t="s">
        <v>2901</v>
      </c>
      <c r="F473" s="36" t="s">
        <v>2917</v>
      </c>
      <c r="G473" s="35">
        <v>4</v>
      </c>
      <c r="H473" s="35" t="s">
        <v>2918</v>
      </c>
      <c r="I473" s="37">
        <v>280</v>
      </c>
      <c r="J473" s="37">
        <v>0</v>
      </c>
      <c r="K473" s="35">
        <v>0</v>
      </c>
    </row>
    <row r="474" spans="1:11" ht="21.6" customHeight="1" x14ac:dyDescent="0.35">
      <c r="A474" s="167">
        <v>45215</v>
      </c>
      <c r="B474" s="34">
        <v>45259</v>
      </c>
      <c r="C474" s="35"/>
      <c r="D474" s="35"/>
      <c r="E474" s="156" t="s">
        <v>2902</v>
      </c>
      <c r="F474" s="36" t="s">
        <v>2919</v>
      </c>
      <c r="G474" s="35">
        <v>50</v>
      </c>
      <c r="H474" s="35" t="s">
        <v>2683</v>
      </c>
      <c r="I474" s="37">
        <v>33.61</v>
      </c>
      <c r="J474" s="37">
        <v>1680.5</v>
      </c>
      <c r="K474" s="35">
        <v>50</v>
      </c>
    </row>
    <row r="475" spans="1:11" ht="21.6" customHeight="1" x14ac:dyDescent="0.35">
      <c r="A475" s="167">
        <v>44707</v>
      </c>
      <c r="B475" s="34">
        <v>44707</v>
      </c>
      <c r="C475" s="35"/>
      <c r="D475" s="35"/>
      <c r="E475" s="156" t="s">
        <v>2905</v>
      </c>
      <c r="F475" s="36" t="s">
        <v>2920</v>
      </c>
      <c r="G475" s="35">
        <v>10</v>
      </c>
      <c r="H475" s="35" t="s">
        <v>2428</v>
      </c>
      <c r="I475" s="37">
        <v>85.95</v>
      </c>
      <c r="J475" s="37">
        <v>0</v>
      </c>
      <c r="K475" s="35">
        <v>0</v>
      </c>
    </row>
    <row r="476" spans="1:11" ht="21.6" customHeight="1" x14ac:dyDescent="0.35">
      <c r="A476" s="167">
        <v>45215</v>
      </c>
      <c r="B476" s="34">
        <v>45259</v>
      </c>
      <c r="C476" s="35"/>
      <c r="D476" s="35"/>
      <c r="E476" s="156" t="s">
        <v>3345</v>
      </c>
      <c r="F476" s="36" t="s">
        <v>3346</v>
      </c>
      <c r="G476" s="35">
        <v>10</v>
      </c>
      <c r="H476" s="35" t="s">
        <v>2683</v>
      </c>
      <c r="I476" s="37">
        <v>23.6</v>
      </c>
      <c r="J476" s="37">
        <v>236</v>
      </c>
      <c r="K476" s="35">
        <v>10</v>
      </c>
    </row>
    <row r="477" spans="1:11" ht="21.6" customHeight="1" x14ac:dyDescent="0.35">
      <c r="A477" s="167">
        <v>45215</v>
      </c>
      <c r="B477" s="34">
        <v>45259</v>
      </c>
      <c r="C477" s="35"/>
      <c r="D477" s="35"/>
      <c r="E477" s="156" t="s">
        <v>3343</v>
      </c>
      <c r="F477" s="36" t="s">
        <v>3344</v>
      </c>
      <c r="G477" s="35">
        <v>10</v>
      </c>
      <c r="H477" s="35" t="s">
        <v>2683</v>
      </c>
      <c r="I477" s="37">
        <v>83.2</v>
      </c>
      <c r="J477" s="37">
        <v>832</v>
      </c>
      <c r="K477" s="35">
        <v>10</v>
      </c>
    </row>
    <row r="478" spans="1:11" ht="21.6" customHeight="1" x14ac:dyDescent="0.35">
      <c r="A478" s="167">
        <v>45015</v>
      </c>
      <c r="B478" s="34">
        <v>45015</v>
      </c>
      <c r="C478" s="35"/>
      <c r="D478" s="35"/>
      <c r="E478" s="156" t="s">
        <v>2907</v>
      </c>
      <c r="F478" s="36" t="s">
        <v>2921</v>
      </c>
      <c r="G478" s="35">
        <v>1</v>
      </c>
      <c r="H478" s="35" t="s">
        <v>2425</v>
      </c>
      <c r="I478" s="37">
        <v>1350</v>
      </c>
      <c r="J478" s="37">
        <v>0</v>
      </c>
      <c r="K478" s="35">
        <v>0</v>
      </c>
    </row>
    <row r="479" spans="1:11" ht="21.6" customHeight="1" x14ac:dyDescent="0.35">
      <c r="A479" s="167">
        <v>45215</v>
      </c>
      <c r="B479" s="34">
        <v>45259</v>
      </c>
      <c r="C479" s="35"/>
      <c r="D479" s="35"/>
      <c r="E479" s="156" t="s">
        <v>3338</v>
      </c>
      <c r="F479" s="36" t="s">
        <v>3339</v>
      </c>
      <c r="G479" s="35">
        <v>1</v>
      </c>
      <c r="H479" s="35" t="s">
        <v>2683</v>
      </c>
      <c r="I479" s="37">
        <v>8260</v>
      </c>
      <c r="J479" s="37">
        <v>8260</v>
      </c>
      <c r="K479" s="35">
        <v>1</v>
      </c>
    </row>
    <row r="480" spans="1:11" ht="21.6" customHeight="1" x14ac:dyDescent="0.35">
      <c r="A480" s="167">
        <v>45015</v>
      </c>
      <c r="B480" s="34">
        <v>45015</v>
      </c>
      <c r="C480" s="35"/>
      <c r="D480" s="35"/>
      <c r="E480" s="156" t="s">
        <v>2909</v>
      </c>
      <c r="F480" s="36" t="s">
        <v>2922</v>
      </c>
      <c r="G480" s="35">
        <v>1</v>
      </c>
      <c r="H480" s="35" t="s">
        <v>2425</v>
      </c>
      <c r="I480" s="37">
        <v>114.46</v>
      </c>
      <c r="J480" s="37">
        <v>0</v>
      </c>
      <c r="K480" s="35">
        <v>0</v>
      </c>
    </row>
    <row r="481" spans="1:11" ht="21.6" customHeight="1" x14ac:dyDescent="0.35">
      <c r="A481" s="167">
        <v>45015</v>
      </c>
      <c r="B481" s="34">
        <v>45015</v>
      </c>
      <c r="C481" s="35"/>
      <c r="D481" s="35"/>
      <c r="E481" s="156" t="s">
        <v>2911</v>
      </c>
      <c r="F481" s="36" t="s">
        <v>3182</v>
      </c>
      <c r="G481" s="35">
        <v>1</v>
      </c>
      <c r="H481" s="35" t="s">
        <v>2895</v>
      </c>
      <c r="I481" s="37">
        <v>1174</v>
      </c>
      <c r="J481" s="37">
        <v>0</v>
      </c>
      <c r="K481" s="35">
        <v>0</v>
      </c>
    </row>
    <row r="482" spans="1:11" ht="21.6" customHeight="1" x14ac:dyDescent="0.35">
      <c r="A482" s="167">
        <v>45215</v>
      </c>
      <c r="B482" s="34">
        <v>45259</v>
      </c>
      <c r="C482" s="35"/>
      <c r="D482" s="35"/>
      <c r="E482" s="156" t="s">
        <v>2981</v>
      </c>
      <c r="F482" s="36" t="s">
        <v>3347</v>
      </c>
      <c r="G482" s="35">
        <v>2</v>
      </c>
      <c r="H482" s="35" t="s">
        <v>3348</v>
      </c>
      <c r="I482" s="37">
        <v>57.5</v>
      </c>
      <c r="J482" s="37">
        <v>115</v>
      </c>
      <c r="K482" s="35">
        <v>2</v>
      </c>
    </row>
    <row r="483" spans="1:11" ht="21.6" customHeight="1" x14ac:dyDescent="0.35">
      <c r="A483" s="167">
        <v>45015</v>
      </c>
      <c r="B483" s="34">
        <v>45015</v>
      </c>
      <c r="C483" s="35"/>
      <c r="D483" s="35"/>
      <c r="E483" s="156" t="s">
        <v>2981</v>
      </c>
      <c r="F483" s="36" t="s">
        <v>3229</v>
      </c>
      <c r="G483" s="35">
        <v>1</v>
      </c>
      <c r="H483" s="35" t="s">
        <v>2425</v>
      </c>
      <c r="I483" s="37">
        <v>531</v>
      </c>
      <c r="J483" s="37">
        <v>0</v>
      </c>
      <c r="K483" s="35">
        <v>0</v>
      </c>
    </row>
    <row r="484" spans="1:11" ht="21.6" customHeight="1" x14ac:dyDescent="0.35">
      <c r="A484" s="167">
        <v>45015</v>
      </c>
      <c r="B484" s="34">
        <v>45015</v>
      </c>
      <c r="C484" s="35"/>
      <c r="D484" s="35"/>
      <c r="E484" s="156" t="s">
        <v>2923</v>
      </c>
      <c r="F484" s="36" t="s">
        <v>2924</v>
      </c>
      <c r="G484" s="35">
        <v>1</v>
      </c>
      <c r="H484" s="35" t="s">
        <v>2925</v>
      </c>
      <c r="I484" s="37">
        <v>477.9</v>
      </c>
      <c r="J484" s="37">
        <v>0</v>
      </c>
      <c r="K484" s="35">
        <v>0</v>
      </c>
    </row>
    <row r="485" spans="1:11" ht="21.6" customHeight="1" x14ac:dyDescent="0.35">
      <c r="A485" s="167">
        <v>44737</v>
      </c>
      <c r="B485" s="34">
        <v>44737</v>
      </c>
      <c r="C485" s="35"/>
      <c r="D485" s="35"/>
      <c r="E485" s="156" t="s">
        <v>2984</v>
      </c>
      <c r="F485" s="36" t="s">
        <v>2985</v>
      </c>
      <c r="G485" s="35">
        <v>15</v>
      </c>
      <c r="H485" s="35" t="s">
        <v>2428</v>
      </c>
      <c r="I485" s="37">
        <v>4.04</v>
      </c>
      <c r="J485" s="37">
        <v>0</v>
      </c>
      <c r="K485" s="35">
        <v>0</v>
      </c>
    </row>
    <row r="486" spans="1:11" ht="21.6" customHeight="1" x14ac:dyDescent="0.35">
      <c r="A486" s="167">
        <v>44737</v>
      </c>
      <c r="B486" s="34">
        <v>44737</v>
      </c>
      <c r="C486" s="35"/>
      <c r="D486" s="35"/>
      <c r="E486" s="156" t="s">
        <v>2986</v>
      </c>
      <c r="F486" s="36" t="s">
        <v>2987</v>
      </c>
      <c r="G486" s="35">
        <v>15</v>
      </c>
      <c r="H486" s="35" t="s">
        <v>2683</v>
      </c>
      <c r="I486" s="37">
        <v>4.04</v>
      </c>
      <c r="J486" s="37">
        <v>0</v>
      </c>
      <c r="K486" s="35">
        <v>0</v>
      </c>
    </row>
    <row r="487" spans="1:11" ht="21.6" customHeight="1" x14ac:dyDescent="0.35">
      <c r="A487" s="167">
        <v>45015</v>
      </c>
      <c r="B487" s="34">
        <v>45015</v>
      </c>
      <c r="C487" s="35"/>
      <c r="D487" s="35"/>
      <c r="E487" s="156" t="s">
        <v>2983</v>
      </c>
      <c r="F487" s="36" t="s">
        <v>3180</v>
      </c>
      <c r="G487" s="35">
        <v>3</v>
      </c>
      <c r="H487" s="35" t="s">
        <v>3071</v>
      </c>
      <c r="I487" s="37">
        <v>1439.2</v>
      </c>
      <c r="J487" s="37">
        <v>0</v>
      </c>
      <c r="K487" s="35">
        <v>0</v>
      </c>
    </row>
    <row r="488" spans="1:11" ht="21.6" customHeight="1" x14ac:dyDescent="0.35">
      <c r="A488" s="167">
        <v>44831</v>
      </c>
      <c r="B488" s="34">
        <v>44833</v>
      </c>
      <c r="C488" s="35"/>
      <c r="D488" s="35"/>
      <c r="E488" s="156" t="s">
        <v>2982</v>
      </c>
      <c r="F488" s="36" t="s">
        <v>3230</v>
      </c>
      <c r="G488" s="35">
        <v>2</v>
      </c>
      <c r="H488" s="35" t="s">
        <v>2425</v>
      </c>
      <c r="I488" s="37">
        <v>708</v>
      </c>
      <c r="J488" s="37">
        <v>0</v>
      </c>
      <c r="K488" s="35">
        <v>0</v>
      </c>
    </row>
    <row r="489" spans="1:11" ht="21.6" customHeight="1" x14ac:dyDescent="0.35">
      <c r="A489" s="167">
        <v>45015</v>
      </c>
      <c r="B489" s="34">
        <v>45015</v>
      </c>
      <c r="C489" s="35"/>
      <c r="D489" s="35"/>
      <c r="E489" s="156" t="s">
        <v>2797</v>
      </c>
      <c r="F489" s="36" t="s">
        <v>3183</v>
      </c>
      <c r="G489" s="35">
        <v>1</v>
      </c>
      <c r="H489" s="35" t="s">
        <v>2683</v>
      </c>
      <c r="I489" s="37">
        <v>1450</v>
      </c>
      <c r="J489" s="37">
        <v>0</v>
      </c>
      <c r="K489" s="35">
        <v>0</v>
      </c>
    </row>
    <row r="490" spans="1:11" ht="21.6" customHeight="1" x14ac:dyDescent="0.35">
      <c r="A490" s="167">
        <v>45215</v>
      </c>
      <c r="B490" s="34">
        <v>45259</v>
      </c>
      <c r="C490" s="35"/>
      <c r="D490" s="35"/>
      <c r="E490" s="156" t="s">
        <v>2980</v>
      </c>
      <c r="F490" s="36" t="s">
        <v>3337</v>
      </c>
      <c r="G490" s="35">
        <v>6</v>
      </c>
      <c r="H490" s="35" t="s">
        <v>2683</v>
      </c>
      <c r="I490" s="37">
        <v>1373.52</v>
      </c>
      <c r="J490" s="37">
        <v>0</v>
      </c>
      <c r="K490" s="35">
        <v>6</v>
      </c>
    </row>
    <row r="491" spans="1:11" ht="21.6" customHeight="1" x14ac:dyDescent="0.35">
      <c r="A491" s="167">
        <v>45215</v>
      </c>
      <c r="B491" s="34">
        <v>45259</v>
      </c>
      <c r="C491" s="35"/>
      <c r="D491" s="35"/>
      <c r="E491" s="156" t="s">
        <v>2850</v>
      </c>
      <c r="F491" s="36" t="s">
        <v>3335</v>
      </c>
      <c r="G491" s="35">
        <v>2</v>
      </c>
      <c r="H491" s="35" t="s">
        <v>2683</v>
      </c>
      <c r="I491" s="37">
        <v>14160</v>
      </c>
      <c r="J491" s="37">
        <v>28320</v>
      </c>
      <c r="K491" s="35">
        <v>2</v>
      </c>
    </row>
    <row r="492" spans="1:11" ht="21.6" customHeight="1" x14ac:dyDescent="0.35">
      <c r="A492" s="167">
        <v>45015</v>
      </c>
      <c r="B492" s="34">
        <v>45015</v>
      </c>
      <c r="C492" s="35"/>
      <c r="D492" s="35"/>
      <c r="E492" s="156" t="s">
        <v>2980</v>
      </c>
      <c r="F492" s="36" t="s">
        <v>3188</v>
      </c>
      <c r="G492" s="35">
        <v>3</v>
      </c>
      <c r="H492" s="35" t="s">
        <v>2425</v>
      </c>
      <c r="I492" s="37">
        <v>389.4</v>
      </c>
      <c r="J492" s="37">
        <v>0</v>
      </c>
      <c r="K492" s="35">
        <v>0</v>
      </c>
    </row>
    <row r="493" spans="1:11" ht="21.6" customHeight="1" x14ac:dyDescent="0.35">
      <c r="A493" s="167">
        <v>44908</v>
      </c>
      <c r="B493" s="34">
        <v>44908</v>
      </c>
      <c r="C493" s="35"/>
      <c r="D493" s="35"/>
      <c r="E493" s="156" t="s">
        <v>3066</v>
      </c>
      <c r="F493" s="36" t="s">
        <v>3067</v>
      </c>
      <c r="G493" s="35">
        <v>3</v>
      </c>
      <c r="H493" s="35" t="s">
        <v>3068</v>
      </c>
      <c r="I493" s="37">
        <v>1870.16</v>
      </c>
      <c r="J493" s="37">
        <v>0</v>
      </c>
      <c r="K493" s="35">
        <v>0</v>
      </c>
    </row>
    <row r="494" spans="1:11" ht="21.6" customHeight="1" x14ac:dyDescent="0.35">
      <c r="A494" s="167">
        <v>45015</v>
      </c>
      <c r="B494" s="34">
        <v>45015</v>
      </c>
      <c r="C494" s="35"/>
      <c r="D494" s="35"/>
      <c r="E494" s="156" t="s">
        <v>3069</v>
      </c>
      <c r="F494" s="36" t="s">
        <v>3070</v>
      </c>
      <c r="G494" s="35">
        <v>2</v>
      </c>
      <c r="H494" s="35" t="s">
        <v>2975</v>
      </c>
      <c r="I494" s="37">
        <v>2907.69</v>
      </c>
      <c r="J494" s="37">
        <v>0</v>
      </c>
      <c r="K494" s="35">
        <v>0</v>
      </c>
    </row>
    <row r="495" spans="1:11" ht="21.6" customHeight="1" x14ac:dyDescent="0.35">
      <c r="A495" s="167">
        <v>45215</v>
      </c>
      <c r="B495" s="34">
        <v>45259</v>
      </c>
      <c r="C495" s="35"/>
      <c r="D495" s="35"/>
      <c r="E495" s="156" t="s">
        <v>3072</v>
      </c>
      <c r="F495" s="36" t="s">
        <v>3186</v>
      </c>
      <c r="G495" s="35">
        <v>2</v>
      </c>
      <c r="H495" s="35" t="s">
        <v>2425</v>
      </c>
      <c r="I495" s="37">
        <v>3936</v>
      </c>
      <c r="J495" s="37">
        <v>7872</v>
      </c>
      <c r="K495" s="35">
        <v>2</v>
      </c>
    </row>
    <row r="496" spans="1:11" ht="21.6" customHeight="1" x14ac:dyDescent="0.35">
      <c r="A496" s="167">
        <v>45215</v>
      </c>
      <c r="B496" s="34">
        <v>45260</v>
      </c>
      <c r="C496" s="35"/>
      <c r="D496" s="35"/>
      <c r="E496" s="156" t="s">
        <v>3073</v>
      </c>
      <c r="F496" s="36" t="s">
        <v>3336</v>
      </c>
      <c r="G496" s="35">
        <v>25</v>
      </c>
      <c r="H496" s="35" t="s">
        <v>2683</v>
      </c>
      <c r="I496" s="37">
        <v>96.2</v>
      </c>
      <c r="J496" s="37">
        <v>2405</v>
      </c>
      <c r="K496" s="35">
        <v>25</v>
      </c>
    </row>
    <row r="497" spans="1:11" ht="21.6" customHeight="1" x14ac:dyDescent="0.35">
      <c r="A497" s="167">
        <v>44908</v>
      </c>
      <c r="B497" s="34">
        <v>44908</v>
      </c>
      <c r="C497" s="35"/>
      <c r="D497" s="35"/>
      <c r="E497" s="156" t="s">
        <v>3075</v>
      </c>
      <c r="F497" s="36" t="s">
        <v>3076</v>
      </c>
      <c r="G497" s="35">
        <v>2</v>
      </c>
      <c r="H497" s="35" t="s">
        <v>3077</v>
      </c>
      <c r="I497" s="37">
        <v>1817.32</v>
      </c>
      <c r="J497" s="37">
        <v>0</v>
      </c>
      <c r="K497" s="35">
        <v>0</v>
      </c>
    </row>
    <row r="498" spans="1:11" ht="21.6" customHeight="1" x14ac:dyDescent="0.35">
      <c r="A498" s="167">
        <v>44908</v>
      </c>
      <c r="B498" s="34">
        <v>44908</v>
      </c>
      <c r="C498" s="35"/>
      <c r="D498" s="35"/>
      <c r="E498" s="156" t="s">
        <v>3078</v>
      </c>
      <c r="F498" s="36" t="s">
        <v>3079</v>
      </c>
      <c r="G498" s="35">
        <v>5</v>
      </c>
      <c r="H498" s="35" t="s">
        <v>3080</v>
      </c>
      <c r="I498" s="37">
        <v>3107.1</v>
      </c>
      <c r="J498" s="37">
        <v>0</v>
      </c>
      <c r="K498" s="35">
        <v>0</v>
      </c>
    </row>
    <row r="499" spans="1:11" ht="21.6" customHeight="1" x14ac:dyDescent="0.35">
      <c r="A499" s="167">
        <v>45015</v>
      </c>
      <c r="B499" s="34">
        <v>45015</v>
      </c>
      <c r="C499" s="35"/>
      <c r="D499" s="35"/>
      <c r="E499" s="156" t="s">
        <v>3081</v>
      </c>
      <c r="F499" s="36" t="s">
        <v>3189</v>
      </c>
      <c r="G499" s="35">
        <v>2</v>
      </c>
      <c r="H499" s="35" t="s">
        <v>3190</v>
      </c>
      <c r="I499" s="37">
        <v>580</v>
      </c>
      <c r="J499" s="37">
        <v>0</v>
      </c>
      <c r="K499" s="35">
        <v>0</v>
      </c>
    </row>
    <row r="500" spans="1:11" ht="21.6" customHeight="1" x14ac:dyDescent="0.35">
      <c r="A500" s="167">
        <v>45015</v>
      </c>
      <c r="B500" s="34">
        <v>45015</v>
      </c>
      <c r="C500" s="35"/>
      <c r="D500" s="35"/>
      <c r="E500" s="156" t="s">
        <v>3082</v>
      </c>
      <c r="F500" s="36" t="s">
        <v>3083</v>
      </c>
      <c r="G500" s="35">
        <v>4</v>
      </c>
      <c r="H500" s="35" t="s">
        <v>3084</v>
      </c>
      <c r="I500" s="37">
        <v>778.81</v>
      </c>
      <c r="J500" s="37">
        <v>0</v>
      </c>
      <c r="K500" s="35">
        <v>0</v>
      </c>
    </row>
    <row r="501" spans="1:11" ht="21.6" customHeight="1" x14ac:dyDescent="0.35">
      <c r="A501" s="167">
        <v>44908</v>
      </c>
      <c r="B501" s="34">
        <v>44908</v>
      </c>
      <c r="C501" s="35"/>
      <c r="D501" s="35"/>
      <c r="E501" s="156" t="s">
        <v>3085</v>
      </c>
      <c r="F501" s="36" t="s">
        <v>3086</v>
      </c>
      <c r="G501" s="35">
        <v>3</v>
      </c>
      <c r="H501" s="35" t="s">
        <v>3087</v>
      </c>
      <c r="I501" s="37">
        <v>591.84</v>
      </c>
      <c r="J501" s="37">
        <v>0</v>
      </c>
      <c r="K501" s="35">
        <v>0</v>
      </c>
    </row>
    <row r="502" spans="1:11" ht="21.6" customHeight="1" x14ac:dyDescent="0.35">
      <c r="A502" s="167">
        <v>45215</v>
      </c>
      <c r="B502" s="34">
        <v>45259</v>
      </c>
      <c r="C502" s="35"/>
      <c r="D502" s="35"/>
      <c r="E502" s="156" t="s">
        <v>3089</v>
      </c>
      <c r="F502" s="36" t="s">
        <v>3349</v>
      </c>
      <c r="G502" s="35">
        <v>2</v>
      </c>
      <c r="H502" s="35" t="s">
        <v>3088</v>
      </c>
      <c r="I502" s="37">
        <v>841</v>
      </c>
      <c r="J502" s="37">
        <v>1682</v>
      </c>
      <c r="K502" s="35">
        <v>2</v>
      </c>
    </row>
    <row r="503" spans="1:11" ht="21.6" customHeight="1" x14ac:dyDescent="0.35">
      <c r="A503" s="167">
        <v>45215</v>
      </c>
      <c r="B503" s="34">
        <v>45259</v>
      </c>
      <c r="C503" s="35"/>
      <c r="D503" s="35"/>
      <c r="E503" s="156" t="s">
        <v>3090</v>
      </c>
      <c r="F503" s="36" t="s">
        <v>3091</v>
      </c>
      <c r="G503" s="35">
        <v>25</v>
      </c>
      <c r="H503" s="35" t="s">
        <v>2918</v>
      </c>
      <c r="I503" s="37">
        <v>267</v>
      </c>
      <c r="J503" s="37">
        <v>6675</v>
      </c>
      <c r="K503" s="35">
        <v>25</v>
      </c>
    </row>
    <row r="504" spans="1:11" ht="21.6" customHeight="1" x14ac:dyDescent="0.35">
      <c r="A504" s="167">
        <v>45015</v>
      </c>
      <c r="B504" s="34">
        <v>45015</v>
      </c>
      <c r="C504" s="35"/>
      <c r="D504" s="35"/>
      <c r="E504" s="156" t="s">
        <v>3092</v>
      </c>
      <c r="F504" s="36" t="s">
        <v>3093</v>
      </c>
      <c r="G504" s="35">
        <v>20</v>
      </c>
      <c r="H504" s="35" t="s">
        <v>3094</v>
      </c>
      <c r="I504" s="37">
        <v>134</v>
      </c>
      <c r="J504" s="37">
        <v>0</v>
      </c>
      <c r="K504" s="35">
        <v>0</v>
      </c>
    </row>
    <row r="505" spans="1:11" ht="21.6" customHeight="1" x14ac:dyDescent="0.35">
      <c r="A505" s="167">
        <v>45015</v>
      </c>
      <c r="B505" s="34">
        <v>45015</v>
      </c>
      <c r="C505" s="35"/>
      <c r="D505" s="35"/>
      <c r="E505" s="156" t="s">
        <v>3095</v>
      </c>
      <c r="F505" s="36" t="s">
        <v>3096</v>
      </c>
      <c r="G505" s="35">
        <v>2</v>
      </c>
      <c r="H505" s="35" t="s">
        <v>3097</v>
      </c>
      <c r="I505" s="37">
        <v>1890</v>
      </c>
      <c r="J505" s="37">
        <v>0</v>
      </c>
      <c r="K505" s="35">
        <v>0</v>
      </c>
    </row>
    <row r="506" spans="1:11" ht="21.6" customHeight="1" x14ac:dyDescent="0.35">
      <c r="A506" s="167">
        <v>45215</v>
      </c>
      <c r="B506" s="34">
        <v>45259</v>
      </c>
      <c r="C506" s="35"/>
      <c r="D506" s="35"/>
      <c r="E506" s="156" t="s">
        <v>3340</v>
      </c>
      <c r="F506" s="36" t="s">
        <v>3341</v>
      </c>
      <c r="G506" s="35">
        <v>5</v>
      </c>
      <c r="H506" s="35" t="s">
        <v>3342</v>
      </c>
      <c r="I506" s="37">
        <v>260.77999999999997</v>
      </c>
      <c r="J506" s="37">
        <v>1303.9000000000001</v>
      </c>
      <c r="K506" s="35">
        <v>5</v>
      </c>
    </row>
    <row r="507" spans="1:11" ht="21.6" customHeight="1" x14ac:dyDescent="0.35">
      <c r="A507" s="167">
        <v>44908</v>
      </c>
      <c r="B507" s="34">
        <v>44908</v>
      </c>
      <c r="C507" s="35"/>
      <c r="D507" s="35"/>
      <c r="E507" s="156" t="s">
        <v>3098</v>
      </c>
      <c r="F507" s="36" t="s">
        <v>3099</v>
      </c>
      <c r="G507" s="35">
        <v>10</v>
      </c>
      <c r="H507" s="35" t="s">
        <v>2683</v>
      </c>
      <c r="I507" s="37">
        <v>210.55</v>
      </c>
      <c r="J507" s="37">
        <v>0</v>
      </c>
      <c r="K507" s="35">
        <v>0</v>
      </c>
    </row>
    <row r="508" spans="1:11" ht="21.6" customHeight="1" x14ac:dyDescent="0.35">
      <c r="A508" s="167">
        <v>44908</v>
      </c>
      <c r="B508" s="34">
        <v>44908</v>
      </c>
      <c r="C508" s="35"/>
      <c r="D508" s="35"/>
      <c r="E508" s="156" t="s">
        <v>3100</v>
      </c>
      <c r="F508" s="36" t="s">
        <v>3101</v>
      </c>
      <c r="G508" s="35">
        <v>10</v>
      </c>
      <c r="H508" s="35" t="s">
        <v>2683</v>
      </c>
      <c r="I508" s="37">
        <v>236.64</v>
      </c>
      <c r="J508" s="37">
        <v>0</v>
      </c>
      <c r="K508" s="35">
        <v>0</v>
      </c>
    </row>
    <row r="509" spans="1:11" ht="21.6" customHeight="1" x14ac:dyDescent="0.35">
      <c r="A509" s="167">
        <v>44908</v>
      </c>
      <c r="B509" s="34">
        <v>44908</v>
      </c>
      <c r="C509" s="35"/>
      <c r="D509" s="35"/>
      <c r="E509" s="156" t="s">
        <v>3102</v>
      </c>
      <c r="F509" s="36" t="s">
        <v>3103</v>
      </c>
      <c r="G509" s="35">
        <v>2</v>
      </c>
      <c r="H509" s="35" t="s">
        <v>3104</v>
      </c>
      <c r="I509" s="37">
        <v>846.34</v>
      </c>
      <c r="J509" s="37">
        <v>0</v>
      </c>
      <c r="K509" s="35">
        <v>0</v>
      </c>
    </row>
    <row r="510" spans="1:11" ht="21.6" customHeight="1" x14ac:dyDescent="0.35">
      <c r="A510" s="167">
        <v>45015</v>
      </c>
      <c r="B510" s="34">
        <v>45015</v>
      </c>
      <c r="C510" s="35"/>
      <c r="D510" s="35"/>
      <c r="E510" s="156" t="s">
        <v>3105</v>
      </c>
      <c r="F510" s="36" t="s">
        <v>3187</v>
      </c>
      <c r="G510" s="35">
        <v>2</v>
      </c>
      <c r="H510" s="35" t="s">
        <v>2425</v>
      </c>
      <c r="I510" s="37">
        <v>945</v>
      </c>
      <c r="J510" s="37">
        <v>0</v>
      </c>
      <c r="K510" s="35">
        <v>0</v>
      </c>
    </row>
    <row r="511" spans="1:11" ht="21.6" customHeight="1" x14ac:dyDescent="0.35">
      <c r="A511" s="167">
        <v>45015</v>
      </c>
      <c r="B511" s="34">
        <v>45015</v>
      </c>
      <c r="C511" s="35"/>
      <c r="D511" s="35"/>
      <c r="E511" s="156" t="s">
        <v>3106</v>
      </c>
      <c r="F511" s="36" t="s">
        <v>3184</v>
      </c>
      <c r="G511" s="35">
        <v>2</v>
      </c>
      <c r="H511" s="35" t="s">
        <v>2425</v>
      </c>
      <c r="I511" s="37">
        <v>2823</v>
      </c>
      <c r="J511" s="37">
        <v>0</v>
      </c>
      <c r="K511" s="35">
        <v>0</v>
      </c>
    </row>
    <row r="512" spans="1:11" ht="21.6" customHeight="1" x14ac:dyDescent="0.35">
      <c r="A512" s="167">
        <v>45215</v>
      </c>
      <c r="B512" s="34">
        <v>45259</v>
      </c>
      <c r="C512" s="35"/>
      <c r="D512" s="35"/>
      <c r="E512" s="156" t="s">
        <v>3354</v>
      </c>
      <c r="F512" s="36" t="s">
        <v>3355</v>
      </c>
      <c r="G512" s="35">
        <v>1</v>
      </c>
      <c r="H512" s="35" t="s">
        <v>2683</v>
      </c>
      <c r="I512" s="37">
        <v>18399.150000000001</v>
      </c>
      <c r="J512" s="37">
        <v>18399.150000000001</v>
      </c>
      <c r="K512" s="35">
        <v>1</v>
      </c>
    </row>
    <row r="513" spans="1:11" ht="21.6" customHeight="1" x14ac:dyDescent="0.35">
      <c r="A513" s="167">
        <v>45215</v>
      </c>
      <c r="B513" s="34">
        <v>45259</v>
      </c>
      <c r="C513" s="35"/>
      <c r="D513" s="35"/>
      <c r="E513" s="156" t="s">
        <v>3360</v>
      </c>
      <c r="F513" s="36" t="s">
        <v>3182</v>
      </c>
      <c r="G513" s="35">
        <v>1</v>
      </c>
      <c r="H513" s="35" t="s">
        <v>2683</v>
      </c>
      <c r="I513" s="37">
        <v>7611</v>
      </c>
      <c r="J513" s="37">
        <v>7611</v>
      </c>
      <c r="K513" s="35">
        <v>1</v>
      </c>
    </row>
    <row r="514" spans="1:11" ht="21.6" customHeight="1" x14ac:dyDescent="0.35">
      <c r="A514" s="167">
        <v>45215</v>
      </c>
      <c r="B514" s="34">
        <v>45259</v>
      </c>
      <c r="C514" s="35"/>
      <c r="D514" s="35"/>
      <c r="E514" s="156" t="s">
        <v>3358</v>
      </c>
      <c r="F514" s="36" t="s">
        <v>3359</v>
      </c>
      <c r="G514" s="35">
        <v>1</v>
      </c>
      <c r="H514" s="35" t="s">
        <v>2683</v>
      </c>
      <c r="I514" s="37">
        <v>295</v>
      </c>
      <c r="J514" s="37">
        <v>295</v>
      </c>
      <c r="K514" s="35">
        <v>1</v>
      </c>
    </row>
    <row r="515" spans="1:11" ht="21.6" customHeight="1" x14ac:dyDescent="0.35">
      <c r="A515" s="167">
        <v>45215</v>
      </c>
      <c r="B515" s="34">
        <v>45259</v>
      </c>
      <c r="C515" s="35"/>
      <c r="D515" s="35"/>
      <c r="E515" s="156" t="s">
        <v>3356</v>
      </c>
      <c r="F515" s="36" t="s">
        <v>3357</v>
      </c>
      <c r="G515" s="35">
        <v>2</v>
      </c>
      <c r="H515" s="35" t="s">
        <v>2683</v>
      </c>
      <c r="I515" s="37">
        <v>191.16</v>
      </c>
      <c r="J515" s="37">
        <v>382.32</v>
      </c>
      <c r="K515" s="35">
        <v>2</v>
      </c>
    </row>
    <row r="516" spans="1:11" ht="21.6" customHeight="1" x14ac:dyDescent="0.35">
      <c r="A516" s="167">
        <v>45215</v>
      </c>
      <c r="B516" s="34">
        <v>45259</v>
      </c>
      <c r="C516" s="35"/>
      <c r="D516" s="35"/>
      <c r="E516" s="156" t="s">
        <v>3352</v>
      </c>
      <c r="F516" s="36" t="s">
        <v>3353</v>
      </c>
      <c r="G516" s="35">
        <v>10</v>
      </c>
      <c r="H516" s="35" t="s">
        <v>2683</v>
      </c>
      <c r="I516" s="37">
        <v>1115.0999999999999</v>
      </c>
      <c r="J516" s="37">
        <v>11151</v>
      </c>
      <c r="K516" s="35">
        <v>10</v>
      </c>
    </row>
    <row r="517" spans="1:11" ht="21.6" customHeight="1" x14ac:dyDescent="0.35">
      <c r="A517" s="167">
        <v>44908</v>
      </c>
      <c r="B517" s="34">
        <v>44908</v>
      </c>
      <c r="C517" s="35"/>
      <c r="D517" s="35"/>
      <c r="E517" s="156" t="s">
        <v>3107</v>
      </c>
      <c r="F517" s="36" t="s">
        <v>3108</v>
      </c>
      <c r="G517" s="35">
        <v>1</v>
      </c>
      <c r="H517" s="35" t="s">
        <v>3109</v>
      </c>
      <c r="I517" s="37">
        <v>250</v>
      </c>
      <c r="J517" s="37">
        <v>0</v>
      </c>
      <c r="K517" s="35">
        <v>0</v>
      </c>
    </row>
    <row r="518" spans="1:11" ht="21.6" customHeight="1" x14ac:dyDescent="0.35">
      <c r="A518" s="167">
        <v>44908</v>
      </c>
      <c r="B518" s="34">
        <v>44908</v>
      </c>
      <c r="C518" s="35"/>
      <c r="D518" s="35"/>
      <c r="E518" s="156" t="s">
        <v>3110</v>
      </c>
      <c r="F518" s="36" t="s">
        <v>3111</v>
      </c>
      <c r="G518" s="35">
        <v>3</v>
      </c>
      <c r="H518" s="35" t="s">
        <v>2975</v>
      </c>
      <c r="I518" s="37">
        <v>7670</v>
      </c>
      <c r="J518" s="37">
        <v>0</v>
      </c>
      <c r="K518" s="35">
        <v>0</v>
      </c>
    </row>
    <row r="519" spans="1:11" ht="21.6" customHeight="1" x14ac:dyDescent="0.35">
      <c r="A519" s="167">
        <v>45015</v>
      </c>
      <c r="B519" s="34">
        <v>45015</v>
      </c>
      <c r="C519" s="35"/>
      <c r="D519" s="35"/>
      <c r="E519" s="156" t="s">
        <v>3112</v>
      </c>
      <c r="F519" s="36" t="s">
        <v>3113</v>
      </c>
      <c r="G519" s="35">
        <v>5</v>
      </c>
      <c r="H519" s="35" t="s">
        <v>2683</v>
      </c>
      <c r="I519" s="37">
        <v>392</v>
      </c>
      <c r="J519" s="37">
        <v>0</v>
      </c>
      <c r="K519" s="35">
        <v>0</v>
      </c>
    </row>
    <row r="520" spans="1:11" ht="21.6" customHeight="1" x14ac:dyDescent="0.35">
      <c r="A520" s="167">
        <v>44908</v>
      </c>
      <c r="B520" s="34">
        <v>44908</v>
      </c>
      <c r="C520" s="35"/>
      <c r="D520" s="35"/>
      <c r="E520" s="156" t="s">
        <v>3114</v>
      </c>
      <c r="F520" s="36" t="s">
        <v>3115</v>
      </c>
      <c r="G520" s="35">
        <v>10</v>
      </c>
      <c r="H520" s="35" t="s">
        <v>2683</v>
      </c>
      <c r="I520" s="37">
        <v>20.170000000000002</v>
      </c>
      <c r="J520" s="37">
        <v>0</v>
      </c>
      <c r="K520" s="35">
        <v>0</v>
      </c>
    </row>
    <row r="521" spans="1:11" ht="21.6" customHeight="1" x14ac:dyDescent="0.35">
      <c r="A521" s="167">
        <v>44908</v>
      </c>
      <c r="B521" s="34">
        <v>44908</v>
      </c>
      <c r="C521" s="35"/>
      <c r="D521" s="35"/>
      <c r="E521" s="156" t="s">
        <v>2851</v>
      </c>
      <c r="F521" s="36" t="s">
        <v>3116</v>
      </c>
      <c r="G521" s="35">
        <v>1</v>
      </c>
      <c r="H521" s="35" t="s">
        <v>3063</v>
      </c>
      <c r="I521" s="37">
        <v>4500</v>
      </c>
      <c r="J521" s="37">
        <v>0</v>
      </c>
      <c r="K521" s="35">
        <v>0</v>
      </c>
    </row>
    <row r="522" spans="1:11" ht="21.6" customHeight="1" x14ac:dyDescent="0.35">
      <c r="A522" s="167">
        <v>45215</v>
      </c>
      <c r="B522" s="34">
        <v>45259</v>
      </c>
      <c r="C522" s="35"/>
      <c r="D522" s="35"/>
      <c r="E522" s="156" t="s">
        <v>3361</v>
      </c>
      <c r="F522" s="36" t="s">
        <v>3362</v>
      </c>
      <c r="G522" s="35">
        <v>10</v>
      </c>
      <c r="H522" s="35" t="s">
        <v>2683</v>
      </c>
      <c r="I522" s="37">
        <v>990.02</v>
      </c>
      <c r="J522" s="37">
        <v>9900.2000000000007</v>
      </c>
      <c r="K522" s="35">
        <v>10</v>
      </c>
    </row>
    <row r="523" spans="1:11" ht="21.6" customHeight="1" x14ac:dyDescent="0.35">
      <c r="A523" s="167">
        <v>45265</v>
      </c>
      <c r="B523" s="34">
        <v>45290</v>
      </c>
      <c r="C523" s="35"/>
      <c r="D523" s="35"/>
      <c r="E523" s="156" t="s">
        <v>3365</v>
      </c>
      <c r="F523" s="36" t="s">
        <v>3366</v>
      </c>
      <c r="G523" s="35">
        <v>50</v>
      </c>
      <c r="H523" s="35" t="s">
        <v>2683</v>
      </c>
      <c r="I523" s="37">
        <v>177</v>
      </c>
      <c r="J523" s="37">
        <v>8850</v>
      </c>
      <c r="K523" s="35">
        <v>50</v>
      </c>
    </row>
    <row r="524" spans="1:11" ht="21.6" customHeight="1" x14ac:dyDescent="0.35">
      <c r="A524" s="167">
        <v>45215</v>
      </c>
      <c r="B524" s="34">
        <v>45259</v>
      </c>
      <c r="C524" s="35"/>
      <c r="D524" s="35"/>
      <c r="E524" s="156" t="s">
        <v>3350</v>
      </c>
      <c r="F524" s="36" t="s">
        <v>3351</v>
      </c>
      <c r="G524" s="35">
        <v>1</v>
      </c>
      <c r="H524" s="35" t="s">
        <v>2425</v>
      </c>
      <c r="I524" s="37">
        <v>3120</v>
      </c>
      <c r="J524" s="37">
        <v>3120</v>
      </c>
      <c r="K524" s="35">
        <v>1</v>
      </c>
    </row>
    <row r="525" spans="1:11" ht="21.6" customHeight="1" x14ac:dyDescent="0.35">
      <c r="A525" s="165">
        <v>45015</v>
      </c>
      <c r="B525" s="108">
        <v>45015</v>
      </c>
      <c r="C525" s="109"/>
      <c r="D525" s="109"/>
      <c r="E525" s="160" t="s">
        <v>2852</v>
      </c>
      <c r="F525" s="110" t="s">
        <v>3178</v>
      </c>
      <c r="G525" s="109">
        <v>2</v>
      </c>
      <c r="H525" s="109" t="s">
        <v>2425</v>
      </c>
      <c r="I525" s="111">
        <v>140</v>
      </c>
      <c r="J525" s="37">
        <v>0</v>
      </c>
      <c r="K525" s="109">
        <v>0</v>
      </c>
    </row>
    <row r="526" spans="1:11" ht="21.6" customHeight="1" x14ac:dyDescent="0.35">
      <c r="A526" s="159"/>
      <c r="B526" s="159"/>
      <c r="C526" s="159"/>
      <c r="D526" s="159"/>
      <c r="E526" s="159"/>
      <c r="F526" s="159"/>
      <c r="G526" s="159"/>
      <c r="H526" s="159"/>
      <c r="I526" s="159"/>
      <c r="J526" s="236"/>
      <c r="K526" s="159"/>
    </row>
    <row r="527" spans="1:11" ht="21.6" customHeight="1" x14ac:dyDescent="0.35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</row>
    <row r="528" spans="1:11" ht="21.6" customHeight="1" x14ac:dyDescent="0.5">
      <c r="A528" s="159"/>
      <c r="B528" s="31"/>
      <c r="C528" s="31"/>
      <c r="D528" s="31"/>
      <c r="E528" s="31"/>
      <c r="F528" s="32"/>
      <c r="G528" s="31"/>
      <c r="H528" s="31"/>
      <c r="I528" s="33"/>
      <c r="J528" s="179">
        <f>SUM(J451:J527)</f>
        <v>119198.07</v>
      </c>
      <c r="K528" s="31"/>
    </row>
    <row r="529" spans="1:12" ht="21.6" customHeight="1" x14ac:dyDescent="0.5">
      <c r="A529" s="159"/>
      <c r="B529" s="31"/>
      <c r="C529" s="31"/>
      <c r="D529" s="31"/>
      <c r="E529" s="31"/>
      <c r="F529" s="32"/>
      <c r="G529" s="31"/>
      <c r="H529" s="31"/>
      <c r="I529" s="33"/>
      <c r="J529" s="179"/>
      <c r="K529" s="31"/>
    </row>
    <row r="530" spans="1:12" ht="21.6" customHeight="1" x14ac:dyDescent="0.5">
      <c r="A530" s="159"/>
      <c r="B530" s="31"/>
      <c r="C530" s="31"/>
      <c r="D530" s="31"/>
      <c r="E530" s="31"/>
      <c r="F530" s="32"/>
      <c r="G530" s="31"/>
      <c r="H530" s="31"/>
      <c r="I530" s="33"/>
      <c r="J530" s="179"/>
      <c r="K530" s="31"/>
    </row>
    <row r="531" spans="1:12" ht="21.6" customHeight="1" x14ac:dyDescent="0.5">
      <c r="A531" s="159"/>
      <c r="B531" s="31"/>
      <c r="C531" s="31"/>
      <c r="D531" s="31"/>
      <c r="E531" s="31"/>
      <c r="F531" s="32"/>
      <c r="G531" s="31"/>
      <c r="H531" s="31"/>
      <c r="I531" s="33"/>
      <c r="J531" s="179"/>
      <c r="K531" s="31"/>
    </row>
    <row r="532" spans="1:12" ht="31.5" customHeight="1" thickBot="1" x14ac:dyDescent="0.55000000000000004">
      <c r="A532" s="159"/>
      <c r="B532" s="31"/>
      <c r="C532" s="31"/>
      <c r="D532" s="31"/>
      <c r="E532" s="31"/>
      <c r="F532" s="244" t="s">
        <v>3315</v>
      </c>
      <c r="G532" s="244"/>
      <c r="H532" s="31"/>
      <c r="I532" s="294" t="s">
        <v>3645</v>
      </c>
      <c r="J532" s="294"/>
      <c r="K532" s="31"/>
      <c r="L532" s="286"/>
    </row>
    <row r="533" spans="1:12" ht="21.6" customHeight="1" thickTop="1" x14ac:dyDescent="0.5">
      <c r="A533" s="159"/>
      <c r="B533" s="31"/>
      <c r="C533" s="31"/>
      <c r="D533" s="31"/>
      <c r="E533" s="31"/>
      <c r="F533" s="226"/>
      <c r="G533" s="226"/>
      <c r="H533" s="31"/>
      <c r="I533" s="236"/>
      <c r="J533" s="237"/>
      <c r="K533" s="31"/>
    </row>
    <row r="534" spans="1:12" ht="21.6" customHeight="1" x14ac:dyDescent="0.5">
      <c r="A534" s="159"/>
      <c r="B534" s="31"/>
      <c r="C534" s="31"/>
      <c r="D534" s="31"/>
      <c r="E534" s="31"/>
      <c r="F534" s="226"/>
      <c r="G534" s="226"/>
      <c r="H534" s="31"/>
      <c r="I534" s="236"/>
      <c r="J534" s="237"/>
      <c r="K534" s="31"/>
    </row>
    <row r="535" spans="1:12" ht="21.6" customHeight="1" x14ac:dyDescent="0.5">
      <c r="A535" s="159"/>
      <c r="B535" s="31"/>
      <c r="C535" s="31"/>
      <c r="D535" s="31"/>
      <c r="E535" s="31"/>
      <c r="F535" s="226"/>
      <c r="G535" s="226"/>
      <c r="H535" s="31"/>
      <c r="I535" s="159"/>
      <c r="J535" s="31"/>
      <c r="K535" s="31"/>
    </row>
    <row r="536" spans="1:12" ht="21.6" customHeight="1" x14ac:dyDescent="0.5">
      <c r="A536" s="159"/>
      <c r="B536" s="31"/>
      <c r="C536" s="31"/>
      <c r="D536" s="31"/>
      <c r="E536" s="31"/>
      <c r="F536" s="226"/>
      <c r="G536" s="226"/>
      <c r="H536" s="31"/>
      <c r="I536" s="159"/>
      <c r="J536" s="31"/>
      <c r="K536" s="31"/>
    </row>
    <row r="537" spans="1:12" ht="21.6" customHeight="1" x14ac:dyDescent="0.35">
      <c r="A537" s="159"/>
      <c r="B537" s="31"/>
      <c r="C537" s="31"/>
      <c r="D537" s="31"/>
      <c r="E537" s="31"/>
      <c r="I537" s="236"/>
      <c r="J537" s="237"/>
      <c r="K537" s="105"/>
    </row>
    <row r="538" spans="1:12" ht="69.75" x14ac:dyDescent="0.25">
      <c r="A538" s="56" t="s">
        <v>3197</v>
      </c>
      <c r="B538" s="56" t="s">
        <v>2671</v>
      </c>
      <c r="C538" s="56" t="s">
        <v>2419</v>
      </c>
      <c r="D538" s="56"/>
      <c r="E538" s="57" t="s">
        <v>2443</v>
      </c>
      <c r="F538" s="58" t="s">
        <v>2670</v>
      </c>
      <c r="G538" s="58" t="s">
        <v>2463</v>
      </c>
      <c r="H538" s="56" t="s">
        <v>2428</v>
      </c>
      <c r="I538" s="56" t="s">
        <v>2446</v>
      </c>
      <c r="J538" s="56" t="s">
        <v>2447</v>
      </c>
      <c r="K538" s="56" t="s">
        <v>2448</v>
      </c>
    </row>
    <row r="539" spans="1:12" ht="20.45" customHeight="1" x14ac:dyDescent="0.35">
      <c r="A539" s="167" t="s">
        <v>2681</v>
      </c>
      <c r="B539" s="167" t="s">
        <v>2681</v>
      </c>
      <c r="C539" s="156"/>
      <c r="D539" s="156"/>
      <c r="E539" s="156" t="s">
        <v>2681</v>
      </c>
      <c r="F539" s="35" t="s">
        <v>2682</v>
      </c>
      <c r="G539" s="156" t="s">
        <v>2681</v>
      </c>
      <c r="H539" s="217" t="s">
        <v>2683</v>
      </c>
      <c r="I539" s="37"/>
      <c r="J539" s="232">
        <v>10000</v>
      </c>
      <c r="K539" s="35"/>
    </row>
    <row r="540" spans="1:12" ht="20.45" customHeight="1" x14ac:dyDescent="0.35">
      <c r="A540" s="167">
        <v>45208</v>
      </c>
      <c r="B540" s="167">
        <v>45260</v>
      </c>
      <c r="C540" s="156"/>
      <c r="D540" s="156"/>
      <c r="E540" s="156" t="s">
        <v>3319</v>
      </c>
      <c r="F540" s="35" t="s">
        <v>3320</v>
      </c>
      <c r="G540" s="156">
        <v>1</v>
      </c>
      <c r="H540" s="217" t="s">
        <v>2683</v>
      </c>
      <c r="I540" s="37">
        <v>2809370</v>
      </c>
      <c r="J540" s="232">
        <v>2809370</v>
      </c>
      <c r="K540" s="35">
        <v>0</v>
      </c>
    </row>
    <row r="541" spans="1:12" ht="20.45" customHeight="1" x14ac:dyDescent="0.35">
      <c r="A541" s="167">
        <v>45208</v>
      </c>
      <c r="B541" s="167">
        <v>45260</v>
      </c>
      <c r="C541" s="156"/>
      <c r="D541" s="156"/>
      <c r="E541" s="156" t="s">
        <v>3321</v>
      </c>
      <c r="F541" s="36" t="s">
        <v>3322</v>
      </c>
      <c r="G541" s="156">
        <v>1</v>
      </c>
      <c r="H541" s="217" t="s">
        <v>2683</v>
      </c>
      <c r="I541" s="37">
        <v>2809370</v>
      </c>
      <c r="J541" s="232">
        <v>2809370</v>
      </c>
      <c r="K541" s="35">
        <v>0</v>
      </c>
    </row>
    <row r="542" spans="1:12" ht="20.45" customHeight="1" x14ac:dyDescent="0.35">
      <c r="A542" s="167">
        <v>45209</v>
      </c>
      <c r="B542" s="167">
        <v>45260</v>
      </c>
      <c r="C542" s="156"/>
      <c r="D542" s="156"/>
      <c r="E542" s="156" t="s">
        <v>3323</v>
      </c>
      <c r="F542" s="36" t="s">
        <v>3324</v>
      </c>
      <c r="G542" s="156">
        <v>1</v>
      </c>
      <c r="H542" s="217" t="s">
        <v>2683</v>
      </c>
      <c r="I542" s="37">
        <v>2477200</v>
      </c>
      <c r="J542" s="232">
        <v>2477200</v>
      </c>
      <c r="K542" s="35">
        <v>0</v>
      </c>
    </row>
    <row r="543" spans="1:12" ht="21" x14ac:dyDescent="0.35">
      <c r="A543" s="167">
        <v>44250</v>
      </c>
      <c r="B543" s="167">
        <v>44270</v>
      </c>
      <c r="C543" s="156"/>
      <c r="D543" s="156"/>
      <c r="E543" s="156"/>
      <c r="F543" s="36" t="s">
        <v>2744</v>
      </c>
      <c r="G543" s="156">
        <v>1</v>
      </c>
      <c r="H543" s="217" t="s">
        <v>2683</v>
      </c>
      <c r="I543" s="37"/>
      <c r="J543" s="181">
        <f t="shared" ref="J543:J545" si="8">+K543+I543</f>
        <v>1</v>
      </c>
      <c r="K543" s="35">
        <v>1</v>
      </c>
    </row>
    <row r="544" spans="1:12" ht="21" x14ac:dyDescent="0.35">
      <c r="A544" s="167">
        <v>45257</v>
      </c>
      <c r="B544" s="167">
        <v>45257</v>
      </c>
      <c r="C544" s="156"/>
      <c r="D544" s="156"/>
      <c r="E544" s="156">
        <v>24112405</v>
      </c>
      <c r="F544" s="36" t="s">
        <v>3325</v>
      </c>
      <c r="G544" s="156">
        <v>1</v>
      </c>
      <c r="H544" s="217" t="s">
        <v>2683</v>
      </c>
      <c r="I544" s="37">
        <v>11918</v>
      </c>
      <c r="J544" s="181">
        <f t="shared" si="8"/>
        <v>11918</v>
      </c>
      <c r="K544" s="35">
        <v>0</v>
      </c>
    </row>
    <row r="545" spans="1:11" ht="21.6" customHeight="1" x14ac:dyDescent="0.35">
      <c r="A545" s="167">
        <v>45257</v>
      </c>
      <c r="B545" s="167">
        <v>45257</v>
      </c>
      <c r="C545" s="156"/>
      <c r="D545" s="156"/>
      <c r="E545" s="156">
        <v>56101702</v>
      </c>
      <c r="F545" s="36" t="s">
        <v>3326</v>
      </c>
      <c r="G545" s="156">
        <v>10</v>
      </c>
      <c r="H545" s="217" t="s">
        <v>2683</v>
      </c>
      <c r="I545" s="37">
        <v>339840</v>
      </c>
      <c r="J545" s="181">
        <f t="shared" si="8"/>
        <v>339840</v>
      </c>
      <c r="K545" s="35">
        <v>0</v>
      </c>
    </row>
    <row r="546" spans="1:11" ht="21.6" customHeight="1" x14ac:dyDescent="0.35">
      <c r="A546" s="167">
        <v>45237</v>
      </c>
      <c r="B546" s="167">
        <v>45260</v>
      </c>
      <c r="C546" s="156"/>
      <c r="D546" s="156"/>
      <c r="E546" s="156">
        <v>56112104</v>
      </c>
      <c r="F546" s="36" t="s">
        <v>3328</v>
      </c>
      <c r="G546" s="156">
        <v>2</v>
      </c>
      <c r="H546" s="217" t="s">
        <v>2683</v>
      </c>
      <c r="I546" s="37">
        <v>33040</v>
      </c>
      <c r="J546" s="181"/>
      <c r="K546" s="35">
        <v>0</v>
      </c>
    </row>
    <row r="547" spans="1:11" ht="21.6" customHeight="1" x14ac:dyDescent="0.35">
      <c r="A547" s="167">
        <v>45237</v>
      </c>
      <c r="B547" s="167">
        <v>45260</v>
      </c>
      <c r="C547" s="156"/>
      <c r="D547" s="156"/>
      <c r="E547" s="156">
        <v>56112104</v>
      </c>
      <c r="F547" s="36" t="s">
        <v>3329</v>
      </c>
      <c r="G547" s="156">
        <v>30</v>
      </c>
      <c r="H547" s="217" t="s">
        <v>2683</v>
      </c>
      <c r="I547" s="37">
        <v>15930</v>
      </c>
      <c r="J547" s="181"/>
      <c r="K547" s="35">
        <v>0</v>
      </c>
    </row>
    <row r="548" spans="1:11" ht="21.6" customHeight="1" x14ac:dyDescent="0.35">
      <c r="A548" s="167">
        <v>45232</v>
      </c>
      <c r="B548" s="167">
        <v>45260</v>
      </c>
      <c r="C548" s="156"/>
      <c r="D548" s="156"/>
      <c r="E548" s="156">
        <v>48101711</v>
      </c>
      <c r="F548" s="36" t="s">
        <v>3331</v>
      </c>
      <c r="G548" s="156">
        <v>5</v>
      </c>
      <c r="H548" s="217" t="s">
        <v>2683</v>
      </c>
      <c r="I548" s="37">
        <v>12390</v>
      </c>
      <c r="J548" s="181"/>
      <c r="K548" s="35">
        <v>0</v>
      </c>
    </row>
    <row r="549" spans="1:11" ht="21.6" customHeight="1" x14ac:dyDescent="0.35">
      <c r="A549" s="167">
        <v>45232</v>
      </c>
      <c r="B549" s="167">
        <v>45260</v>
      </c>
      <c r="C549" s="156"/>
      <c r="D549" s="156"/>
      <c r="E549" s="156">
        <v>52141501</v>
      </c>
      <c r="F549" s="36" t="s">
        <v>3332</v>
      </c>
      <c r="G549" s="156">
        <v>1</v>
      </c>
      <c r="H549" s="217" t="s">
        <v>2683</v>
      </c>
      <c r="I549" s="37">
        <v>12272</v>
      </c>
      <c r="J549" s="181"/>
      <c r="K549" s="35">
        <v>0</v>
      </c>
    </row>
    <row r="550" spans="1:11" ht="21.6" customHeight="1" x14ac:dyDescent="0.35">
      <c r="A550" s="167">
        <v>45232</v>
      </c>
      <c r="B550" s="167">
        <v>45260</v>
      </c>
      <c r="C550" s="156"/>
      <c r="D550" s="156"/>
      <c r="E550" s="156">
        <v>56101519</v>
      </c>
      <c r="F550" s="36" t="s">
        <v>3333</v>
      </c>
      <c r="G550" s="156">
        <v>2</v>
      </c>
      <c r="H550" s="217" t="s">
        <v>2683</v>
      </c>
      <c r="I550" s="37">
        <v>17818</v>
      </c>
      <c r="J550" s="181"/>
      <c r="K550" s="35">
        <v>0</v>
      </c>
    </row>
    <row r="551" spans="1:11" ht="21.6" customHeight="1" x14ac:dyDescent="0.35">
      <c r="A551" s="167">
        <v>45265</v>
      </c>
      <c r="B551" s="167">
        <v>45290</v>
      </c>
      <c r="C551" s="156"/>
      <c r="D551" s="156"/>
      <c r="E551" s="156">
        <v>30101315</v>
      </c>
      <c r="F551" s="36" t="s">
        <v>3371</v>
      </c>
      <c r="G551" s="156">
        <v>25</v>
      </c>
      <c r="H551" s="217" t="s">
        <v>2683</v>
      </c>
      <c r="I551" s="37">
        <v>3363</v>
      </c>
      <c r="J551" s="181"/>
      <c r="K551" s="35">
        <v>0</v>
      </c>
    </row>
    <row r="552" spans="1:11" ht="21.6" customHeight="1" x14ac:dyDescent="0.35">
      <c r="A552" s="167">
        <v>45265</v>
      </c>
      <c r="B552" s="167">
        <v>45290</v>
      </c>
      <c r="C552" s="156"/>
      <c r="D552" s="156"/>
      <c r="E552" s="156"/>
      <c r="F552" s="36" t="s">
        <v>3372</v>
      </c>
      <c r="G552" s="156">
        <v>7200</v>
      </c>
      <c r="H552" s="217" t="s">
        <v>2683</v>
      </c>
      <c r="I552" s="37">
        <v>5100000</v>
      </c>
      <c r="J552" s="181"/>
      <c r="K552" s="35">
        <v>0</v>
      </c>
    </row>
    <row r="553" spans="1:11" ht="21.6" customHeight="1" x14ac:dyDescent="0.35">
      <c r="A553" s="167">
        <v>45237</v>
      </c>
      <c r="B553" s="167">
        <v>45260</v>
      </c>
      <c r="C553" s="156"/>
      <c r="D553" s="156"/>
      <c r="E553" s="156">
        <v>56112104</v>
      </c>
      <c r="F553" s="36" t="s">
        <v>3330</v>
      </c>
      <c r="G553" s="156">
        <v>26</v>
      </c>
      <c r="H553" s="217" t="s">
        <v>2683</v>
      </c>
      <c r="I553" s="37">
        <v>13098</v>
      </c>
      <c r="J553" s="181"/>
      <c r="K553" s="35">
        <v>0</v>
      </c>
    </row>
    <row r="554" spans="1:11" ht="21.6" customHeight="1" x14ac:dyDescent="0.35">
      <c r="A554" s="165">
        <v>44250</v>
      </c>
      <c r="B554" s="165">
        <v>44270</v>
      </c>
      <c r="C554" s="160"/>
      <c r="D554" s="160"/>
      <c r="E554" s="160" t="s">
        <v>2742</v>
      </c>
      <c r="F554" s="110" t="s">
        <v>2743</v>
      </c>
      <c r="G554" s="160">
        <v>3</v>
      </c>
      <c r="H554" s="218" t="s">
        <v>2683</v>
      </c>
      <c r="I554" s="111"/>
      <c r="J554" s="181"/>
      <c r="K554" s="109">
        <v>0</v>
      </c>
    </row>
    <row r="555" spans="1:11" ht="21.6" customHeight="1" x14ac:dyDescent="0.25"/>
    <row r="556" spans="1:11" ht="21.6" customHeight="1" x14ac:dyDescent="0.25"/>
    <row r="557" spans="1:11" ht="21.6" customHeight="1" x14ac:dyDescent="0.65">
      <c r="J557" s="182"/>
    </row>
    <row r="558" spans="1:11" ht="21.6" customHeight="1" x14ac:dyDescent="0.65">
      <c r="J558" s="182"/>
    </row>
    <row r="559" spans="1:11" ht="0.75" customHeight="1" x14ac:dyDescent="0.65">
      <c r="J559" s="182"/>
    </row>
    <row r="560" spans="1:11" ht="21.6" customHeight="1" x14ac:dyDescent="0.45">
      <c r="F560" s="250"/>
    </row>
    <row r="561" spans="1:11" ht="0.75" customHeight="1" x14ac:dyDescent="0.25">
      <c r="A561" s="243"/>
      <c r="B561" s="243"/>
      <c r="C561" s="243"/>
      <c r="D561" s="243"/>
      <c r="E561" s="243"/>
      <c r="F561" s="243"/>
      <c r="H561" s="288"/>
      <c r="I561" s="288"/>
      <c r="J561" s="288"/>
      <c r="K561" s="288"/>
    </row>
    <row r="562" spans="1:11" ht="21.6" customHeight="1" x14ac:dyDescent="0.4">
      <c r="A562" s="245" t="s">
        <v>3384</v>
      </c>
      <c r="B562" s="245" t="s">
        <v>3400</v>
      </c>
      <c r="C562" s="245"/>
      <c r="D562" s="245"/>
      <c r="E562" s="245" t="s">
        <v>3383</v>
      </c>
      <c r="F562" s="245" t="s">
        <v>3647</v>
      </c>
      <c r="G562" s="30" t="s">
        <v>2740</v>
      </c>
      <c r="H562" s="289" t="s">
        <v>3646</v>
      </c>
      <c r="I562" s="289"/>
      <c r="J562" s="289"/>
      <c r="K562" s="289"/>
    </row>
    <row r="563" spans="1:11" ht="21.6" customHeight="1" x14ac:dyDescent="0.4">
      <c r="A563" s="245" t="s">
        <v>3384</v>
      </c>
      <c r="B563" s="246"/>
      <c r="C563" s="246"/>
      <c r="D563" s="246"/>
      <c r="E563" s="246"/>
      <c r="F563" s="246" t="s">
        <v>3399</v>
      </c>
      <c r="G563" s="30"/>
      <c r="H563" s="290" t="s">
        <v>3385</v>
      </c>
      <c r="I563" s="290"/>
      <c r="J563" s="290"/>
      <c r="K563" s="290"/>
    </row>
    <row r="564" spans="1:11" ht="21.6" customHeight="1" x14ac:dyDescent="0.25"/>
    <row r="565" spans="1:11" ht="21.6" customHeight="1" x14ac:dyDescent="0.25"/>
    <row r="566" spans="1:11" ht="21.6" customHeight="1" x14ac:dyDescent="0.35">
      <c r="A566" s="174"/>
      <c r="E566" s="166"/>
      <c r="F566" s="11"/>
      <c r="G566" s="30"/>
    </row>
    <row r="567" spans="1:11" ht="21.6" customHeight="1" x14ac:dyDescent="0.4">
      <c r="A567" s="174"/>
      <c r="F567" s="175"/>
      <c r="G567" s="30"/>
    </row>
    <row r="568" spans="1:11" ht="21" x14ac:dyDescent="0.35">
      <c r="F568" s="44"/>
      <c r="G568" s="30"/>
    </row>
    <row r="569" spans="1:11" ht="25.9" customHeight="1" x14ac:dyDescent="0.35">
      <c r="A569" s="174"/>
      <c r="F569" s="44"/>
      <c r="G569" s="30"/>
    </row>
    <row r="570" spans="1:11" ht="20.45" customHeight="1" x14ac:dyDescent="0.35">
      <c r="A570" s="174"/>
    </row>
    <row r="571" spans="1:11" ht="20.45" customHeight="1" x14ac:dyDescent="0.35">
      <c r="B571" s="30"/>
      <c r="C571" s="30"/>
      <c r="D571" s="30"/>
      <c r="E571" s="30"/>
      <c r="G571" s="30"/>
      <c r="H571" s="30"/>
      <c r="I571" s="45"/>
    </row>
    <row r="572" spans="1:11" ht="21" x14ac:dyDescent="0.35">
      <c r="B572" s="30"/>
      <c r="C572" s="30"/>
      <c r="D572" s="30"/>
      <c r="E572" s="30"/>
      <c r="G572" s="30"/>
      <c r="H572" s="30"/>
      <c r="I572" s="45"/>
    </row>
    <row r="573" spans="1:11" ht="21" x14ac:dyDescent="0.35">
      <c r="B573" s="30"/>
      <c r="C573" s="30"/>
      <c r="D573" s="30"/>
      <c r="E573" s="30"/>
      <c r="G573" s="30"/>
      <c r="H573" s="30"/>
      <c r="I573" s="45"/>
    </row>
    <row r="577" spans="6:10" ht="21" x14ac:dyDescent="0.35">
      <c r="F577" s="44"/>
    </row>
    <row r="578" spans="6:10" ht="21" x14ac:dyDescent="0.35">
      <c r="F578" s="44"/>
    </row>
    <row r="579" spans="6:10" ht="21" x14ac:dyDescent="0.35">
      <c r="F579" s="44"/>
    </row>
    <row r="587" spans="6:10" x14ac:dyDescent="0.25">
      <c r="J587" s="2" t="s">
        <v>3401</v>
      </c>
    </row>
  </sheetData>
  <mergeCells count="8">
    <mergeCell ref="H561:K561"/>
    <mergeCell ref="H562:K562"/>
    <mergeCell ref="H563:K563"/>
    <mergeCell ref="A12:K12"/>
    <mergeCell ref="A13:K13"/>
    <mergeCell ref="A14:K14"/>
    <mergeCell ref="I532:J532"/>
    <mergeCell ref="A127:B127"/>
  </mergeCells>
  <phoneticPr fontId="27" type="noConversion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2"/>
  <sheetViews>
    <sheetView workbookViewId="0">
      <selection activeCell="F21" sqref="F21"/>
    </sheetView>
  </sheetViews>
  <sheetFormatPr baseColWidth="10" defaultColWidth="11.42578125" defaultRowHeight="15" x14ac:dyDescent="0.25"/>
  <cols>
    <col min="2" max="3" width="17.28515625" bestFit="1" customWidth="1"/>
    <col min="6" max="6" width="47.5703125" bestFit="1" customWidth="1"/>
    <col min="7" max="7" width="29.85546875" bestFit="1" customWidth="1"/>
    <col min="8" max="8" width="13" bestFit="1" customWidth="1"/>
    <col min="9" max="9" width="15" bestFit="1" customWidth="1"/>
  </cols>
  <sheetData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>
        <v>3499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s="2">
        <v>46</v>
      </c>
      <c r="I3" s="2">
        <v>506</v>
      </c>
    </row>
    <row r="4" spans="1:9" x14ac:dyDescent="0.25">
      <c r="A4">
        <v>3515</v>
      </c>
      <c r="B4" t="s">
        <v>15</v>
      </c>
      <c r="C4" t="s">
        <v>16</v>
      </c>
      <c r="D4" t="s">
        <v>11</v>
      </c>
      <c r="E4" t="s">
        <v>12</v>
      </c>
      <c r="F4" t="s">
        <v>13</v>
      </c>
      <c r="G4" t="s">
        <v>14</v>
      </c>
      <c r="H4" s="2">
        <v>46</v>
      </c>
      <c r="I4" s="2">
        <v>460</v>
      </c>
    </row>
    <row r="5" spans="1:9" x14ac:dyDescent="0.25">
      <c r="A5">
        <v>3528</v>
      </c>
      <c r="B5" t="s">
        <v>17</v>
      </c>
      <c r="C5" t="s">
        <v>18</v>
      </c>
      <c r="D5" t="s">
        <v>19</v>
      </c>
      <c r="E5" t="s">
        <v>20</v>
      </c>
      <c r="F5" t="s">
        <v>13</v>
      </c>
      <c r="G5" t="s">
        <v>21</v>
      </c>
      <c r="H5" s="2">
        <v>500</v>
      </c>
      <c r="I5" s="2">
        <v>309500</v>
      </c>
    </row>
    <row r="6" spans="1:9" x14ac:dyDescent="0.25">
      <c r="A6">
        <v>3528</v>
      </c>
      <c r="B6" t="s">
        <v>17</v>
      </c>
      <c r="C6" t="s">
        <v>18</v>
      </c>
      <c r="D6" t="s">
        <v>22</v>
      </c>
      <c r="E6" t="s">
        <v>23</v>
      </c>
      <c r="F6" t="s">
        <v>13</v>
      </c>
      <c r="G6" t="s">
        <v>21</v>
      </c>
      <c r="H6" s="2">
        <v>1000</v>
      </c>
      <c r="I6" s="2">
        <v>600000</v>
      </c>
    </row>
    <row r="7" spans="1:9" x14ac:dyDescent="0.25">
      <c r="A7">
        <v>3533</v>
      </c>
      <c r="B7" t="s">
        <v>24</v>
      </c>
      <c r="C7" t="s">
        <v>25</v>
      </c>
      <c r="D7" t="s">
        <v>11</v>
      </c>
      <c r="E7" t="s">
        <v>12</v>
      </c>
      <c r="F7" t="s">
        <v>13</v>
      </c>
      <c r="G7" t="s">
        <v>14</v>
      </c>
      <c r="H7" s="2">
        <v>46</v>
      </c>
      <c r="I7" s="2">
        <v>598</v>
      </c>
    </row>
    <row r="8" spans="1:9" x14ac:dyDescent="0.25">
      <c r="A8">
        <v>3555</v>
      </c>
      <c r="B8" t="s">
        <v>26</v>
      </c>
      <c r="C8" t="s">
        <v>27</v>
      </c>
      <c r="D8" t="s">
        <v>11</v>
      </c>
      <c r="E8" t="s">
        <v>12</v>
      </c>
      <c r="F8" t="s">
        <v>13</v>
      </c>
      <c r="G8" t="s">
        <v>14</v>
      </c>
      <c r="H8" s="2">
        <v>46</v>
      </c>
      <c r="I8" s="2">
        <v>460</v>
      </c>
    </row>
    <row r="9" spans="1:9" x14ac:dyDescent="0.25">
      <c r="A9">
        <v>3587</v>
      </c>
      <c r="B9" s="1">
        <v>43599.347812499997</v>
      </c>
      <c r="C9" s="1">
        <v>43594</v>
      </c>
      <c r="D9" t="s">
        <v>28</v>
      </c>
      <c r="E9" t="s">
        <v>29</v>
      </c>
      <c r="F9" t="s">
        <v>13</v>
      </c>
      <c r="G9" t="s">
        <v>14</v>
      </c>
      <c r="H9" s="2">
        <v>125</v>
      </c>
      <c r="I9" s="2">
        <v>6250</v>
      </c>
    </row>
    <row r="10" spans="1:9" x14ac:dyDescent="0.25">
      <c r="A10">
        <v>3601</v>
      </c>
      <c r="B10" s="1">
        <v>43602.441319444442</v>
      </c>
      <c r="C10" s="1">
        <v>43598</v>
      </c>
      <c r="D10" t="s">
        <v>11</v>
      </c>
      <c r="E10" t="s">
        <v>12</v>
      </c>
      <c r="F10" t="s">
        <v>13</v>
      </c>
      <c r="G10" t="s">
        <v>14</v>
      </c>
      <c r="H10" s="2">
        <v>46</v>
      </c>
      <c r="I10" s="2">
        <v>736</v>
      </c>
    </row>
    <row r="11" spans="1:9" x14ac:dyDescent="0.25">
      <c r="A11">
        <v>3610</v>
      </c>
      <c r="B11" s="1">
        <v>43606.386307870373</v>
      </c>
      <c r="C11" s="1">
        <v>43602</v>
      </c>
      <c r="D11" t="s">
        <v>11</v>
      </c>
      <c r="E11" t="s">
        <v>12</v>
      </c>
      <c r="F11" t="s">
        <v>13</v>
      </c>
      <c r="G11" t="s">
        <v>14</v>
      </c>
      <c r="H11" s="2">
        <v>46</v>
      </c>
      <c r="I11" s="2">
        <v>552</v>
      </c>
    </row>
    <row r="12" spans="1:9" x14ac:dyDescent="0.25">
      <c r="A12">
        <v>3631</v>
      </c>
      <c r="B12" s="1">
        <v>43612.345347222225</v>
      </c>
      <c r="C12" s="1">
        <v>43612</v>
      </c>
      <c r="D12" t="s">
        <v>11</v>
      </c>
      <c r="E12" t="s">
        <v>12</v>
      </c>
      <c r="F12" t="s">
        <v>13</v>
      </c>
      <c r="G12" t="s">
        <v>14</v>
      </c>
      <c r="H12" s="2">
        <v>46</v>
      </c>
      <c r="I12" s="2">
        <v>598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O167"/>
  <sheetViews>
    <sheetView workbookViewId="0">
      <selection activeCell="I196" sqref="I196"/>
    </sheetView>
  </sheetViews>
  <sheetFormatPr baseColWidth="10" defaultColWidth="11.42578125" defaultRowHeight="15" x14ac:dyDescent="0.25"/>
  <cols>
    <col min="9" max="9" width="58" bestFit="1" customWidth="1"/>
  </cols>
  <sheetData>
    <row r="1" spans="1:15" s="11" customFormat="1" x14ac:dyDescent="0.25"/>
    <row r="2" spans="1:15" hidden="1" x14ac:dyDescent="0.25">
      <c r="A2" s="10" t="s">
        <v>36</v>
      </c>
      <c r="B2" s="10">
        <v>781</v>
      </c>
      <c r="C2" s="10" t="s">
        <v>1915</v>
      </c>
      <c r="D2" s="10" t="s">
        <v>1916</v>
      </c>
      <c r="E2" s="10" t="s">
        <v>1917</v>
      </c>
      <c r="F2" s="10" t="s">
        <v>135</v>
      </c>
      <c r="G2" s="10" t="s">
        <v>1918</v>
      </c>
      <c r="H2" s="10" t="s">
        <v>971</v>
      </c>
      <c r="I2" s="10" t="s">
        <v>972</v>
      </c>
      <c r="J2" s="10">
        <v>156</v>
      </c>
      <c r="K2" s="10" t="s">
        <v>13</v>
      </c>
      <c r="L2" s="10" t="s">
        <v>476</v>
      </c>
      <c r="M2" s="10">
        <v>1321.6</v>
      </c>
      <c r="N2" s="10">
        <v>206169.60000000001</v>
      </c>
      <c r="O2" s="10" t="s">
        <v>42</v>
      </c>
    </row>
    <row r="3" spans="1:15" hidden="1" x14ac:dyDescent="0.25">
      <c r="A3" s="10" t="s">
        <v>36</v>
      </c>
      <c r="B3" s="10">
        <v>781</v>
      </c>
      <c r="C3" s="10" t="s">
        <v>1915</v>
      </c>
      <c r="D3" s="10" t="s">
        <v>1916</v>
      </c>
      <c r="E3" s="10" t="s">
        <v>1917</v>
      </c>
      <c r="F3" s="10" t="s">
        <v>135</v>
      </c>
      <c r="G3" s="10" t="s">
        <v>1918</v>
      </c>
      <c r="H3" s="10" t="s">
        <v>1919</v>
      </c>
      <c r="I3" s="10" t="s">
        <v>1920</v>
      </c>
      <c r="J3" s="10">
        <v>20</v>
      </c>
      <c r="K3" s="10" t="s">
        <v>13</v>
      </c>
      <c r="L3" s="10" t="s">
        <v>476</v>
      </c>
      <c r="M3" s="10">
        <v>3564.78</v>
      </c>
      <c r="N3" s="10">
        <v>71295.600000000006</v>
      </c>
      <c r="O3" s="10" t="s">
        <v>42</v>
      </c>
    </row>
    <row r="4" spans="1:15" hidden="1" x14ac:dyDescent="0.25">
      <c r="A4" s="10" t="s">
        <v>36</v>
      </c>
      <c r="B4" s="10">
        <v>782</v>
      </c>
      <c r="C4" s="10" t="s">
        <v>1921</v>
      </c>
      <c r="D4" s="10" t="s">
        <v>1922</v>
      </c>
      <c r="E4" s="10" t="s">
        <v>1923</v>
      </c>
      <c r="F4" s="10" t="s">
        <v>40</v>
      </c>
      <c r="G4" s="10" t="s">
        <v>1924</v>
      </c>
      <c r="H4" s="10" t="s">
        <v>1925</v>
      </c>
      <c r="I4" s="10" t="s">
        <v>1926</v>
      </c>
      <c r="J4" s="10">
        <v>15</v>
      </c>
      <c r="K4" s="10" t="s">
        <v>13</v>
      </c>
      <c r="L4" s="10" t="s">
        <v>476</v>
      </c>
      <c r="M4" s="10">
        <v>264.99259999999998</v>
      </c>
      <c r="N4" s="10">
        <v>3974.8890000000001</v>
      </c>
      <c r="O4" s="10" t="s">
        <v>42</v>
      </c>
    </row>
    <row r="5" spans="1:15" hidden="1" x14ac:dyDescent="0.25">
      <c r="A5" s="10" t="s">
        <v>36</v>
      </c>
      <c r="B5" s="10">
        <v>782</v>
      </c>
      <c r="C5" s="10" t="s">
        <v>1921</v>
      </c>
      <c r="D5" s="10" t="s">
        <v>1922</v>
      </c>
      <c r="E5" s="10" t="s">
        <v>1923</v>
      </c>
      <c r="F5" s="10" t="s">
        <v>40</v>
      </c>
      <c r="G5" s="10" t="s">
        <v>1924</v>
      </c>
      <c r="H5" s="10" t="s">
        <v>192</v>
      </c>
      <c r="I5" s="10" t="s">
        <v>193</v>
      </c>
      <c r="J5" s="10">
        <v>30</v>
      </c>
      <c r="K5" s="10" t="s">
        <v>13</v>
      </c>
      <c r="L5" s="10" t="s">
        <v>476</v>
      </c>
      <c r="M5" s="10">
        <v>26.9984</v>
      </c>
      <c r="N5" s="10">
        <v>809.952</v>
      </c>
      <c r="O5" s="10" t="s">
        <v>42</v>
      </c>
    </row>
    <row r="6" spans="1:15" hidden="1" x14ac:dyDescent="0.25">
      <c r="A6" s="10" t="s">
        <v>36</v>
      </c>
      <c r="B6" s="10">
        <v>782</v>
      </c>
      <c r="C6" s="10" t="s">
        <v>1921</v>
      </c>
      <c r="D6" s="10" t="s">
        <v>1922</v>
      </c>
      <c r="E6" s="10" t="s">
        <v>1923</v>
      </c>
      <c r="F6" s="10" t="s">
        <v>40</v>
      </c>
      <c r="G6" s="10" t="s">
        <v>1924</v>
      </c>
      <c r="H6" s="10" t="s">
        <v>1927</v>
      </c>
      <c r="I6" s="10" t="s">
        <v>1928</v>
      </c>
      <c r="J6" s="10">
        <v>25</v>
      </c>
      <c r="K6" s="10" t="s">
        <v>13</v>
      </c>
      <c r="L6" s="10" t="s">
        <v>476</v>
      </c>
      <c r="M6" s="10">
        <v>42.48</v>
      </c>
      <c r="N6" s="10">
        <v>1062</v>
      </c>
      <c r="O6" s="10" t="s">
        <v>42</v>
      </c>
    </row>
    <row r="7" spans="1:15" hidden="1" x14ac:dyDescent="0.25">
      <c r="A7" s="10" t="s">
        <v>36</v>
      </c>
      <c r="B7" s="10">
        <v>782</v>
      </c>
      <c r="C7" s="10" t="s">
        <v>1921</v>
      </c>
      <c r="D7" s="10" t="s">
        <v>1922</v>
      </c>
      <c r="E7" s="10" t="s">
        <v>1923</v>
      </c>
      <c r="F7" s="10" t="s">
        <v>40</v>
      </c>
      <c r="G7" s="10" t="s">
        <v>1924</v>
      </c>
      <c r="H7" s="10" t="s">
        <v>212</v>
      </c>
      <c r="I7" s="10" t="s">
        <v>213</v>
      </c>
      <c r="J7" s="10">
        <v>15</v>
      </c>
      <c r="K7" s="10" t="s">
        <v>13</v>
      </c>
      <c r="L7" s="10" t="s">
        <v>476</v>
      </c>
      <c r="M7" s="10">
        <v>159.005</v>
      </c>
      <c r="N7" s="10">
        <v>2385.0749999999998</v>
      </c>
      <c r="O7" s="10" t="s">
        <v>42</v>
      </c>
    </row>
    <row r="8" spans="1:15" hidden="1" x14ac:dyDescent="0.25">
      <c r="A8" s="10" t="s">
        <v>36</v>
      </c>
      <c r="B8" s="10">
        <v>782</v>
      </c>
      <c r="C8" s="10" t="s">
        <v>1921</v>
      </c>
      <c r="D8" s="10" t="s">
        <v>1922</v>
      </c>
      <c r="E8" s="10" t="s">
        <v>1923</v>
      </c>
      <c r="F8" s="10" t="s">
        <v>40</v>
      </c>
      <c r="G8" s="10" t="s">
        <v>1924</v>
      </c>
      <c r="H8" s="10" t="s">
        <v>1030</v>
      </c>
      <c r="I8" s="10" t="s">
        <v>1031</v>
      </c>
      <c r="J8" s="10">
        <v>20</v>
      </c>
      <c r="K8" s="10" t="s">
        <v>13</v>
      </c>
      <c r="L8" s="10" t="s">
        <v>476</v>
      </c>
      <c r="M8" s="10">
        <v>20.001000000000001</v>
      </c>
      <c r="N8" s="10">
        <v>400.02</v>
      </c>
      <c r="O8" s="10" t="s">
        <v>42</v>
      </c>
    </row>
    <row r="9" spans="1:15" hidden="1" x14ac:dyDescent="0.25">
      <c r="A9" s="10" t="s">
        <v>36</v>
      </c>
      <c r="B9" s="10">
        <v>782</v>
      </c>
      <c r="C9" s="10" t="s">
        <v>1921</v>
      </c>
      <c r="D9" s="10" t="s">
        <v>1922</v>
      </c>
      <c r="E9" s="10" t="s">
        <v>1923</v>
      </c>
      <c r="F9" s="10" t="s">
        <v>40</v>
      </c>
      <c r="G9" s="10" t="s">
        <v>1924</v>
      </c>
      <c r="H9" s="10" t="s">
        <v>1651</v>
      </c>
      <c r="I9" s="10" t="s">
        <v>1652</v>
      </c>
      <c r="J9" s="10" t="s">
        <v>2411</v>
      </c>
      <c r="K9" s="10" t="s">
        <v>13</v>
      </c>
      <c r="L9" s="10" t="s">
        <v>476</v>
      </c>
      <c r="M9" s="10">
        <v>13.9948</v>
      </c>
      <c r="N9" s="10">
        <v>699.74</v>
      </c>
      <c r="O9" s="10" t="s">
        <v>42</v>
      </c>
    </row>
    <row r="10" spans="1:15" hidden="1" x14ac:dyDescent="0.25">
      <c r="A10" s="10" t="s">
        <v>36</v>
      </c>
      <c r="B10" s="10">
        <v>782</v>
      </c>
      <c r="C10" s="10" t="s">
        <v>1921</v>
      </c>
      <c r="D10" s="10" t="s">
        <v>1922</v>
      </c>
      <c r="E10" s="10" t="s">
        <v>1923</v>
      </c>
      <c r="F10" s="10" t="s">
        <v>40</v>
      </c>
      <c r="G10" s="10" t="s">
        <v>1924</v>
      </c>
      <c r="H10" s="10" t="s">
        <v>1929</v>
      </c>
      <c r="I10" s="10" t="s">
        <v>1930</v>
      </c>
      <c r="J10" s="10">
        <v>50</v>
      </c>
      <c r="K10" s="10" t="s">
        <v>13</v>
      </c>
      <c r="L10" s="10" t="s">
        <v>476</v>
      </c>
      <c r="M10" s="10">
        <v>57.997</v>
      </c>
      <c r="N10" s="10">
        <v>2899.85</v>
      </c>
      <c r="O10" s="10" t="s">
        <v>42</v>
      </c>
    </row>
    <row r="11" spans="1:15" hidden="1" x14ac:dyDescent="0.25">
      <c r="A11" s="10" t="s">
        <v>36</v>
      </c>
      <c r="B11" s="10">
        <v>782</v>
      </c>
      <c r="C11" s="10" t="s">
        <v>1921</v>
      </c>
      <c r="D11" s="10" t="s">
        <v>1922</v>
      </c>
      <c r="E11" s="10" t="s">
        <v>1923</v>
      </c>
      <c r="F11" s="10" t="s">
        <v>40</v>
      </c>
      <c r="G11" s="10" t="s">
        <v>1924</v>
      </c>
      <c r="H11" s="10" t="s">
        <v>144</v>
      </c>
      <c r="I11" s="10" t="s">
        <v>145</v>
      </c>
      <c r="J11" s="10">
        <v>75</v>
      </c>
      <c r="K11" s="10" t="s">
        <v>13</v>
      </c>
      <c r="L11" s="10" t="s">
        <v>476</v>
      </c>
      <c r="M11" s="10">
        <v>29.9956</v>
      </c>
      <c r="N11" s="10">
        <v>2249.67</v>
      </c>
      <c r="O11" s="10" t="s">
        <v>42</v>
      </c>
    </row>
    <row r="12" spans="1:15" hidden="1" x14ac:dyDescent="0.25">
      <c r="A12" s="10" t="s">
        <v>36</v>
      </c>
      <c r="B12" s="10">
        <v>782</v>
      </c>
      <c r="C12" s="10" t="s">
        <v>1921</v>
      </c>
      <c r="D12" s="10" t="s">
        <v>1922</v>
      </c>
      <c r="E12" s="10" t="s">
        <v>1923</v>
      </c>
      <c r="F12" s="10" t="s">
        <v>40</v>
      </c>
      <c r="G12" s="10" t="s">
        <v>1924</v>
      </c>
      <c r="H12" s="10" t="s">
        <v>1022</v>
      </c>
      <c r="I12" s="10" t="s">
        <v>1023</v>
      </c>
      <c r="J12" s="10">
        <v>20</v>
      </c>
      <c r="K12" s="10" t="s">
        <v>13</v>
      </c>
      <c r="L12" s="10" t="s">
        <v>476</v>
      </c>
      <c r="M12" s="10">
        <v>135.995</v>
      </c>
      <c r="N12" s="10">
        <v>2719.9</v>
      </c>
      <c r="O12" s="10" t="s">
        <v>42</v>
      </c>
    </row>
    <row r="13" spans="1:15" hidden="1" x14ac:dyDescent="0.25">
      <c r="A13" s="10" t="s">
        <v>36</v>
      </c>
      <c r="B13" s="10">
        <v>782</v>
      </c>
      <c r="C13" s="10" t="s">
        <v>1921</v>
      </c>
      <c r="D13" s="10" t="s">
        <v>1922</v>
      </c>
      <c r="E13" s="10" t="s">
        <v>1923</v>
      </c>
      <c r="F13" s="10" t="s">
        <v>40</v>
      </c>
      <c r="G13" s="10" t="s">
        <v>1924</v>
      </c>
      <c r="H13" s="10" t="s">
        <v>487</v>
      </c>
      <c r="I13" s="10" t="s">
        <v>488</v>
      </c>
      <c r="J13" s="10">
        <v>3</v>
      </c>
      <c r="K13" s="10" t="s">
        <v>13</v>
      </c>
      <c r="L13" s="10" t="s">
        <v>476</v>
      </c>
      <c r="M13" s="10">
        <v>159.005</v>
      </c>
      <c r="N13" s="10">
        <v>477.01499999999999</v>
      </c>
      <c r="O13" s="10" t="s">
        <v>42</v>
      </c>
    </row>
    <row r="14" spans="1:15" hidden="1" x14ac:dyDescent="0.25">
      <c r="A14" s="10" t="s">
        <v>36</v>
      </c>
      <c r="B14" s="10">
        <v>782</v>
      </c>
      <c r="C14" s="10" t="s">
        <v>1921</v>
      </c>
      <c r="D14" s="10" t="s">
        <v>1922</v>
      </c>
      <c r="E14" s="10" t="s">
        <v>1923</v>
      </c>
      <c r="F14" s="10" t="s">
        <v>40</v>
      </c>
      <c r="G14" s="10" t="s">
        <v>1924</v>
      </c>
      <c r="H14" s="10" t="s">
        <v>510</v>
      </c>
      <c r="I14" s="10" t="s">
        <v>511</v>
      </c>
      <c r="J14" s="10">
        <v>150</v>
      </c>
      <c r="K14" s="10" t="s">
        <v>13</v>
      </c>
      <c r="L14" s="10" t="s">
        <v>476</v>
      </c>
      <c r="M14" s="10">
        <v>11.505000000000001</v>
      </c>
      <c r="N14" s="10">
        <v>1725.75</v>
      </c>
      <c r="O14" s="10" t="s">
        <v>42</v>
      </c>
    </row>
    <row r="15" spans="1:15" hidden="1" x14ac:dyDescent="0.25">
      <c r="A15" s="10" t="s">
        <v>36</v>
      </c>
      <c r="B15" s="10">
        <v>782</v>
      </c>
      <c r="C15" s="10" t="s">
        <v>1921</v>
      </c>
      <c r="D15" s="10" t="s">
        <v>1922</v>
      </c>
      <c r="E15" s="10" t="s">
        <v>1923</v>
      </c>
      <c r="F15" s="10" t="s">
        <v>40</v>
      </c>
      <c r="G15" s="10" t="s">
        <v>1924</v>
      </c>
      <c r="H15" s="10" t="s">
        <v>157</v>
      </c>
      <c r="I15" s="10" t="s">
        <v>158</v>
      </c>
      <c r="J15" s="10">
        <v>60</v>
      </c>
      <c r="K15" s="10" t="s">
        <v>13</v>
      </c>
      <c r="L15" s="10" t="s">
        <v>476</v>
      </c>
      <c r="M15" s="10">
        <v>17.003799999999998</v>
      </c>
      <c r="N15" s="10">
        <v>1020.228</v>
      </c>
      <c r="O15" s="10" t="s">
        <v>42</v>
      </c>
    </row>
    <row r="16" spans="1:15" hidden="1" x14ac:dyDescent="0.25">
      <c r="A16" s="10" t="s">
        <v>36</v>
      </c>
      <c r="B16" s="10">
        <v>782</v>
      </c>
      <c r="C16" s="10" t="s">
        <v>1921</v>
      </c>
      <c r="D16" s="10" t="s">
        <v>1922</v>
      </c>
      <c r="E16" s="10" t="s">
        <v>1923</v>
      </c>
      <c r="F16" s="10" t="s">
        <v>40</v>
      </c>
      <c r="G16" s="10" t="s">
        <v>1924</v>
      </c>
      <c r="H16" s="10" t="s">
        <v>506</v>
      </c>
      <c r="I16" s="10" t="s">
        <v>507</v>
      </c>
      <c r="J16" s="10">
        <v>35</v>
      </c>
      <c r="K16" s="10" t="s">
        <v>13</v>
      </c>
      <c r="L16" s="10" t="s">
        <v>476</v>
      </c>
      <c r="M16" s="10">
        <v>8.7910000000000004</v>
      </c>
      <c r="N16" s="10">
        <v>307.685</v>
      </c>
      <c r="O16" s="10" t="s">
        <v>42</v>
      </c>
    </row>
    <row r="17" spans="1:15" hidden="1" x14ac:dyDescent="0.25">
      <c r="A17" s="10" t="s">
        <v>36</v>
      </c>
      <c r="B17" s="10">
        <v>782</v>
      </c>
      <c r="C17" s="10" t="s">
        <v>1921</v>
      </c>
      <c r="D17" s="10" t="s">
        <v>1922</v>
      </c>
      <c r="E17" s="10" t="s">
        <v>1923</v>
      </c>
      <c r="F17" s="10" t="s">
        <v>40</v>
      </c>
      <c r="G17" s="10" t="s">
        <v>1924</v>
      </c>
      <c r="H17" s="10" t="s">
        <v>508</v>
      </c>
      <c r="I17" s="10" t="s">
        <v>509</v>
      </c>
      <c r="J17" s="10">
        <v>60</v>
      </c>
      <c r="K17" s="10" t="s">
        <v>13</v>
      </c>
      <c r="L17" s="10" t="s">
        <v>476</v>
      </c>
      <c r="M17" s="10">
        <v>123.9</v>
      </c>
      <c r="N17" s="10">
        <v>7434</v>
      </c>
      <c r="O17" s="10" t="s">
        <v>42</v>
      </c>
    </row>
    <row r="18" spans="1:15" hidden="1" x14ac:dyDescent="0.25">
      <c r="A18" s="10" t="s">
        <v>36</v>
      </c>
      <c r="B18" s="10">
        <v>782</v>
      </c>
      <c r="C18" s="10" t="s">
        <v>1921</v>
      </c>
      <c r="D18" s="10" t="s">
        <v>1922</v>
      </c>
      <c r="E18" s="10" t="s">
        <v>1923</v>
      </c>
      <c r="F18" s="10" t="s">
        <v>40</v>
      </c>
      <c r="G18" s="10" t="s">
        <v>1924</v>
      </c>
      <c r="H18" s="10" t="s">
        <v>306</v>
      </c>
      <c r="I18" s="10" t="s">
        <v>307</v>
      </c>
      <c r="J18" s="10">
        <v>50</v>
      </c>
      <c r="K18" s="10" t="s">
        <v>13</v>
      </c>
      <c r="L18" s="10" t="s">
        <v>476</v>
      </c>
      <c r="M18" s="10">
        <v>1.2390000000000001</v>
      </c>
      <c r="N18" s="10">
        <v>61.95</v>
      </c>
      <c r="O18" s="10" t="s">
        <v>42</v>
      </c>
    </row>
    <row r="19" spans="1:15" hidden="1" x14ac:dyDescent="0.25">
      <c r="A19" s="10" t="s">
        <v>36</v>
      </c>
      <c r="B19" s="10">
        <v>782</v>
      </c>
      <c r="C19" s="10" t="s">
        <v>1921</v>
      </c>
      <c r="D19" s="10" t="s">
        <v>1922</v>
      </c>
      <c r="E19" s="10" t="s">
        <v>1923</v>
      </c>
      <c r="F19" s="10" t="s">
        <v>40</v>
      </c>
      <c r="G19" s="10" t="s">
        <v>1924</v>
      </c>
      <c r="H19" s="10" t="s">
        <v>500</v>
      </c>
      <c r="I19" s="10" t="s">
        <v>501</v>
      </c>
      <c r="J19" s="10">
        <v>45</v>
      </c>
      <c r="K19" s="10" t="s">
        <v>13</v>
      </c>
      <c r="L19" s="10" t="s">
        <v>476</v>
      </c>
      <c r="M19" s="10">
        <v>124.17140000000001</v>
      </c>
      <c r="N19" s="10">
        <v>5587.7129999999997</v>
      </c>
      <c r="O19" s="10" t="s">
        <v>42</v>
      </c>
    </row>
    <row r="20" spans="1:15" hidden="1" x14ac:dyDescent="0.25">
      <c r="A20" s="10" t="s">
        <v>36</v>
      </c>
      <c r="B20" s="10">
        <v>782</v>
      </c>
      <c r="C20" s="10" t="s">
        <v>1921</v>
      </c>
      <c r="D20" s="10" t="s">
        <v>1922</v>
      </c>
      <c r="E20" s="10" t="s">
        <v>1923</v>
      </c>
      <c r="F20" s="10" t="s">
        <v>40</v>
      </c>
      <c r="G20" s="10" t="s">
        <v>1924</v>
      </c>
      <c r="H20" s="10" t="s">
        <v>161</v>
      </c>
      <c r="I20" s="10" t="s">
        <v>162</v>
      </c>
      <c r="J20" s="10">
        <v>200</v>
      </c>
      <c r="K20" s="10" t="s">
        <v>13</v>
      </c>
      <c r="L20" s="10" t="s">
        <v>476</v>
      </c>
      <c r="M20" s="10">
        <v>43.990400000000001</v>
      </c>
      <c r="N20" s="10">
        <v>8798.08</v>
      </c>
      <c r="O20" s="10" t="s">
        <v>42</v>
      </c>
    </row>
    <row r="21" spans="1:15" hidden="1" x14ac:dyDescent="0.25">
      <c r="A21" s="10" t="s">
        <v>36</v>
      </c>
      <c r="B21" s="10">
        <v>782</v>
      </c>
      <c r="C21" s="10" t="s">
        <v>1921</v>
      </c>
      <c r="D21" s="10" t="s">
        <v>1922</v>
      </c>
      <c r="E21" s="10" t="s">
        <v>1923</v>
      </c>
      <c r="F21" s="10" t="s">
        <v>40</v>
      </c>
      <c r="G21" s="10" t="s">
        <v>1924</v>
      </c>
      <c r="H21" s="10" t="s">
        <v>498</v>
      </c>
      <c r="I21" s="10" t="s">
        <v>499</v>
      </c>
      <c r="J21" s="10">
        <v>3</v>
      </c>
      <c r="K21" s="10" t="s">
        <v>13</v>
      </c>
      <c r="L21" s="10" t="s">
        <v>476</v>
      </c>
      <c r="M21" s="10">
        <v>685.0018</v>
      </c>
      <c r="N21" s="10">
        <v>2055.0054</v>
      </c>
      <c r="O21" s="10" t="s">
        <v>42</v>
      </c>
    </row>
    <row r="22" spans="1:15" hidden="1" x14ac:dyDescent="0.25">
      <c r="A22" s="10" t="s">
        <v>36</v>
      </c>
      <c r="B22" s="10">
        <v>782</v>
      </c>
      <c r="C22" s="10" t="s">
        <v>1921</v>
      </c>
      <c r="D22" s="10" t="s">
        <v>1922</v>
      </c>
      <c r="E22" s="10" t="s">
        <v>1923</v>
      </c>
      <c r="F22" s="10" t="s">
        <v>40</v>
      </c>
      <c r="G22" s="10" t="s">
        <v>1924</v>
      </c>
      <c r="H22" s="10" t="s">
        <v>171</v>
      </c>
      <c r="I22" s="10" t="s">
        <v>172</v>
      </c>
      <c r="J22" s="10">
        <v>10</v>
      </c>
      <c r="K22" s="10" t="s">
        <v>13</v>
      </c>
      <c r="L22" s="10" t="s">
        <v>476</v>
      </c>
      <c r="M22" s="10">
        <v>66.197999999999993</v>
      </c>
      <c r="N22" s="10">
        <v>661.98</v>
      </c>
      <c r="O22" s="10" t="s">
        <v>42</v>
      </c>
    </row>
    <row r="23" spans="1:15" hidden="1" x14ac:dyDescent="0.25">
      <c r="A23" s="10" t="s">
        <v>36</v>
      </c>
      <c r="B23" s="10">
        <v>782</v>
      </c>
      <c r="C23" s="10" t="s">
        <v>1921</v>
      </c>
      <c r="D23" s="10" t="s">
        <v>1922</v>
      </c>
      <c r="E23" s="10" t="s">
        <v>1923</v>
      </c>
      <c r="F23" s="10" t="s">
        <v>40</v>
      </c>
      <c r="G23" s="10" t="s">
        <v>1924</v>
      </c>
      <c r="H23" s="10" t="s">
        <v>173</v>
      </c>
      <c r="I23" s="10" t="s">
        <v>174</v>
      </c>
      <c r="J23" s="10">
        <v>10</v>
      </c>
      <c r="K23" s="10" t="s">
        <v>13</v>
      </c>
      <c r="L23" s="10" t="s">
        <v>476</v>
      </c>
      <c r="M23" s="10">
        <v>77.998000000000005</v>
      </c>
      <c r="N23" s="10">
        <v>779.98</v>
      </c>
      <c r="O23" s="10" t="s">
        <v>42</v>
      </c>
    </row>
    <row r="24" spans="1:15" hidden="1" x14ac:dyDescent="0.25">
      <c r="A24" s="10" t="s">
        <v>36</v>
      </c>
      <c r="B24" s="10">
        <v>782</v>
      </c>
      <c r="C24" s="10" t="s">
        <v>1921</v>
      </c>
      <c r="D24" s="10" t="s">
        <v>1922</v>
      </c>
      <c r="E24" s="10" t="s">
        <v>1923</v>
      </c>
      <c r="F24" s="10" t="s">
        <v>40</v>
      </c>
      <c r="G24" s="10" t="s">
        <v>1924</v>
      </c>
      <c r="H24" s="10" t="s">
        <v>169</v>
      </c>
      <c r="I24" s="10" t="s">
        <v>170</v>
      </c>
      <c r="J24" s="10">
        <v>10</v>
      </c>
      <c r="K24" s="10" t="s">
        <v>13</v>
      </c>
      <c r="L24" s="10" t="s">
        <v>476</v>
      </c>
      <c r="M24" s="10">
        <v>118</v>
      </c>
      <c r="N24" s="10">
        <v>1180</v>
      </c>
      <c r="O24" s="10" t="s">
        <v>42</v>
      </c>
    </row>
    <row r="25" spans="1:15" hidden="1" x14ac:dyDescent="0.25">
      <c r="A25" s="10" t="s">
        <v>36</v>
      </c>
      <c r="B25" s="10">
        <v>782</v>
      </c>
      <c r="C25" s="10" t="s">
        <v>1921</v>
      </c>
      <c r="D25" s="10" t="s">
        <v>1922</v>
      </c>
      <c r="E25" s="10" t="s">
        <v>1923</v>
      </c>
      <c r="F25" s="10" t="s">
        <v>40</v>
      </c>
      <c r="G25" s="10" t="s">
        <v>1924</v>
      </c>
      <c r="H25" s="10" t="s">
        <v>163</v>
      </c>
      <c r="I25" s="10" t="s">
        <v>164</v>
      </c>
      <c r="J25" s="10">
        <v>5</v>
      </c>
      <c r="K25" s="10" t="s">
        <v>13</v>
      </c>
      <c r="L25" s="10" t="s">
        <v>476</v>
      </c>
      <c r="M25" s="10">
        <v>780.00360000000001</v>
      </c>
      <c r="N25" s="10">
        <v>3900.018</v>
      </c>
      <c r="O25" s="10" t="s">
        <v>42</v>
      </c>
    </row>
    <row r="26" spans="1:15" hidden="1" x14ac:dyDescent="0.25">
      <c r="A26" s="10" t="s">
        <v>36</v>
      </c>
      <c r="B26" s="10">
        <v>782</v>
      </c>
      <c r="C26" s="10" t="s">
        <v>1921</v>
      </c>
      <c r="D26" s="10" t="s">
        <v>1922</v>
      </c>
      <c r="E26" s="10" t="s">
        <v>1923</v>
      </c>
      <c r="F26" s="10" t="s">
        <v>40</v>
      </c>
      <c r="G26" s="10" t="s">
        <v>1924</v>
      </c>
      <c r="H26" s="10" t="s">
        <v>1931</v>
      </c>
      <c r="I26" s="10" t="s">
        <v>1932</v>
      </c>
      <c r="J26" s="10">
        <v>5</v>
      </c>
      <c r="K26" s="10" t="s">
        <v>13</v>
      </c>
      <c r="L26" s="10" t="s">
        <v>476</v>
      </c>
      <c r="M26" s="10">
        <v>57.005800000000001</v>
      </c>
      <c r="N26" s="10">
        <v>285.029</v>
      </c>
      <c r="O26" s="10" t="s">
        <v>42</v>
      </c>
    </row>
    <row r="27" spans="1:15" hidden="1" x14ac:dyDescent="0.25">
      <c r="A27" s="10" t="s">
        <v>36</v>
      </c>
      <c r="B27" s="10">
        <v>782</v>
      </c>
      <c r="C27" s="10" t="s">
        <v>1921</v>
      </c>
      <c r="D27" s="10" t="s">
        <v>1922</v>
      </c>
      <c r="E27" s="10" t="s">
        <v>1923</v>
      </c>
      <c r="F27" s="10" t="s">
        <v>40</v>
      </c>
      <c r="G27" s="10" t="s">
        <v>1924</v>
      </c>
      <c r="H27" s="10" t="s">
        <v>298</v>
      </c>
      <c r="I27" s="10" t="s">
        <v>299</v>
      </c>
      <c r="J27" s="10">
        <v>100</v>
      </c>
      <c r="K27" s="10" t="s">
        <v>13</v>
      </c>
      <c r="L27" s="10" t="s">
        <v>476</v>
      </c>
      <c r="M27" s="10">
        <v>5.7111999999999998</v>
      </c>
      <c r="N27" s="10">
        <v>571.12</v>
      </c>
      <c r="O27" s="10" t="s">
        <v>42</v>
      </c>
    </row>
    <row r="28" spans="1:15" hidden="1" x14ac:dyDescent="0.25">
      <c r="A28" s="10" t="s">
        <v>36</v>
      </c>
      <c r="B28" s="10">
        <v>782</v>
      </c>
      <c r="C28" s="10" t="s">
        <v>1921</v>
      </c>
      <c r="D28" s="10" t="s">
        <v>1922</v>
      </c>
      <c r="E28" s="10" t="s">
        <v>1923</v>
      </c>
      <c r="F28" s="10" t="s">
        <v>40</v>
      </c>
      <c r="G28" s="10" t="s">
        <v>1924</v>
      </c>
      <c r="H28" s="10" t="s">
        <v>1933</v>
      </c>
      <c r="I28" s="10" t="s">
        <v>1934</v>
      </c>
      <c r="J28" s="10">
        <v>6</v>
      </c>
      <c r="K28" s="10" t="s">
        <v>13</v>
      </c>
      <c r="L28" s="10" t="s">
        <v>476</v>
      </c>
      <c r="M28" s="10">
        <v>183.9974</v>
      </c>
      <c r="N28" s="10">
        <v>1103.9844000000001</v>
      </c>
      <c r="O28" s="10" t="s">
        <v>42</v>
      </c>
    </row>
    <row r="29" spans="1:15" hidden="1" x14ac:dyDescent="0.25">
      <c r="A29" s="10" t="s">
        <v>36</v>
      </c>
      <c r="B29" s="10">
        <v>782</v>
      </c>
      <c r="C29" s="10" t="s">
        <v>1921</v>
      </c>
      <c r="D29" s="10" t="s">
        <v>1922</v>
      </c>
      <c r="E29" s="10" t="s">
        <v>1923</v>
      </c>
      <c r="F29" s="10" t="s">
        <v>40</v>
      </c>
      <c r="G29" s="10" t="s">
        <v>1924</v>
      </c>
      <c r="H29" s="10" t="s">
        <v>177</v>
      </c>
      <c r="I29" s="10" t="s">
        <v>178</v>
      </c>
      <c r="J29" s="10">
        <v>10</v>
      </c>
      <c r="K29" s="10" t="s">
        <v>13</v>
      </c>
      <c r="L29" s="10" t="s">
        <v>476</v>
      </c>
      <c r="M29" s="10">
        <v>107.73399999999999</v>
      </c>
      <c r="N29" s="10">
        <v>1077.3399999999999</v>
      </c>
      <c r="O29" s="10" t="s">
        <v>42</v>
      </c>
    </row>
    <row r="30" spans="1:15" hidden="1" x14ac:dyDescent="0.25">
      <c r="A30" s="10" t="s">
        <v>36</v>
      </c>
      <c r="B30" s="10">
        <v>782</v>
      </c>
      <c r="C30" s="10" t="s">
        <v>1921</v>
      </c>
      <c r="D30" s="10" t="s">
        <v>1922</v>
      </c>
      <c r="E30" s="10" t="s">
        <v>1923</v>
      </c>
      <c r="F30" s="10" t="s">
        <v>40</v>
      </c>
      <c r="G30" s="10" t="s">
        <v>1924</v>
      </c>
      <c r="H30" s="10" t="s">
        <v>1038</v>
      </c>
      <c r="I30" s="10" t="s">
        <v>1039</v>
      </c>
      <c r="J30" s="10">
        <v>6</v>
      </c>
      <c r="K30" s="10" t="s">
        <v>13</v>
      </c>
      <c r="L30" s="10" t="s">
        <v>476</v>
      </c>
      <c r="M30" s="10">
        <v>955.8</v>
      </c>
      <c r="N30" s="10">
        <v>5734.8</v>
      </c>
      <c r="O30" s="10" t="s">
        <v>42</v>
      </c>
    </row>
    <row r="31" spans="1:15" hidden="1" x14ac:dyDescent="0.25">
      <c r="A31" s="10" t="s">
        <v>36</v>
      </c>
      <c r="B31" s="10">
        <v>782</v>
      </c>
      <c r="C31" s="10" t="s">
        <v>1921</v>
      </c>
      <c r="D31" s="10" t="s">
        <v>1922</v>
      </c>
      <c r="E31" s="10" t="s">
        <v>1923</v>
      </c>
      <c r="F31" s="10" t="s">
        <v>40</v>
      </c>
      <c r="G31" s="10" t="s">
        <v>1924</v>
      </c>
      <c r="H31" s="10" t="s">
        <v>492</v>
      </c>
      <c r="I31" s="10" t="s">
        <v>493</v>
      </c>
      <c r="J31" s="10">
        <v>60</v>
      </c>
      <c r="K31" s="10" t="s">
        <v>13</v>
      </c>
      <c r="L31" s="10" t="s">
        <v>476</v>
      </c>
      <c r="M31" s="10">
        <v>16.873999999999999</v>
      </c>
      <c r="N31" s="10">
        <v>1012.44</v>
      </c>
      <c r="O31" s="10" t="s">
        <v>42</v>
      </c>
    </row>
    <row r="32" spans="1:15" hidden="1" x14ac:dyDescent="0.25">
      <c r="A32" s="10" t="s">
        <v>36</v>
      </c>
      <c r="B32" s="10">
        <v>782</v>
      </c>
      <c r="C32" s="10" t="s">
        <v>1921</v>
      </c>
      <c r="D32" s="10" t="s">
        <v>1922</v>
      </c>
      <c r="E32" s="10" t="s">
        <v>1923</v>
      </c>
      <c r="F32" s="10" t="s">
        <v>40</v>
      </c>
      <c r="G32" s="10" t="s">
        <v>1924</v>
      </c>
      <c r="H32" s="10" t="s">
        <v>1935</v>
      </c>
      <c r="I32" s="10" t="s">
        <v>1936</v>
      </c>
      <c r="J32" s="10">
        <v>1</v>
      </c>
      <c r="K32" s="10" t="s">
        <v>13</v>
      </c>
      <c r="L32" s="10" t="s">
        <v>476</v>
      </c>
      <c r="M32" s="10">
        <v>155.76</v>
      </c>
      <c r="N32" s="10">
        <v>155.76</v>
      </c>
      <c r="O32" s="10" t="s">
        <v>42</v>
      </c>
    </row>
    <row r="33" spans="1:15" hidden="1" x14ac:dyDescent="0.25">
      <c r="A33" s="10" t="s">
        <v>36</v>
      </c>
      <c r="B33" s="10">
        <v>782</v>
      </c>
      <c r="C33" s="10" t="s">
        <v>1921</v>
      </c>
      <c r="D33" s="10" t="s">
        <v>1922</v>
      </c>
      <c r="E33" s="10" t="s">
        <v>1923</v>
      </c>
      <c r="F33" s="10" t="s">
        <v>40</v>
      </c>
      <c r="G33" s="10" t="s">
        <v>1924</v>
      </c>
      <c r="H33" s="10" t="s">
        <v>1937</v>
      </c>
      <c r="I33" s="10" t="s">
        <v>1938</v>
      </c>
      <c r="J33" s="10">
        <v>10</v>
      </c>
      <c r="K33" s="10" t="s">
        <v>13</v>
      </c>
      <c r="L33" s="10" t="s">
        <v>476</v>
      </c>
      <c r="M33" s="10">
        <v>14.7972</v>
      </c>
      <c r="N33" s="10">
        <v>147.97200000000001</v>
      </c>
      <c r="O33" s="10" t="s">
        <v>42</v>
      </c>
    </row>
    <row r="34" spans="1:15" hidden="1" x14ac:dyDescent="0.25">
      <c r="A34" s="10" t="s">
        <v>36</v>
      </c>
      <c r="B34" s="10">
        <v>782</v>
      </c>
      <c r="C34" s="10" t="s">
        <v>1921</v>
      </c>
      <c r="D34" s="10" t="s">
        <v>1922</v>
      </c>
      <c r="E34" s="10" t="s">
        <v>1923</v>
      </c>
      <c r="F34" s="10" t="s">
        <v>40</v>
      </c>
      <c r="G34" s="10" t="s">
        <v>1924</v>
      </c>
      <c r="H34" s="10" t="s">
        <v>1939</v>
      </c>
      <c r="I34" s="10" t="s">
        <v>1940</v>
      </c>
      <c r="J34" s="10">
        <v>30</v>
      </c>
      <c r="K34" s="10" t="s">
        <v>13</v>
      </c>
      <c r="L34" s="10" t="s">
        <v>476</v>
      </c>
      <c r="M34" s="10">
        <v>175.34800000000001</v>
      </c>
      <c r="N34" s="10">
        <v>5260.44</v>
      </c>
      <c r="O34" s="10" t="s">
        <v>42</v>
      </c>
    </row>
    <row r="35" spans="1:15" hidden="1" x14ac:dyDescent="0.25">
      <c r="A35" s="10" t="s">
        <v>36</v>
      </c>
      <c r="B35" s="10">
        <v>782</v>
      </c>
      <c r="C35" s="10" t="s">
        <v>1921</v>
      </c>
      <c r="D35" s="10" t="s">
        <v>1922</v>
      </c>
      <c r="E35" s="10" t="s">
        <v>1923</v>
      </c>
      <c r="F35" s="10" t="s">
        <v>40</v>
      </c>
      <c r="G35" s="10" t="s">
        <v>1924</v>
      </c>
      <c r="H35" s="10" t="s">
        <v>522</v>
      </c>
      <c r="I35" s="10" t="s">
        <v>523</v>
      </c>
      <c r="J35" s="10">
        <v>2</v>
      </c>
      <c r="K35" s="10" t="s">
        <v>13</v>
      </c>
      <c r="L35" s="10" t="s">
        <v>476</v>
      </c>
      <c r="M35" s="10">
        <v>450</v>
      </c>
      <c r="N35" s="10">
        <v>900</v>
      </c>
      <c r="O35" s="10" t="s">
        <v>42</v>
      </c>
    </row>
    <row r="36" spans="1:15" hidden="1" x14ac:dyDescent="0.25">
      <c r="A36" s="10" t="s">
        <v>36</v>
      </c>
      <c r="B36" s="10">
        <v>783</v>
      </c>
      <c r="C36" s="10" t="s">
        <v>1941</v>
      </c>
      <c r="D36" s="10" t="s">
        <v>1942</v>
      </c>
      <c r="E36" s="10" t="s">
        <v>1943</v>
      </c>
      <c r="F36" s="10" t="s">
        <v>40</v>
      </c>
      <c r="G36" s="10" t="s">
        <v>1944</v>
      </c>
      <c r="H36" s="10" t="s">
        <v>137</v>
      </c>
      <c r="I36" s="10" t="s">
        <v>138</v>
      </c>
      <c r="J36" s="10">
        <v>500</v>
      </c>
      <c r="K36" s="10" t="s">
        <v>13</v>
      </c>
      <c r="L36" s="10" t="s">
        <v>297</v>
      </c>
      <c r="M36" s="10">
        <v>155.76</v>
      </c>
      <c r="N36" s="10">
        <v>77880</v>
      </c>
      <c r="O36" s="10" t="s">
        <v>42</v>
      </c>
    </row>
    <row r="37" spans="1:15" hidden="1" x14ac:dyDescent="0.25">
      <c r="A37" s="10" t="s">
        <v>36</v>
      </c>
      <c r="B37" s="10">
        <v>784</v>
      </c>
      <c r="C37" s="10" t="s">
        <v>1945</v>
      </c>
      <c r="D37" s="10" t="s">
        <v>1922</v>
      </c>
      <c r="E37" s="10" t="s">
        <v>1946</v>
      </c>
      <c r="F37" s="10" t="s">
        <v>40</v>
      </c>
      <c r="G37" s="10" t="s">
        <v>1947</v>
      </c>
      <c r="H37" s="10" t="s">
        <v>1948</v>
      </c>
      <c r="I37" s="10" t="s">
        <v>1949</v>
      </c>
      <c r="J37" s="10">
        <v>2</v>
      </c>
      <c r="K37" s="10" t="s">
        <v>13</v>
      </c>
      <c r="L37" s="10" t="s">
        <v>1950</v>
      </c>
      <c r="M37" s="10">
        <v>1975.32</v>
      </c>
      <c r="N37" s="10">
        <v>3950.64</v>
      </c>
      <c r="O37" s="10" t="s">
        <v>42</v>
      </c>
    </row>
    <row r="38" spans="1:15" hidden="1" x14ac:dyDescent="0.25">
      <c r="A38" s="10" t="s">
        <v>36</v>
      </c>
      <c r="B38" s="10">
        <v>784</v>
      </c>
      <c r="C38" s="10" t="s">
        <v>1945</v>
      </c>
      <c r="D38" s="10" t="s">
        <v>1922</v>
      </c>
      <c r="E38" s="10" t="s">
        <v>1946</v>
      </c>
      <c r="F38" s="10" t="s">
        <v>40</v>
      </c>
      <c r="G38" s="10" t="s">
        <v>1947</v>
      </c>
      <c r="H38" s="10" t="s">
        <v>1951</v>
      </c>
      <c r="I38" s="10" t="s">
        <v>1952</v>
      </c>
      <c r="J38" s="10">
        <v>1</v>
      </c>
      <c r="K38" s="10" t="s">
        <v>13</v>
      </c>
      <c r="L38" s="10" t="s">
        <v>1950</v>
      </c>
      <c r="M38" s="10">
        <v>63427.360000000001</v>
      </c>
      <c r="N38" s="10">
        <v>63427.360000000001</v>
      </c>
      <c r="O38" s="10" t="s">
        <v>42</v>
      </c>
    </row>
    <row r="39" spans="1:15" hidden="1" x14ac:dyDescent="0.25">
      <c r="A39" s="10" t="s">
        <v>36</v>
      </c>
      <c r="B39" s="10">
        <v>785</v>
      </c>
      <c r="C39" s="10" t="s">
        <v>1953</v>
      </c>
      <c r="D39" s="10" t="s">
        <v>1954</v>
      </c>
      <c r="E39" s="10" t="s">
        <v>1955</v>
      </c>
      <c r="F39" s="10" t="s">
        <v>135</v>
      </c>
      <c r="G39" s="10" t="s">
        <v>1956</v>
      </c>
      <c r="H39" s="10" t="s">
        <v>727</v>
      </c>
      <c r="I39" s="10" t="s">
        <v>728</v>
      </c>
      <c r="J39" s="10">
        <v>20</v>
      </c>
      <c r="K39" s="10" t="s">
        <v>13</v>
      </c>
      <c r="L39" s="10" t="s">
        <v>1343</v>
      </c>
      <c r="M39" s="10">
        <v>1887.6931999999999</v>
      </c>
      <c r="N39" s="10">
        <v>37753.864000000001</v>
      </c>
      <c r="O39" s="10" t="s">
        <v>42</v>
      </c>
    </row>
    <row r="40" spans="1:15" hidden="1" x14ac:dyDescent="0.25">
      <c r="A40" s="10" t="s">
        <v>36</v>
      </c>
      <c r="B40" s="10">
        <v>785</v>
      </c>
      <c r="C40" s="10" t="s">
        <v>1953</v>
      </c>
      <c r="D40" s="10" t="s">
        <v>1954</v>
      </c>
      <c r="E40" s="10" t="s">
        <v>1955</v>
      </c>
      <c r="F40" s="10" t="s">
        <v>135</v>
      </c>
      <c r="G40" s="10" t="s">
        <v>1956</v>
      </c>
      <c r="H40" s="10" t="s">
        <v>729</v>
      </c>
      <c r="I40" s="10" t="s">
        <v>730</v>
      </c>
      <c r="J40" s="10">
        <v>20</v>
      </c>
      <c r="K40" s="10" t="s">
        <v>13</v>
      </c>
      <c r="L40" s="10" t="s">
        <v>1343</v>
      </c>
      <c r="M40" s="10">
        <v>1693.8545999999999</v>
      </c>
      <c r="N40" s="10">
        <v>33877.091999999997</v>
      </c>
      <c r="O40" s="10" t="s">
        <v>42</v>
      </c>
    </row>
    <row r="41" spans="1:15" hidden="1" x14ac:dyDescent="0.25">
      <c r="A41" s="10" t="s">
        <v>36</v>
      </c>
      <c r="B41" s="10">
        <v>785</v>
      </c>
      <c r="C41" s="10" t="s">
        <v>1953</v>
      </c>
      <c r="D41" s="10" t="s">
        <v>1954</v>
      </c>
      <c r="E41" s="10" t="s">
        <v>1955</v>
      </c>
      <c r="F41" s="10" t="s">
        <v>135</v>
      </c>
      <c r="G41" s="10" t="s">
        <v>1956</v>
      </c>
      <c r="H41" s="10" t="s">
        <v>731</v>
      </c>
      <c r="I41" s="10" t="s">
        <v>732</v>
      </c>
      <c r="J41" s="10">
        <v>5</v>
      </c>
      <c r="K41" s="10" t="s">
        <v>13</v>
      </c>
      <c r="L41" s="10" t="s">
        <v>1343</v>
      </c>
      <c r="M41" s="10">
        <v>8729.2270000000008</v>
      </c>
      <c r="N41" s="10">
        <v>43646.135000000002</v>
      </c>
      <c r="O41" s="10" t="s">
        <v>42</v>
      </c>
    </row>
    <row r="42" spans="1:15" hidden="1" x14ac:dyDescent="0.25">
      <c r="A42" s="10" t="s">
        <v>36</v>
      </c>
      <c r="B42" s="10">
        <v>785</v>
      </c>
      <c r="C42" s="10" t="s">
        <v>1953</v>
      </c>
      <c r="D42" s="10" t="s">
        <v>1954</v>
      </c>
      <c r="E42" s="10" t="s">
        <v>1955</v>
      </c>
      <c r="F42" s="10" t="s">
        <v>135</v>
      </c>
      <c r="G42" s="10" t="s">
        <v>1956</v>
      </c>
      <c r="H42" s="10" t="s">
        <v>452</v>
      </c>
      <c r="I42" s="10" t="s">
        <v>453</v>
      </c>
      <c r="J42" s="10">
        <v>35</v>
      </c>
      <c r="K42" s="10" t="s">
        <v>13</v>
      </c>
      <c r="L42" s="10" t="s">
        <v>1343</v>
      </c>
      <c r="M42" s="10">
        <v>10687.684800000001</v>
      </c>
      <c r="N42" s="10">
        <v>374068.96799999999</v>
      </c>
      <c r="O42" s="10" t="s">
        <v>42</v>
      </c>
    </row>
    <row r="43" spans="1:15" hidden="1" x14ac:dyDescent="0.25">
      <c r="A43" s="10" t="s">
        <v>36</v>
      </c>
      <c r="B43" s="10">
        <v>785</v>
      </c>
      <c r="C43" s="10" t="s">
        <v>1953</v>
      </c>
      <c r="D43" s="10" t="s">
        <v>1954</v>
      </c>
      <c r="E43" s="10" t="s">
        <v>1955</v>
      </c>
      <c r="F43" s="10" t="s">
        <v>135</v>
      </c>
      <c r="G43" s="10" t="s">
        <v>1956</v>
      </c>
      <c r="H43" s="10" t="s">
        <v>713</v>
      </c>
      <c r="I43" s="10" t="s">
        <v>714</v>
      </c>
      <c r="J43" s="10">
        <v>24</v>
      </c>
      <c r="K43" s="10" t="s">
        <v>13</v>
      </c>
      <c r="L43" s="10" t="s">
        <v>1343</v>
      </c>
      <c r="M43" s="10">
        <v>2956.9148</v>
      </c>
      <c r="N43" s="10">
        <v>70965.955199999997</v>
      </c>
      <c r="O43" s="10" t="s">
        <v>42</v>
      </c>
    </row>
    <row r="44" spans="1:15" hidden="1" x14ac:dyDescent="0.25">
      <c r="A44" s="10" t="s">
        <v>36</v>
      </c>
      <c r="B44" s="10">
        <v>785</v>
      </c>
      <c r="C44" s="10" t="s">
        <v>1953</v>
      </c>
      <c r="D44" s="10" t="s">
        <v>1954</v>
      </c>
      <c r="E44" s="10" t="s">
        <v>1955</v>
      </c>
      <c r="F44" s="10" t="s">
        <v>135</v>
      </c>
      <c r="G44" s="10" t="s">
        <v>1956</v>
      </c>
      <c r="H44" s="10" t="s">
        <v>715</v>
      </c>
      <c r="I44" s="10" t="s">
        <v>716</v>
      </c>
      <c r="J44" s="10">
        <v>24</v>
      </c>
      <c r="K44" s="10" t="s">
        <v>13</v>
      </c>
      <c r="L44" s="10" t="s">
        <v>1343</v>
      </c>
      <c r="M44" s="10">
        <v>3307.6934000000001</v>
      </c>
      <c r="N44" s="10">
        <v>79384.641600000003</v>
      </c>
      <c r="O44" s="10" t="s">
        <v>42</v>
      </c>
    </row>
    <row r="45" spans="1:15" hidden="1" x14ac:dyDescent="0.25">
      <c r="A45" s="10" t="s">
        <v>36</v>
      </c>
      <c r="B45" s="10">
        <v>785</v>
      </c>
      <c r="C45" s="10" t="s">
        <v>1953</v>
      </c>
      <c r="D45" s="10" t="s">
        <v>1954</v>
      </c>
      <c r="E45" s="10" t="s">
        <v>1955</v>
      </c>
      <c r="F45" s="10" t="s">
        <v>135</v>
      </c>
      <c r="G45" s="10" t="s">
        <v>1956</v>
      </c>
      <c r="H45" s="10" t="s">
        <v>1957</v>
      </c>
      <c r="I45" s="10" t="s">
        <v>1958</v>
      </c>
      <c r="J45" s="10">
        <v>7</v>
      </c>
      <c r="K45" s="10" t="s">
        <v>13</v>
      </c>
      <c r="L45" s="10" t="s">
        <v>1343</v>
      </c>
      <c r="M45" s="10">
        <v>247.6584</v>
      </c>
      <c r="N45" s="10">
        <v>1733.6088</v>
      </c>
      <c r="O45" s="10" t="s">
        <v>42</v>
      </c>
    </row>
    <row r="46" spans="1:15" hidden="1" x14ac:dyDescent="0.25">
      <c r="A46" s="10" t="s">
        <v>36</v>
      </c>
      <c r="B46" s="10">
        <v>785</v>
      </c>
      <c r="C46" s="10" t="s">
        <v>1953</v>
      </c>
      <c r="D46" s="10" t="s">
        <v>1954</v>
      </c>
      <c r="E46" s="10" t="s">
        <v>1955</v>
      </c>
      <c r="F46" s="10" t="s">
        <v>135</v>
      </c>
      <c r="G46" s="10" t="s">
        <v>1956</v>
      </c>
      <c r="H46" s="10" t="s">
        <v>1959</v>
      </c>
      <c r="I46" s="10" t="s">
        <v>1960</v>
      </c>
      <c r="J46" s="10">
        <v>6</v>
      </c>
      <c r="K46" s="10" t="s">
        <v>13</v>
      </c>
      <c r="L46" s="10" t="s">
        <v>1343</v>
      </c>
      <c r="M46" s="10">
        <v>407.69</v>
      </c>
      <c r="N46" s="10">
        <v>2446.14</v>
      </c>
      <c r="O46" s="10" t="s">
        <v>42</v>
      </c>
    </row>
    <row r="47" spans="1:15" hidden="1" x14ac:dyDescent="0.25">
      <c r="A47" s="10" t="s">
        <v>36</v>
      </c>
      <c r="B47" s="10">
        <v>785</v>
      </c>
      <c r="C47" s="10" t="s">
        <v>1953</v>
      </c>
      <c r="D47" s="10" t="s">
        <v>1954</v>
      </c>
      <c r="E47" s="10" t="s">
        <v>1955</v>
      </c>
      <c r="F47" s="10" t="s">
        <v>135</v>
      </c>
      <c r="G47" s="10" t="s">
        <v>1956</v>
      </c>
      <c r="H47" s="10" t="s">
        <v>456</v>
      </c>
      <c r="I47" s="10" t="s">
        <v>457</v>
      </c>
      <c r="J47" s="10">
        <v>5</v>
      </c>
      <c r="K47" s="10" t="s">
        <v>13</v>
      </c>
      <c r="L47" s="10" t="s">
        <v>1343</v>
      </c>
      <c r="M47" s="10">
        <v>12892.420400000001</v>
      </c>
      <c r="N47" s="10">
        <v>64462.101999999999</v>
      </c>
      <c r="O47" s="10" t="s">
        <v>42</v>
      </c>
    </row>
    <row r="48" spans="1:15" hidden="1" x14ac:dyDescent="0.25">
      <c r="A48" s="10" t="s">
        <v>36</v>
      </c>
      <c r="B48" s="10">
        <v>785</v>
      </c>
      <c r="C48" s="10" t="s">
        <v>1953</v>
      </c>
      <c r="D48" s="10" t="s">
        <v>1954</v>
      </c>
      <c r="E48" s="10" t="s">
        <v>1955</v>
      </c>
      <c r="F48" s="10" t="s">
        <v>135</v>
      </c>
      <c r="G48" s="10" t="s">
        <v>1956</v>
      </c>
      <c r="H48" s="10" t="s">
        <v>448</v>
      </c>
      <c r="I48" s="10" t="s">
        <v>449</v>
      </c>
      <c r="J48" s="10">
        <v>50</v>
      </c>
      <c r="K48" s="10" t="s">
        <v>13</v>
      </c>
      <c r="L48" s="10" t="s">
        <v>1343</v>
      </c>
      <c r="M48" s="10">
        <v>5680.0007999999998</v>
      </c>
      <c r="N48" s="10">
        <v>284000.03999999998</v>
      </c>
      <c r="O48" s="10" t="s">
        <v>42</v>
      </c>
    </row>
    <row r="49" spans="1:15" hidden="1" x14ac:dyDescent="0.25">
      <c r="A49" s="10" t="s">
        <v>36</v>
      </c>
      <c r="B49" s="10">
        <v>785</v>
      </c>
      <c r="C49" s="10" t="s">
        <v>1953</v>
      </c>
      <c r="D49" s="10" t="s">
        <v>1954</v>
      </c>
      <c r="E49" s="10" t="s">
        <v>1955</v>
      </c>
      <c r="F49" s="10" t="s">
        <v>135</v>
      </c>
      <c r="G49" s="10" t="s">
        <v>1956</v>
      </c>
      <c r="H49" s="10" t="s">
        <v>450</v>
      </c>
      <c r="I49" s="10" t="s">
        <v>451</v>
      </c>
      <c r="J49" s="10">
        <v>35</v>
      </c>
      <c r="K49" s="10" t="s">
        <v>13</v>
      </c>
      <c r="L49" s="10" t="s">
        <v>1343</v>
      </c>
      <c r="M49" s="10">
        <v>7301.5450000000001</v>
      </c>
      <c r="N49" s="10">
        <v>255554.07500000001</v>
      </c>
      <c r="O49" s="10" t="s">
        <v>42</v>
      </c>
    </row>
    <row r="50" spans="1:15" hidden="1" x14ac:dyDescent="0.25">
      <c r="A50" s="10" t="s">
        <v>36</v>
      </c>
      <c r="B50" s="10">
        <v>785</v>
      </c>
      <c r="C50" s="10" t="s">
        <v>1953</v>
      </c>
      <c r="D50" s="10" t="s">
        <v>1954</v>
      </c>
      <c r="E50" s="10" t="s">
        <v>1955</v>
      </c>
      <c r="F50" s="10" t="s">
        <v>135</v>
      </c>
      <c r="G50" s="10" t="s">
        <v>1956</v>
      </c>
      <c r="H50" s="10" t="s">
        <v>717</v>
      </c>
      <c r="I50" s="10" t="s">
        <v>718</v>
      </c>
      <c r="J50" s="10">
        <v>12</v>
      </c>
      <c r="K50" s="10" t="s">
        <v>13</v>
      </c>
      <c r="L50" s="10" t="s">
        <v>1343</v>
      </c>
      <c r="M50" s="10">
        <v>6126.1469999999999</v>
      </c>
      <c r="N50" s="10">
        <v>73513.763999999996</v>
      </c>
      <c r="O50" s="10" t="s">
        <v>42</v>
      </c>
    </row>
    <row r="51" spans="1:15" hidden="1" x14ac:dyDescent="0.25">
      <c r="A51" s="10" t="s">
        <v>36</v>
      </c>
      <c r="B51" s="10">
        <v>785</v>
      </c>
      <c r="C51" s="10" t="s">
        <v>1953</v>
      </c>
      <c r="D51" s="10" t="s">
        <v>1954</v>
      </c>
      <c r="E51" s="10" t="s">
        <v>1955</v>
      </c>
      <c r="F51" s="10" t="s">
        <v>135</v>
      </c>
      <c r="G51" s="10" t="s">
        <v>1956</v>
      </c>
      <c r="H51" s="10" t="s">
        <v>721</v>
      </c>
      <c r="I51" s="10" t="s">
        <v>722</v>
      </c>
      <c r="J51" s="10">
        <v>24</v>
      </c>
      <c r="K51" s="10" t="s">
        <v>13</v>
      </c>
      <c r="L51" s="10" t="s">
        <v>1343</v>
      </c>
      <c r="M51" s="10">
        <v>2099.9987999999998</v>
      </c>
      <c r="N51" s="10">
        <v>50399.9712</v>
      </c>
      <c r="O51" s="10" t="s">
        <v>42</v>
      </c>
    </row>
    <row r="52" spans="1:15" hidden="1" x14ac:dyDescent="0.25">
      <c r="A52" s="10" t="s">
        <v>36</v>
      </c>
      <c r="B52" s="10">
        <v>785</v>
      </c>
      <c r="C52" s="10" t="s">
        <v>1953</v>
      </c>
      <c r="D52" s="10" t="s">
        <v>1954</v>
      </c>
      <c r="E52" s="10" t="s">
        <v>1955</v>
      </c>
      <c r="F52" s="10" t="s">
        <v>135</v>
      </c>
      <c r="G52" s="10" t="s">
        <v>1956</v>
      </c>
      <c r="H52" s="10" t="s">
        <v>723</v>
      </c>
      <c r="I52" s="10" t="s">
        <v>724</v>
      </c>
      <c r="J52" s="10">
        <v>5</v>
      </c>
      <c r="K52" s="10" t="s">
        <v>13</v>
      </c>
      <c r="L52" s="10" t="s">
        <v>1343</v>
      </c>
      <c r="M52" s="10">
        <v>8729.2270000000008</v>
      </c>
      <c r="N52" s="10">
        <v>43646.135000000002</v>
      </c>
      <c r="O52" s="10" t="s">
        <v>42</v>
      </c>
    </row>
    <row r="53" spans="1:15" hidden="1" x14ac:dyDescent="0.25">
      <c r="A53" s="10" t="s">
        <v>36</v>
      </c>
      <c r="B53" s="10">
        <v>785</v>
      </c>
      <c r="C53" s="10" t="s">
        <v>1953</v>
      </c>
      <c r="D53" s="10" t="s">
        <v>1954</v>
      </c>
      <c r="E53" s="10" t="s">
        <v>1955</v>
      </c>
      <c r="F53" s="10" t="s">
        <v>135</v>
      </c>
      <c r="G53" s="10" t="s">
        <v>1956</v>
      </c>
      <c r="H53" s="10" t="s">
        <v>725</v>
      </c>
      <c r="I53" s="10" t="s">
        <v>726</v>
      </c>
      <c r="J53" s="10">
        <v>5</v>
      </c>
      <c r="K53" s="10" t="s">
        <v>13</v>
      </c>
      <c r="L53" s="10" t="s">
        <v>1343</v>
      </c>
      <c r="M53" s="10">
        <v>8729.2270000000008</v>
      </c>
      <c r="N53" s="10">
        <v>43646.135000000002</v>
      </c>
      <c r="O53" s="10" t="s">
        <v>42</v>
      </c>
    </row>
    <row r="54" spans="1:15" hidden="1" x14ac:dyDescent="0.25">
      <c r="A54" s="10" t="s">
        <v>36</v>
      </c>
      <c r="B54" s="10">
        <v>785</v>
      </c>
      <c r="C54" s="10" t="s">
        <v>1953</v>
      </c>
      <c r="D54" s="10" t="s">
        <v>1954</v>
      </c>
      <c r="E54" s="10" t="s">
        <v>1955</v>
      </c>
      <c r="F54" s="10" t="s">
        <v>135</v>
      </c>
      <c r="G54" s="10" t="s">
        <v>1956</v>
      </c>
      <c r="H54" s="10" t="s">
        <v>1961</v>
      </c>
      <c r="I54" s="10" t="s">
        <v>1962</v>
      </c>
      <c r="J54" s="10">
        <v>15</v>
      </c>
      <c r="K54" s="10" t="s">
        <v>13</v>
      </c>
      <c r="L54" s="10" t="s">
        <v>1343</v>
      </c>
      <c r="M54" s="10">
        <v>646.14440000000002</v>
      </c>
      <c r="N54" s="10">
        <v>9692.1659999999993</v>
      </c>
      <c r="O54" s="10" t="s">
        <v>42</v>
      </c>
    </row>
    <row r="55" spans="1:15" hidden="1" x14ac:dyDescent="0.25">
      <c r="A55" s="10" t="s">
        <v>36</v>
      </c>
      <c r="B55" s="10">
        <v>785</v>
      </c>
      <c r="C55" s="10" t="s">
        <v>1953</v>
      </c>
      <c r="D55" s="10" t="s">
        <v>1954</v>
      </c>
      <c r="E55" s="10" t="s">
        <v>1955</v>
      </c>
      <c r="F55" s="10" t="s">
        <v>135</v>
      </c>
      <c r="G55" s="10" t="s">
        <v>1956</v>
      </c>
      <c r="H55" s="10" t="s">
        <v>1963</v>
      </c>
      <c r="I55" s="10" t="s">
        <v>1964</v>
      </c>
      <c r="J55" s="10">
        <v>15</v>
      </c>
      <c r="K55" s="10" t="s">
        <v>13</v>
      </c>
      <c r="L55" s="10" t="s">
        <v>1343</v>
      </c>
      <c r="M55" s="10">
        <v>1584.6102000000001</v>
      </c>
      <c r="N55" s="10">
        <v>23769.152999999998</v>
      </c>
      <c r="O55" s="10" t="s">
        <v>42</v>
      </c>
    </row>
    <row r="56" spans="1:15" hidden="1" x14ac:dyDescent="0.25">
      <c r="A56" s="10" t="s">
        <v>36</v>
      </c>
      <c r="B56" s="10">
        <v>785</v>
      </c>
      <c r="C56" s="10" t="s">
        <v>1953</v>
      </c>
      <c r="D56" s="10" t="s">
        <v>1954</v>
      </c>
      <c r="E56" s="10" t="s">
        <v>1955</v>
      </c>
      <c r="F56" s="10" t="s">
        <v>135</v>
      </c>
      <c r="G56" s="10" t="s">
        <v>1956</v>
      </c>
      <c r="H56" s="10" t="s">
        <v>1965</v>
      </c>
      <c r="I56" s="10" t="s">
        <v>1966</v>
      </c>
      <c r="J56" s="10">
        <v>30</v>
      </c>
      <c r="K56" s="10" t="s">
        <v>13</v>
      </c>
      <c r="L56" s="10" t="s">
        <v>1343</v>
      </c>
      <c r="M56" s="10">
        <v>2541.5430000000001</v>
      </c>
      <c r="N56" s="10">
        <v>76246.289999999994</v>
      </c>
      <c r="O56" s="10" t="s">
        <v>42</v>
      </c>
    </row>
    <row r="57" spans="1:15" hidden="1" x14ac:dyDescent="0.25">
      <c r="A57" s="10" t="s">
        <v>36</v>
      </c>
      <c r="B57" s="10">
        <v>786</v>
      </c>
      <c r="C57" s="10" t="s">
        <v>1967</v>
      </c>
      <c r="D57" s="10" t="s">
        <v>1968</v>
      </c>
      <c r="E57" s="10" t="s">
        <v>1969</v>
      </c>
      <c r="F57" s="10" t="s">
        <v>40</v>
      </c>
      <c r="G57" s="10" t="s">
        <v>1970</v>
      </c>
      <c r="H57" s="10" t="s">
        <v>1927</v>
      </c>
      <c r="I57" s="10" t="s">
        <v>1928</v>
      </c>
      <c r="J57" s="10">
        <v>15</v>
      </c>
      <c r="K57" s="10" t="s">
        <v>13</v>
      </c>
      <c r="L57" s="10" t="s">
        <v>476</v>
      </c>
      <c r="M57" s="10">
        <v>38.94</v>
      </c>
      <c r="N57" s="10">
        <v>584.1</v>
      </c>
      <c r="O57" s="10" t="s">
        <v>42</v>
      </c>
    </row>
    <row r="58" spans="1:15" hidden="1" x14ac:dyDescent="0.25">
      <c r="A58" s="10" t="s">
        <v>36</v>
      </c>
      <c r="B58" s="10">
        <v>786</v>
      </c>
      <c r="C58" s="10" t="s">
        <v>1967</v>
      </c>
      <c r="D58" s="10" t="s">
        <v>1968</v>
      </c>
      <c r="E58" s="10" t="s">
        <v>1969</v>
      </c>
      <c r="F58" s="10" t="s">
        <v>40</v>
      </c>
      <c r="G58" s="10" t="s">
        <v>1970</v>
      </c>
      <c r="H58" s="10" t="s">
        <v>142</v>
      </c>
      <c r="I58" s="10" t="s">
        <v>143</v>
      </c>
      <c r="J58" s="10">
        <v>4000</v>
      </c>
      <c r="K58" s="10" t="s">
        <v>13</v>
      </c>
      <c r="L58" s="10" t="s">
        <v>476</v>
      </c>
      <c r="M58" s="10">
        <v>2.0295999999999998</v>
      </c>
      <c r="N58" s="10">
        <v>8118.4</v>
      </c>
      <c r="O58" s="10" t="s">
        <v>42</v>
      </c>
    </row>
    <row r="59" spans="1:15" hidden="1" x14ac:dyDescent="0.25">
      <c r="A59" s="10" t="s">
        <v>36</v>
      </c>
      <c r="B59" s="10">
        <v>786</v>
      </c>
      <c r="C59" s="10" t="s">
        <v>1967</v>
      </c>
      <c r="D59" s="10" t="s">
        <v>1968</v>
      </c>
      <c r="E59" s="10" t="s">
        <v>1969</v>
      </c>
      <c r="F59" s="10" t="s">
        <v>40</v>
      </c>
      <c r="G59" s="10" t="s">
        <v>1970</v>
      </c>
      <c r="H59" s="10" t="s">
        <v>194</v>
      </c>
      <c r="I59" s="10" t="s">
        <v>195</v>
      </c>
      <c r="J59" s="10">
        <v>25</v>
      </c>
      <c r="K59" s="10" t="s">
        <v>13</v>
      </c>
      <c r="L59" s="10" t="s">
        <v>476</v>
      </c>
      <c r="M59" s="10">
        <v>14.9978</v>
      </c>
      <c r="N59" s="10">
        <v>374.94499999999999</v>
      </c>
      <c r="O59" s="10" t="s">
        <v>42</v>
      </c>
    </row>
    <row r="60" spans="1:15" hidden="1" x14ac:dyDescent="0.25">
      <c r="A60" s="10" t="s">
        <v>36</v>
      </c>
      <c r="B60" s="10">
        <v>786</v>
      </c>
      <c r="C60" s="10" t="s">
        <v>1967</v>
      </c>
      <c r="D60" s="10" t="s">
        <v>1968</v>
      </c>
      <c r="E60" s="10" t="s">
        <v>1969</v>
      </c>
      <c r="F60" s="10" t="s">
        <v>40</v>
      </c>
      <c r="G60" s="10" t="s">
        <v>1970</v>
      </c>
      <c r="H60" s="10" t="s">
        <v>494</v>
      </c>
      <c r="I60" s="10" t="s">
        <v>495</v>
      </c>
      <c r="J60" s="10">
        <v>20</v>
      </c>
      <c r="K60" s="10" t="s">
        <v>13</v>
      </c>
      <c r="L60" s="10" t="s">
        <v>476</v>
      </c>
      <c r="M60" s="10">
        <v>21.24</v>
      </c>
      <c r="N60" s="10">
        <v>424.8</v>
      </c>
      <c r="O60" s="10" t="s">
        <v>42</v>
      </c>
    </row>
    <row r="61" spans="1:15" hidden="1" x14ac:dyDescent="0.25">
      <c r="A61" s="10" t="s">
        <v>36</v>
      </c>
      <c r="B61" s="10">
        <v>787</v>
      </c>
      <c r="C61" s="10" t="s">
        <v>1971</v>
      </c>
      <c r="D61" s="10" t="s">
        <v>1968</v>
      </c>
      <c r="E61" s="10" t="s">
        <v>1972</v>
      </c>
      <c r="F61" s="10" t="s">
        <v>135</v>
      </c>
      <c r="G61" s="10" t="s">
        <v>1973</v>
      </c>
      <c r="H61" s="10" t="s">
        <v>1974</v>
      </c>
      <c r="I61" s="10" t="s">
        <v>1975</v>
      </c>
      <c r="J61" s="10">
        <v>1</v>
      </c>
      <c r="K61" s="10" t="s">
        <v>13</v>
      </c>
      <c r="L61" s="10" t="s">
        <v>1976</v>
      </c>
      <c r="M61" s="10">
        <v>5310</v>
      </c>
      <c r="N61" s="10">
        <v>5310</v>
      </c>
      <c r="O61" s="10" t="s">
        <v>42</v>
      </c>
    </row>
    <row r="62" spans="1:15" hidden="1" x14ac:dyDescent="0.25">
      <c r="A62" s="10" t="s">
        <v>36</v>
      </c>
      <c r="B62" s="10">
        <v>788</v>
      </c>
      <c r="C62" s="10" t="s">
        <v>1977</v>
      </c>
      <c r="D62" s="10" t="s">
        <v>1968</v>
      </c>
      <c r="E62" s="10" t="s">
        <v>1978</v>
      </c>
      <c r="F62" s="10" t="s">
        <v>40</v>
      </c>
      <c r="G62" s="10" t="s">
        <v>1979</v>
      </c>
      <c r="H62" s="10" t="s">
        <v>971</v>
      </c>
      <c r="I62" s="10" t="s">
        <v>972</v>
      </c>
      <c r="J62" s="10">
        <v>24</v>
      </c>
      <c r="K62" s="10" t="s">
        <v>13</v>
      </c>
      <c r="L62" s="10" t="s">
        <v>476</v>
      </c>
      <c r="M62" s="10">
        <v>1321.6</v>
      </c>
      <c r="N62" s="10">
        <v>31718.400000000001</v>
      </c>
      <c r="O62" s="10" t="s">
        <v>42</v>
      </c>
    </row>
    <row r="63" spans="1:15" hidden="1" x14ac:dyDescent="0.25">
      <c r="A63" s="10" t="s">
        <v>36</v>
      </c>
      <c r="B63" s="10">
        <v>788</v>
      </c>
      <c r="C63" s="10" t="s">
        <v>1977</v>
      </c>
      <c r="D63" s="10" t="s">
        <v>1968</v>
      </c>
      <c r="E63" s="10" t="s">
        <v>1978</v>
      </c>
      <c r="F63" s="10" t="s">
        <v>40</v>
      </c>
      <c r="G63" s="10" t="s">
        <v>1979</v>
      </c>
      <c r="H63" s="10" t="s">
        <v>308</v>
      </c>
      <c r="I63" s="10" t="s">
        <v>309</v>
      </c>
      <c r="J63" s="10">
        <v>90</v>
      </c>
      <c r="K63" s="10" t="s">
        <v>13</v>
      </c>
      <c r="L63" s="10" t="s">
        <v>476</v>
      </c>
      <c r="M63" s="10">
        <v>49</v>
      </c>
      <c r="N63" s="10">
        <v>4410</v>
      </c>
      <c r="O63" s="10" t="s">
        <v>42</v>
      </c>
    </row>
    <row r="64" spans="1:15" hidden="1" x14ac:dyDescent="0.25">
      <c r="A64" s="10" t="s">
        <v>36</v>
      </c>
      <c r="B64" s="10">
        <v>788</v>
      </c>
      <c r="C64" s="10" t="s">
        <v>1977</v>
      </c>
      <c r="D64" s="10" t="s">
        <v>1968</v>
      </c>
      <c r="E64" s="10" t="s">
        <v>1978</v>
      </c>
      <c r="F64" s="10" t="s">
        <v>40</v>
      </c>
      <c r="G64" s="10" t="s">
        <v>1979</v>
      </c>
      <c r="H64" s="10" t="s">
        <v>155</v>
      </c>
      <c r="I64" s="10" t="s">
        <v>156</v>
      </c>
      <c r="J64" s="10">
        <v>100</v>
      </c>
      <c r="K64" s="10" t="s">
        <v>13</v>
      </c>
      <c r="L64" s="10" t="s">
        <v>476</v>
      </c>
      <c r="M64" s="10">
        <v>9.0977999999999994</v>
      </c>
      <c r="N64" s="10">
        <v>909.78</v>
      </c>
      <c r="O64" s="10" t="s">
        <v>42</v>
      </c>
    </row>
    <row r="65" spans="1:15" hidden="1" x14ac:dyDescent="0.25">
      <c r="A65" s="10" t="s">
        <v>36</v>
      </c>
      <c r="B65" s="10">
        <v>788</v>
      </c>
      <c r="C65" s="10" t="s">
        <v>1977</v>
      </c>
      <c r="D65" s="10" t="s">
        <v>1968</v>
      </c>
      <c r="E65" s="10" t="s">
        <v>1978</v>
      </c>
      <c r="F65" s="10" t="s">
        <v>40</v>
      </c>
      <c r="G65" s="10" t="s">
        <v>1979</v>
      </c>
      <c r="H65" s="10" t="s">
        <v>192</v>
      </c>
      <c r="I65" s="10" t="s">
        <v>193</v>
      </c>
      <c r="J65" s="10">
        <v>100</v>
      </c>
      <c r="K65" s="10" t="s">
        <v>13</v>
      </c>
      <c r="L65" s="10" t="s">
        <v>476</v>
      </c>
      <c r="M65" s="10">
        <v>26.491</v>
      </c>
      <c r="N65" s="10">
        <v>2649.1</v>
      </c>
      <c r="O65" s="10" t="s">
        <v>42</v>
      </c>
    </row>
    <row r="66" spans="1:15" hidden="1" x14ac:dyDescent="0.25">
      <c r="A66" s="10" t="s">
        <v>36</v>
      </c>
      <c r="B66" s="10">
        <v>788</v>
      </c>
      <c r="C66" s="10" t="s">
        <v>1977</v>
      </c>
      <c r="D66" s="10" t="s">
        <v>1968</v>
      </c>
      <c r="E66" s="10" t="s">
        <v>1978</v>
      </c>
      <c r="F66" s="10" t="s">
        <v>40</v>
      </c>
      <c r="G66" s="10" t="s">
        <v>1979</v>
      </c>
      <c r="H66" s="10" t="s">
        <v>144</v>
      </c>
      <c r="I66" s="10" t="s">
        <v>145</v>
      </c>
      <c r="J66" s="10">
        <v>240</v>
      </c>
      <c r="K66" s="10" t="s">
        <v>13</v>
      </c>
      <c r="L66" s="10" t="s">
        <v>476</v>
      </c>
      <c r="M66" s="10">
        <v>28.992599999999999</v>
      </c>
      <c r="N66" s="10">
        <v>6958.2240000000002</v>
      </c>
      <c r="O66" s="10" t="s">
        <v>42</v>
      </c>
    </row>
    <row r="67" spans="1:15" hidden="1" x14ac:dyDescent="0.25">
      <c r="A67" s="10" t="s">
        <v>36</v>
      </c>
      <c r="B67" s="10">
        <v>788</v>
      </c>
      <c r="C67" s="10" t="s">
        <v>1977</v>
      </c>
      <c r="D67" s="10" t="s">
        <v>1968</v>
      </c>
      <c r="E67" s="10" t="s">
        <v>1978</v>
      </c>
      <c r="F67" s="10" t="s">
        <v>40</v>
      </c>
      <c r="G67" s="10" t="s">
        <v>1979</v>
      </c>
      <c r="H67" s="10" t="s">
        <v>157</v>
      </c>
      <c r="I67" s="10" t="s">
        <v>158</v>
      </c>
      <c r="J67" s="10">
        <v>20</v>
      </c>
      <c r="K67" s="10" t="s">
        <v>13</v>
      </c>
      <c r="L67" s="10" t="s">
        <v>476</v>
      </c>
      <c r="M67" s="10">
        <v>17.003799999999998</v>
      </c>
      <c r="N67" s="10">
        <v>340.07600000000002</v>
      </c>
      <c r="O67" s="10" t="s">
        <v>42</v>
      </c>
    </row>
    <row r="68" spans="1:15" hidden="1" x14ac:dyDescent="0.25">
      <c r="A68" s="10" t="s">
        <v>36</v>
      </c>
      <c r="B68" s="10">
        <v>788</v>
      </c>
      <c r="C68" s="10" t="s">
        <v>1977</v>
      </c>
      <c r="D68" s="10" t="s">
        <v>1968</v>
      </c>
      <c r="E68" s="10" t="s">
        <v>1978</v>
      </c>
      <c r="F68" s="10" t="s">
        <v>40</v>
      </c>
      <c r="G68" s="10" t="s">
        <v>1979</v>
      </c>
      <c r="H68" s="10" t="s">
        <v>500</v>
      </c>
      <c r="I68" s="10" t="s">
        <v>501</v>
      </c>
      <c r="J68" s="10">
        <v>20</v>
      </c>
      <c r="K68" s="10" t="s">
        <v>13</v>
      </c>
      <c r="L68" s="10" t="s">
        <v>476</v>
      </c>
      <c r="M68" s="10">
        <v>124.9974</v>
      </c>
      <c r="N68" s="10">
        <v>2499.9479999999999</v>
      </c>
      <c r="O68" s="10" t="s">
        <v>42</v>
      </c>
    </row>
    <row r="69" spans="1:15" hidden="1" x14ac:dyDescent="0.25">
      <c r="A69" s="10" t="s">
        <v>36</v>
      </c>
      <c r="B69" s="10">
        <v>788</v>
      </c>
      <c r="C69" s="10" t="s">
        <v>1977</v>
      </c>
      <c r="D69" s="10" t="s">
        <v>1968</v>
      </c>
      <c r="E69" s="10" t="s">
        <v>1978</v>
      </c>
      <c r="F69" s="10" t="s">
        <v>40</v>
      </c>
      <c r="G69" s="10" t="s">
        <v>1979</v>
      </c>
      <c r="H69" s="10" t="s">
        <v>490</v>
      </c>
      <c r="I69" s="10" t="s">
        <v>491</v>
      </c>
      <c r="J69" s="10">
        <v>100</v>
      </c>
      <c r="K69" s="10" t="s">
        <v>13</v>
      </c>
      <c r="L69" s="10" t="s">
        <v>476</v>
      </c>
      <c r="M69" s="10">
        <v>22.998200000000001</v>
      </c>
      <c r="N69" s="10">
        <v>2299.8200000000002</v>
      </c>
      <c r="O69" s="10" t="s">
        <v>42</v>
      </c>
    </row>
    <row r="70" spans="1:15" hidden="1" x14ac:dyDescent="0.25">
      <c r="A70" s="10" t="s">
        <v>36</v>
      </c>
      <c r="B70" s="10">
        <v>801</v>
      </c>
      <c r="C70" s="10" t="s">
        <v>1980</v>
      </c>
      <c r="D70" s="10" t="s">
        <v>1968</v>
      </c>
      <c r="E70" s="10" t="s">
        <v>1981</v>
      </c>
      <c r="F70" s="10" t="s">
        <v>135</v>
      </c>
      <c r="G70" s="10" t="s">
        <v>1982</v>
      </c>
      <c r="H70" s="10" t="s">
        <v>454</v>
      </c>
      <c r="I70" s="10" t="s">
        <v>455</v>
      </c>
      <c r="J70" s="10">
        <v>50</v>
      </c>
      <c r="K70" s="10" t="s">
        <v>13</v>
      </c>
      <c r="L70" s="10" t="s">
        <v>1343</v>
      </c>
      <c r="M70" s="10">
        <v>12517.5226</v>
      </c>
      <c r="N70" s="10">
        <v>625876.13</v>
      </c>
      <c r="O70" s="10" t="s">
        <v>42</v>
      </c>
    </row>
    <row r="71" spans="1:15" hidden="1" x14ac:dyDescent="0.25">
      <c r="A71" s="10" t="s">
        <v>36</v>
      </c>
      <c r="B71" s="10">
        <v>801</v>
      </c>
      <c r="C71" s="10" t="s">
        <v>1980</v>
      </c>
      <c r="D71" s="10" t="s">
        <v>1968</v>
      </c>
      <c r="E71" s="10" t="s">
        <v>1981</v>
      </c>
      <c r="F71" s="10" t="s">
        <v>135</v>
      </c>
      <c r="G71" s="10" t="s">
        <v>1982</v>
      </c>
      <c r="H71" s="10" t="s">
        <v>680</v>
      </c>
      <c r="I71" s="10" t="s">
        <v>681</v>
      </c>
      <c r="J71" s="10">
        <v>4</v>
      </c>
      <c r="K71" s="10" t="s">
        <v>13</v>
      </c>
      <c r="L71" s="10" t="s">
        <v>1343</v>
      </c>
      <c r="M71" s="10">
        <v>13298.245999999999</v>
      </c>
      <c r="N71" s="10">
        <v>53192.983999999997</v>
      </c>
      <c r="O71" s="10" t="s">
        <v>42</v>
      </c>
    </row>
    <row r="72" spans="1:15" hidden="1" x14ac:dyDescent="0.25">
      <c r="A72" s="10" t="s">
        <v>36</v>
      </c>
      <c r="B72" s="10">
        <v>801</v>
      </c>
      <c r="C72" s="10" t="s">
        <v>1980</v>
      </c>
      <c r="D72" s="10" t="s">
        <v>1968</v>
      </c>
      <c r="E72" s="10" t="s">
        <v>1981</v>
      </c>
      <c r="F72" s="10" t="s">
        <v>135</v>
      </c>
      <c r="G72" s="10" t="s">
        <v>1982</v>
      </c>
      <c r="H72" s="10" t="s">
        <v>456</v>
      </c>
      <c r="I72" s="10" t="s">
        <v>457</v>
      </c>
      <c r="J72" s="10">
        <v>15</v>
      </c>
      <c r="K72" s="10" t="s">
        <v>13</v>
      </c>
      <c r="L72" s="10" t="s">
        <v>1343</v>
      </c>
      <c r="M72" s="10">
        <v>12892.420400000001</v>
      </c>
      <c r="N72" s="10">
        <v>193386.30600000001</v>
      </c>
      <c r="O72" s="10" t="s">
        <v>42</v>
      </c>
    </row>
    <row r="73" spans="1:15" hidden="1" x14ac:dyDescent="0.25">
      <c r="A73" s="10" t="s">
        <v>36</v>
      </c>
      <c r="B73" s="10">
        <v>801</v>
      </c>
      <c r="C73" s="10" t="s">
        <v>1980</v>
      </c>
      <c r="D73" s="10" t="s">
        <v>1968</v>
      </c>
      <c r="E73" s="10" t="s">
        <v>1981</v>
      </c>
      <c r="F73" s="10" t="s">
        <v>135</v>
      </c>
      <c r="G73" s="10" t="s">
        <v>1982</v>
      </c>
      <c r="H73" s="10" t="s">
        <v>719</v>
      </c>
      <c r="I73" s="10" t="s">
        <v>720</v>
      </c>
      <c r="J73" s="10">
        <v>2</v>
      </c>
      <c r="K73" s="10" t="s">
        <v>13</v>
      </c>
      <c r="L73" s="10" t="s">
        <v>1343</v>
      </c>
      <c r="M73" s="10">
        <v>35422.762199999997</v>
      </c>
      <c r="N73" s="10">
        <v>70845.524399999995</v>
      </c>
      <c r="O73" s="10" t="s">
        <v>42</v>
      </c>
    </row>
    <row r="74" spans="1:15" hidden="1" x14ac:dyDescent="0.25">
      <c r="A74" s="10" t="s">
        <v>36</v>
      </c>
      <c r="B74" s="10">
        <v>804</v>
      </c>
      <c r="C74" s="10" t="s">
        <v>1983</v>
      </c>
      <c r="D74" s="10" t="s">
        <v>1916</v>
      </c>
      <c r="E74" s="10" t="s">
        <v>1984</v>
      </c>
      <c r="F74" s="10" t="s">
        <v>40</v>
      </c>
      <c r="G74" s="10" t="s">
        <v>1985</v>
      </c>
      <c r="H74" s="10" t="s">
        <v>1986</v>
      </c>
      <c r="I74" s="10" t="s">
        <v>1987</v>
      </c>
      <c r="J74" s="10">
        <v>22</v>
      </c>
      <c r="K74" s="10" t="s">
        <v>13</v>
      </c>
      <c r="L74" s="10" t="s">
        <v>113</v>
      </c>
      <c r="M74" s="10">
        <v>708</v>
      </c>
      <c r="N74" s="10">
        <v>15576</v>
      </c>
      <c r="O74" s="10" t="s">
        <v>42</v>
      </c>
    </row>
    <row r="75" spans="1:15" hidden="1" x14ac:dyDescent="0.25">
      <c r="A75" s="10" t="s">
        <v>36</v>
      </c>
      <c r="B75" s="10">
        <v>809</v>
      </c>
      <c r="C75" s="10" t="s">
        <v>1988</v>
      </c>
      <c r="D75" s="10" t="s">
        <v>1989</v>
      </c>
      <c r="E75" s="10" t="s">
        <v>1990</v>
      </c>
      <c r="F75" s="10" t="s">
        <v>135</v>
      </c>
      <c r="G75" s="10" t="s">
        <v>1973</v>
      </c>
      <c r="H75" s="10" t="s">
        <v>1991</v>
      </c>
      <c r="I75" s="10" t="s">
        <v>1992</v>
      </c>
      <c r="J75" s="10">
        <v>80</v>
      </c>
      <c r="K75" s="10" t="s">
        <v>13</v>
      </c>
      <c r="L75" s="10" t="s">
        <v>1976</v>
      </c>
      <c r="M75" s="10">
        <v>442.5</v>
      </c>
      <c r="N75" s="10">
        <v>35400</v>
      </c>
      <c r="O75" s="10" t="s">
        <v>42</v>
      </c>
    </row>
    <row r="76" spans="1:15" hidden="1" x14ac:dyDescent="0.25">
      <c r="A76" s="10" t="s">
        <v>36</v>
      </c>
      <c r="B76" s="10">
        <v>810</v>
      </c>
      <c r="C76" s="10" t="s">
        <v>1993</v>
      </c>
      <c r="D76" s="10" t="s">
        <v>1989</v>
      </c>
      <c r="E76" s="10" t="s">
        <v>1994</v>
      </c>
      <c r="F76" s="10" t="s">
        <v>135</v>
      </c>
      <c r="G76" s="10" t="s">
        <v>1995</v>
      </c>
      <c r="H76" s="10" t="s">
        <v>1996</v>
      </c>
      <c r="I76" s="10" t="s">
        <v>1997</v>
      </c>
      <c r="J76" s="10">
        <v>8</v>
      </c>
      <c r="K76" s="10" t="s">
        <v>13</v>
      </c>
      <c r="L76" s="10" t="s">
        <v>1976</v>
      </c>
      <c r="M76" s="10">
        <v>2124</v>
      </c>
      <c r="N76" s="10">
        <v>16992</v>
      </c>
      <c r="O76" s="10" t="s">
        <v>42</v>
      </c>
    </row>
    <row r="77" spans="1:15" hidden="1" x14ac:dyDescent="0.25">
      <c r="A77" s="10" t="s">
        <v>36</v>
      </c>
      <c r="B77" s="10">
        <v>815</v>
      </c>
      <c r="C77" s="10" t="s">
        <v>1998</v>
      </c>
      <c r="D77" s="10" t="s">
        <v>1999</v>
      </c>
      <c r="E77" s="10" t="s">
        <v>2000</v>
      </c>
      <c r="F77" s="10" t="s">
        <v>135</v>
      </c>
      <c r="G77" s="10" t="s">
        <v>1982</v>
      </c>
      <c r="H77" s="10" t="s">
        <v>680</v>
      </c>
      <c r="I77" s="10" t="s">
        <v>681</v>
      </c>
      <c r="J77" s="10">
        <v>1</v>
      </c>
      <c r="K77" s="10" t="s">
        <v>13</v>
      </c>
      <c r="L77" s="10" t="s">
        <v>1343</v>
      </c>
      <c r="M77" s="10">
        <v>13298.245999999999</v>
      </c>
      <c r="N77" s="10">
        <v>13298.245999999999</v>
      </c>
      <c r="O77" s="10" t="s">
        <v>42</v>
      </c>
    </row>
    <row r="78" spans="1:15" hidden="1" x14ac:dyDescent="0.25">
      <c r="A78" s="10" t="s">
        <v>36</v>
      </c>
      <c r="B78" s="10">
        <v>822</v>
      </c>
      <c r="C78" s="10" t="s">
        <v>2001</v>
      </c>
      <c r="D78" s="10" t="s">
        <v>2002</v>
      </c>
      <c r="E78" s="10" t="s">
        <v>2003</v>
      </c>
      <c r="F78" s="10" t="s">
        <v>135</v>
      </c>
      <c r="G78" s="10" t="s">
        <v>2004</v>
      </c>
      <c r="H78" s="10" t="s">
        <v>719</v>
      </c>
      <c r="I78" s="10" t="s">
        <v>720</v>
      </c>
      <c r="J78" s="10">
        <v>1</v>
      </c>
      <c r="K78" s="10" t="s">
        <v>13</v>
      </c>
      <c r="L78" s="10" t="s">
        <v>1343</v>
      </c>
      <c r="M78" s="10">
        <v>35422.750399999997</v>
      </c>
      <c r="N78" s="10">
        <v>35422.750399999997</v>
      </c>
      <c r="O78" s="10" t="s">
        <v>42</v>
      </c>
    </row>
    <row r="79" spans="1:15" hidden="1" x14ac:dyDescent="0.25">
      <c r="A79" s="10" t="s">
        <v>36</v>
      </c>
      <c r="B79" s="10">
        <v>838</v>
      </c>
      <c r="C79" s="10" t="s">
        <v>2005</v>
      </c>
      <c r="D79" s="10" t="s">
        <v>2006</v>
      </c>
      <c r="E79" s="10" t="s">
        <v>2007</v>
      </c>
      <c r="F79" s="10" t="s">
        <v>40</v>
      </c>
      <c r="G79" s="10" t="s">
        <v>785</v>
      </c>
      <c r="H79" s="10" t="s">
        <v>350</v>
      </c>
      <c r="I79" s="10" t="s">
        <v>351</v>
      </c>
      <c r="J79" s="10">
        <v>504</v>
      </c>
      <c r="K79" s="10" t="s">
        <v>13</v>
      </c>
      <c r="L79" s="10" t="s">
        <v>1287</v>
      </c>
      <c r="M79" s="10">
        <v>233.91</v>
      </c>
      <c r="N79" s="10">
        <v>117890.64</v>
      </c>
      <c r="O79" s="10" t="s">
        <v>42</v>
      </c>
    </row>
    <row r="80" spans="1:15" hidden="1" x14ac:dyDescent="0.25">
      <c r="A80" s="10" t="s">
        <v>36</v>
      </c>
      <c r="B80" s="10">
        <v>871</v>
      </c>
      <c r="C80" s="10" t="s">
        <v>2008</v>
      </c>
      <c r="D80" s="10" t="s">
        <v>2009</v>
      </c>
      <c r="E80" s="10" t="s">
        <v>2010</v>
      </c>
      <c r="F80" s="10" t="s">
        <v>135</v>
      </c>
      <c r="G80" s="10" t="s">
        <v>2011</v>
      </c>
      <c r="H80" s="10" t="s">
        <v>2012</v>
      </c>
      <c r="I80" s="10" t="s">
        <v>2013</v>
      </c>
      <c r="J80" s="10">
        <v>300</v>
      </c>
      <c r="K80" s="10" t="s">
        <v>13</v>
      </c>
      <c r="L80" s="10" t="s">
        <v>113</v>
      </c>
      <c r="M80" s="10">
        <v>826</v>
      </c>
      <c r="N80" s="10">
        <v>247800</v>
      </c>
      <c r="O80" s="10" t="s">
        <v>42</v>
      </c>
    </row>
    <row r="81" spans="1:15" hidden="1" x14ac:dyDescent="0.25">
      <c r="A81" s="10" t="s">
        <v>36</v>
      </c>
      <c r="B81" s="10">
        <v>899</v>
      </c>
      <c r="C81" s="10" t="s">
        <v>2014</v>
      </c>
      <c r="D81" s="10" t="s">
        <v>2015</v>
      </c>
      <c r="E81" s="10" t="s">
        <v>2016</v>
      </c>
      <c r="F81" s="10" t="s">
        <v>135</v>
      </c>
      <c r="G81" s="10" t="s">
        <v>2017</v>
      </c>
      <c r="H81" s="10" t="s">
        <v>28</v>
      </c>
      <c r="I81" s="10" t="s">
        <v>29</v>
      </c>
      <c r="J81" s="10">
        <v>50</v>
      </c>
      <c r="K81" s="10" t="s">
        <v>13</v>
      </c>
      <c r="L81" s="10" t="s">
        <v>14</v>
      </c>
      <c r="M81" s="10">
        <v>125</v>
      </c>
      <c r="N81" s="10">
        <v>6250</v>
      </c>
      <c r="O81" s="10" t="s">
        <v>42</v>
      </c>
    </row>
    <row r="82" spans="1:15" hidden="1" x14ac:dyDescent="0.25">
      <c r="A82" s="10" t="s">
        <v>36</v>
      </c>
      <c r="B82" s="10">
        <v>908</v>
      </c>
      <c r="C82" s="10" t="s">
        <v>2018</v>
      </c>
      <c r="D82" s="10" t="s">
        <v>2019</v>
      </c>
      <c r="E82" s="10" t="s">
        <v>2020</v>
      </c>
      <c r="F82" s="10" t="s">
        <v>40</v>
      </c>
      <c r="G82" s="10" t="s">
        <v>2021</v>
      </c>
      <c r="H82" s="10" t="s">
        <v>2022</v>
      </c>
      <c r="I82" s="10" t="s">
        <v>2023</v>
      </c>
      <c r="J82" s="10">
        <v>50</v>
      </c>
      <c r="K82" s="10" t="s">
        <v>13</v>
      </c>
      <c r="L82" s="10" t="s">
        <v>113</v>
      </c>
      <c r="M82" s="10">
        <v>59</v>
      </c>
      <c r="N82" s="10">
        <v>2950</v>
      </c>
      <c r="O82" s="10" t="s">
        <v>42</v>
      </c>
    </row>
    <row r="83" spans="1:15" x14ac:dyDescent="0.25">
      <c r="A83" s="10" t="s">
        <v>36</v>
      </c>
      <c r="B83" s="10">
        <v>915</v>
      </c>
      <c r="C83" s="10" t="s">
        <v>2024</v>
      </c>
      <c r="D83" s="10" t="s">
        <v>2025</v>
      </c>
      <c r="E83" s="10" t="s">
        <v>2026</v>
      </c>
      <c r="F83" s="10" t="s">
        <v>40</v>
      </c>
      <c r="G83" s="10" t="s">
        <v>2027</v>
      </c>
      <c r="H83" s="10" t="s">
        <v>2028</v>
      </c>
      <c r="I83" s="10" t="s">
        <v>2029</v>
      </c>
      <c r="J83" s="10">
        <v>500</v>
      </c>
      <c r="K83" s="10" t="s">
        <v>13</v>
      </c>
      <c r="L83" s="10" t="s">
        <v>1976</v>
      </c>
      <c r="M83" s="10">
        <v>12.98</v>
      </c>
      <c r="N83" s="10">
        <v>6490</v>
      </c>
      <c r="O83" s="10" t="s">
        <v>42</v>
      </c>
    </row>
    <row r="84" spans="1:15" hidden="1" x14ac:dyDescent="0.25">
      <c r="A84" s="10" t="s">
        <v>36</v>
      </c>
      <c r="B84" s="10">
        <v>924</v>
      </c>
      <c r="C84" s="10" t="s">
        <v>2030</v>
      </c>
      <c r="D84" s="10" t="s">
        <v>2031</v>
      </c>
      <c r="E84" s="10" t="s">
        <v>2032</v>
      </c>
      <c r="F84" s="10" t="s">
        <v>40</v>
      </c>
      <c r="G84" s="10" t="s">
        <v>2033</v>
      </c>
      <c r="H84" s="10" t="s">
        <v>963</v>
      </c>
      <c r="I84" s="10" t="s">
        <v>964</v>
      </c>
      <c r="J84" s="10">
        <v>150</v>
      </c>
      <c r="K84" s="10" t="s">
        <v>13</v>
      </c>
      <c r="L84" s="10" t="s">
        <v>271</v>
      </c>
      <c r="M84" s="10">
        <v>669.06</v>
      </c>
      <c r="N84" s="10">
        <v>100359</v>
      </c>
      <c r="O84" s="10" t="s">
        <v>42</v>
      </c>
    </row>
    <row r="85" spans="1:15" hidden="1" x14ac:dyDescent="0.25">
      <c r="A85" s="10" t="s">
        <v>36</v>
      </c>
      <c r="B85" s="10">
        <v>939</v>
      </c>
      <c r="C85" s="10" t="s">
        <v>2034</v>
      </c>
      <c r="D85" s="10" t="s">
        <v>2035</v>
      </c>
      <c r="E85" s="10" t="s">
        <v>2036</v>
      </c>
      <c r="F85" s="10" t="s">
        <v>135</v>
      </c>
      <c r="G85" s="10" t="s">
        <v>2037</v>
      </c>
      <c r="H85" s="10" t="s">
        <v>926</v>
      </c>
      <c r="I85" s="10" t="s">
        <v>927</v>
      </c>
      <c r="J85" s="10">
        <v>180</v>
      </c>
      <c r="K85" s="10" t="s">
        <v>13</v>
      </c>
      <c r="L85" s="10" t="s">
        <v>2038</v>
      </c>
      <c r="M85" s="10">
        <v>158.12</v>
      </c>
      <c r="N85" s="10">
        <v>28461.599999999999</v>
      </c>
      <c r="O85" s="10" t="s">
        <v>42</v>
      </c>
    </row>
    <row r="86" spans="1:15" hidden="1" x14ac:dyDescent="0.25">
      <c r="A86" s="10" t="s">
        <v>36</v>
      </c>
      <c r="B86" s="10">
        <v>943</v>
      </c>
      <c r="C86" s="10" t="s">
        <v>2039</v>
      </c>
      <c r="D86" s="10" t="s">
        <v>2040</v>
      </c>
      <c r="E86" s="10" t="s">
        <v>2041</v>
      </c>
      <c r="F86" s="10" t="s">
        <v>135</v>
      </c>
      <c r="G86" s="10" t="s">
        <v>2042</v>
      </c>
      <c r="H86" s="10" t="s">
        <v>11</v>
      </c>
      <c r="I86" s="10" t="s">
        <v>12</v>
      </c>
      <c r="J86" s="10">
        <v>15</v>
      </c>
      <c r="K86" s="10" t="s">
        <v>13</v>
      </c>
      <c r="L86" s="10" t="s">
        <v>14</v>
      </c>
      <c r="M86" s="10">
        <v>43</v>
      </c>
      <c r="N86" s="10">
        <v>645</v>
      </c>
      <c r="O86" s="10" t="s">
        <v>42</v>
      </c>
    </row>
    <row r="87" spans="1:15" hidden="1" x14ac:dyDescent="0.25">
      <c r="A87" s="10" t="s">
        <v>36</v>
      </c>
      <c r="B87" s="10">
        <v>946</v>
      </c>
      <c r="C87" s="10" t="s">
        <v>2043</v>
      </c>
      <c r="D87" s="10" t="s">
        <v>2044</v>
      </c>
      <c r="E87" s="10" t="s">
        <v>2045</v>
      </c>
      <c r="F87" s="10" t="s">
        <v>135</v>
      </c>
      <c r="G87" s="10" t="s">
        <v>2046</v>
      </c>
      <c r="H87" s="10" t="s">
        <v>11</v>
      </c>
      <c r="I87" s="10" t="s">
        <v>12</v>
      </c>
      <c r="J87" s="10">
        <v>7</v>
      </c>
      <c r="K87" s="10" t="s">
        <v>13</v>
      </c>
      <c r="L87" s="10" t="s">
        <v>14</v>
      </c>
      <c r="M87" s="10">
        <v>43</v>
      </c>
      <c r="N87" s="10">
        <v>301</v>
      </c>
      <c r="O87" s="10" t="s">
        <v>42</v>
      </c>
    </row>
    <row r="88" spans="1:15" hidden="1" x14ac:dyDescent="0.25">
      <c r="A88" s="10" t="s">
        <v>36</v>
      </c>
      <c r="B88" s="10">
        <v>948</v>
      </c>
      <c r="C88" s="10" t="s">
        <v>2047</v>
      </c>
      <c r="D88" s="10" t="s">
        <v>2048</v>
      </c>
      <c r="E88" s="10" t="s">
        <v>2049</v>
      </c>
      <c r="F88" s="10" t="s">
        <v>40</v>
      </c>
      <c r="G88" s="10" t="s">
        <v>2050</v>
      </c>
      <c r="H88" s="10" t="s">
        <v>2051</v>
      </c>
      <c r="I88" s="10" t="s">
        <v>2052</v>
      </c>
      <c r="J88" s="10">
        <v>30</v>
      </c>
      <c r="K88" s="10" t="s">
        <v>13</v>
      </c>
      <c r="L88" s="10" t="s">
        <v>1075</v>
      </c>
      <c r="M88" s="10">
        <v>82.25</v>
      </c>
      <c r="N88" s="10">
        <v>2467.5</v>
      </c>
      <c r="O88" s="10" t="s">
        <v>42</v>
      </c>
    </row>
    <row r="89" spans="1:15" hidden="1" x14ac:dyDescent="0.25">
      <c r="A89" s="10" t="s">
        <v>36</v>
      </c>
      <c r="B89" s="10">
        <v>948</v>
      </c>
      <c r="C89" s="10" t="s">
        <v>2047</v>
      </c>
      <c r="D89" s="10" t="s">
        <v>2048</v>
      </c>
      <c r="E89" s="10" t="s">
        <v>2049</v>
      </c>
      <c r="F89" s="10" t="s">
        <v>40</v>
      </c>
      <c r="G89" s="10" t="s">
        <v>2050</v>
      </c>
      <c r="H89" s="10" t="s">
        <v>1076</v>
      </c>
      <c r="I89" s="10" t="s">
        <v>1077</v>
      </c>
      <c r="J89" s="10">
        <v>100</v>
      </c>
      <c r="K89" s="10" t="s">
        <v>13</v>
      </c>
      <c r="L89" s="10" t="s">
        <v>1075</v>
      </c>
      <c r="M89" s="10">
        <v>146.8982</v>
      </c>
      <c r="N89" s="10">
        <v>14689.82</v>
      </c>
      <c r="O89" s="10" t="s">
        <v>42</v>
      </c>
    </row>
    <row r="90" spans="1:15" hidden="1" x14ac:dyDescent="0.25">
      <c r="A90" s="10" t="s">
        <v>36</v>
      </c>
      <c r="B90" s="10">
        <v>948</v>
      </c>
      <c r="C90" s="10" t="s">
        <v>2047</v>
      </c>
      <c r="D90" s="10" t="s">
        <v>2048</v>
      </c>
      <c r="E90" s="10" t="s">
        <v>2049</v>
      </c>
      <c r="F90" s="10" t="s">
        <v>40</v>
      </c>
      <c r="G90" s="10" t="s">
        <v>2050</v>
      </c>
      <c r="H90" s="10" t="s">
        <v>2053</v>
      </c>
      <c r="I90" s="10" t="s">
        <v>2054</v>
      </c>
      <c r="J90" s="10">
        <v>15</v>
      </c>
      <c r="K90" s="10" t="s">
        <v>13</v>
      </c>
      <c r="L90" s="10" t="s">
        <v>1075</v>
      </c>
      <c r="M90" s="10">
        <v>102.77800000000001</v>
      </c>
      <c r="N90" s="10">
        <v>1541.67</v>
      </c>
      <c r="O90" s="10" t="s">
        <v>42</v>
      </c>
    </row>
    <row r="91" spans="1:15" hidden="1" x14ac:dyDescent="0.25">
      <c r="A91" s="10" t="s">
        <v>36</v>
      </c>
      <c r="B91" s="10">
        <v>948</v>
      </c>
      <c r="C91" s="10" t="s">
        <v>2047</v>
      </c>
      <c r="D91" s="10" t="s">
        <v>2048</v>
      </c>
      <c r="E91" s="10" t="s">
        <v>2049</v>
      </c>
      <c r="F91" s="10" t="s">
        <v>40</v>
      </c>
      <c r="G91" s="10" t="s">
        <v>2050</v>
      </c>
      <c r="H91" s="10" t="s">
        <v>2055</v>
      </c>
      <c r="I91" s="10" t="s">
        <v>2056</v>
      </c>
      <c r="J91" s="10">
        <v>2</v>
      </c>
      <c r="K91" s="10" t="s">
        <v>13</v>
      </c>
      <c r="L91" s="10" t="s">
        <v>1075</v>
      </c>
      <c r="M91" s="10">
        <v>10474.27</v>
      </c>
      <c r="N91" s="10">
        <v>20948.54</v>
      </c>
      <c r="O91" s="10" t="s">
        <v>42</v>
      </c>
    </row>
    <row r="92" spans="1:15" hidden="1" x14ac:dyDescent="0.25">
      <c r="A92" s="10" t="s">
        <v>36</v>
      </c>
      <c r="B92" s="10">
        <v>948</v>
      </c>
      <c r="C92" s="10" t="s">
        <v>2047</v>
      </c>
      <c r="D92" s="10" t="s">
        <v>2048</v>
      </c>
      <c r="E92" s="10" t="s">
        <v>2049</v>
      </c>
      <c r="F92" s="10" t="s">
        <v>40</v>
      </c>
      <c r="G92" s="10" t="s">
        <v>2050</v>
      </c>
      <c r="H92" s="10" t="s">
        <v>2057</v>
      </c>
      <c r="I92" s="10" t="s">
        <v>2058</v>
      </c>
      <c r="J92" s="10">
        <v>2</v>
      </c>
      <c r="K92" s="10" t="s">
        <v>13</v>
      </c>
      <c r="L92" s="10" t="s">
        <v>1075</v>
      </c>
      <c r="M92" s="10">
        <v>14447.093999999999</v>
      </c>
      <c r="N92" s="10">
        <v>28894.187999999998</v>
      </c>
      <c r="O92" s="10" t="s">
        <v>42</v>
      </c>
    </row>
    <row r="93" spans="1:15" hidden="1" x14ac:dyDescent="0.25">
      <c r="A93" s="10" t="s">
        <v>36</v>
      </c>
      <c r="B93" s="10">
        <v>948</v>
      </c>
      <c r="C93" s="10" t="s">
        <v>2047</v>
      </c>
      <c r="D93" s="10" t="s">
        <v>2048</v>
      </c>
      <c r="E93" s="10" t="s">
        <v>2059</v>
      </c>
      <c r="F93" s="10" t="s">
        <v>40</v>
      </c>
      <c r="G93" s="10" t="s">
        <v>2050</v>
      </c>
      <c r="H93" s="10" t="s">
        <v>2060</v>
      </c>
      <c r="I93" s="10" t="s">
        <v>2061</v>
      </c>
      <c r="J93" s="10">
        <v>2</v>
      </c>
      <c r="K93" s="10" t="s">
        <v>13</v>
      </c>
      <c r="L93" s="10" t="s">
        <v>1075</v>
      </c>
      <c r="M93" s="10">
        <v>7955.56</v>
      </c>
      <c r="N93" s="10">
        <v>15911.12</v>
      </c>
      <c r="O93" s="10" t="s">
        <v>42</v>
      </c>
    </row>
    <row r="94" spans="1:15" hidden="1" x14ac:dyDescent="0.25">
      <c r="A94" s="10" t="s">
        <v>36</v>
      </c>
      <c r="B94" s="10">
        <v>949</v>
      </c>
      <c r="C94" s="10" t="s">
        <v>2062</v>
      </c>
      <c r="D94" s="10" t="s">
        <v>2063</v>
      </c>
      <c r="E94" s="10" t="s">
        <v>2064</v>
      </c>
      <c r="F94" s="10" t="s">
        <v>135</v>
      </c>
      <c r="G94" s="10" t="s">
        <v>2065</v>
      </c>
      <c r="H94" s="10" t="s">
        <v>966</v>
      </c>
      <c r="I94" s="10" t="s">
        <v>967</v>
      </c>
      <c r="J94" s="10">
        <v>75</v>
      </c>
      <c r="K94" s="10" t="s">
        <v>13</v>
      </c>
      <c r="L94" s="10" t="s">
        <v>2038</v>
      </c>
      <c r="M94" s="10">
        <v>128.61660000000001</v>
      </c>
      <c r="N94" s="10">
        <v>9646.2450000000008</v>
      </c>
      <c r="O94" s="10" t="s">
        <v>42</v>
      </c>
    </row>
    <row r="95" spans="1:15" hidden="1" x14ac:dyDescent="0.25">
      <c r="A95" s="10" t="s">
        <v>36</v>
      </c>
      <c r="B95" s="10">
        <v>955</v>
      </c>
      <c r="C95" s="10" t="s">
        <v>2066</v>
      </c>
      <c r="D95" s="10" t="s">
        <v>2067</v>
      </c>
      <c r="E95" s="10" t="s">
        <v>2068</v>
      </c>
      <c r="F95" s="10" t="s">
        <v>40</v>
      </c>
      <c r="G95" s="10" t="s">
        <v>2069</v>
      </c>
      <c r="H95" s="10" t="s">
        <v>11</v>
      </c>
      <c r="I95" s="10" t="s">
        <v>12</v>
      </c>
      <c r="J95" s="10">
        <v>10</v>
      </c>
      <c r="K95" s="10" t="s">
        <v>13</v>
      </c>
      <c r="L95" s="10" t="s">
        <v>14</v>
      </c>
      <c r="M95" s="10">
        <v>43</v>
      </c>
      <c r="N95" s="10">
        <v>430</v>
      </c>
      <c r="O95" s="10" t="s">
        <v>42</v>
      </c>
    </row>
    <row r="96" spans="1:15" hidden="1" x14ac:dyDescent="0.25">
      <c r="A96" s="10" t="s">
        <v>36</v>
      </c>
      <c r="B96" s="10">
        <v>964</v>
      </c>
      <c r="C96" s="10" t="s">
        <v>2070</v>
      </c>
      <c r="D96" s="10" t="s">
        <v>2071</v>
      </c>
      <c r="E96" s="10" t="s">
        <v>2072</v>
      </c>
      <c r="F96" s="10" t="s">
        <v>40</v>
      </c>
      <c r="G96" s="10" t="s">
        <v>2073</v>
      </c>
      <c r="H96" s="10" t="s">
        <v>361</v>
      </c>
      <c r="I96" s="10" t="s">
        <v>362</v>
      </c>
      <c r="J96" s="10">
        <v>375</v>
      </c>
      <c r="K96" s="10" t="s">
        <v>13</v>
      </c>
      <c r="L96" s="10" t="s">
        <v>2074</v>
      </c>
      <c r="M96" s="10">
        <v>88.5</v>
      </c>
      <c r="N96" s="10">
        <v>33187.5</v>
      </c>
      <c r="O96" s="10" t="s">
        <v>42</v>
      </c>
    </row>
    <row r="97" spans="1:15" hidden="1" x14ac:dyDescent="0.25">
      <c r="A97" s="10" t="s">
        <v>36</v>
      </c>
      <c r="B97" s="10">
        <v>968</v>
      </c>
      <c r="C97" s="10" t="s">
        <v>2075</v>
      </c>
      <c r="D97" s="10" t="s">
        <v>2076</v>
      </c>
      <c r="E97" s="10" t="s">
        <v>2077</v>
      </c>
      <c r="F97" s="10" t="s">
        <v>135</v>
      </c>
      <c r="G97" s="10" t="s">
        <v>2078</v>
      </c>
      <c r="H97" s="10" t="s">
        <v>11</v>
      </c>
      <c r="I97" s="10" t="s">
        <v>12</v>
      </c>
      <c r="J97" s="10">
        <v>11</v>
      </c>
      <c r="K97" s="10" t="s">
        <v>13</v>
      </c>
      <c r="L97" s="10" t="s">
        <v>14</v>
      </c>
      <c r="M97" s="10">
        <v>43</v>
      </c>
      <c r="N97" s="10">
        <v>473</v>
      </c>
      <c r="O97" s="10" t="s">
        <v>42</v>
      </c>
    </row>
    <row r="98" spans="1:15" hidden="1" x14ac:dyDescent="0.25">
      <c r="A98" s="10" t="s">
        <v>36</v>
      </c>
      <c r="B98" s="10">
        <v>973</v>
      </c>
      <c r="C98" s="10" t="s">
        <v>2079</v>
      </c>
      <c r="D98" s="10" t="s">
        <v>2080</v>
      </c>
      <c r="E98" s="10" t="s">
        <v>2081</v>
      </c>
      <c r="F98" s="10" t="s">
        <v>40</v>
      </c>
      <c r="G98" s="10" t="s">
        <v>2082</v>
      </c>
      <c r="H98" s="10" t="s">
        <v>699</v>
      </c>
      <c r="I98" s="10" t="s">
        <v>700</v>
      </c>
      <c r="J98" s="10">
        <v>2500</v>
      </c>
      <c r="K98" s="10" t="s">
        <v>13</v>
      </c>
      <c r="L98" s="10" t="s">
        <v>271</v>
      </c>
      <c r="M98" s="10">
        <v>224.2</v>
      </c>
      <c r="N98" s="10">
        <v>560500</v>
      </c>
      <c r="O98" s="10" t="s">
        <v>42</v>
      </c>
    </row>
    <row r="99" spans="1:15" hidden="1" x14ac:dyDescent="0.25">
      <c r="A99" s="10" t="s">
        <v>36</v>
      </c>
      <c r="B99" s="10">
        <v>981</v>
      </c>
      <c r="C99" s="10" t="s">
        <v>2083</v>
      </c>
      <c r="D99" s="10" t="s">
        <v>2084</v>
      </c>
      <c r="E99" s="10" t="s">
        <v>2085</v>
      </c>
      <c r="F99" s="10" t="s">
        <v>135</v>
      </c>
      <c r="G99" s="10" t="s">
        <v>2086</v>
      </c>
      <c r="H99" s="10" t="s">
        <v>11</v>
      </c>
      <c r="I99" s="10" t="s">
        <v>12</v>
      </c>
      <c r="J99" s="10">
        <v>20</v>
      </c>
      <c r="K99" s="10" t="s">
        <v>13</v>
      </c>
      <c r="L99" s="10" t="s">
        <v>14</v>
      </c>
      <c r="M99" s="10">
        <v>43</v>
      </c>
      <c r="N99" s="10">
        <v>860</v>
      </c>
      <c r="O99" s="10" t="s">
        <v>42</v>
      </c>
    </row>
    <row r="100" spans="1:15" hidden="1" x14ac:dyDescent="0.25">
      <c r="A100" s="10" t="s">
        <v>36</v>
      </c>
      <c r="B100" s="10">
        <v>994</v>
      </c>
      <c r="C100" s="10" t="s">
        <v>2087</v>
      </c>
      <c r="D100" s="10" t="s">
        <v>2088</v>
      </c>
      <c r="E100" s="10" t="s">
        <v>2089</v>
      </c>
      <c r="F100" s="10" t="s">
        <v>135</v>
      </c>
      <c r="G100" s="10" t="s">
        <v>2090</v>
      </c>
      <c r="H100" s="10" t="s">
        <v>11</v>
      </c>
      <c r="I100" s="10" t="s">
        <v>12</v>
      </c>
      <c r="J100" s="10">
        <v>11</v>
      </c>
      <c r="K100" s="10" t="s">
        <v>13</v>
      </c>
      <c r="L100" s="10" t="s">
        <v>14</v>
      </c>
      <c r="M100" s="10">
        <v>43</v>
      </c>
      <c r="N100" s="10">
        <v>473</v>
      </c>
      <c r="O100" s="10" t="s">
        <v>42</v>
      </c>
    </row>
    <row r="101" spans="1:15" hidden="1" x14ac:dyDescent="0.25">
      <c r="A101" s="10" t="s">
        <v>36</v>
      </c>
      <c r="B101" s="10">
        <v>996</v>
      </c>
      <c r="C101" s="10" t="s">
        <v>2091</v>
      </c>
      <c r="D101" s="10" t="s">
        <v>2063</v>
      </c>
      <c r="E101" s="10" t="s">
        <v>2092</v>
      </c>
      <c r="F101" s="10" t="s">
        <v>40</v>
      </c>
      <c r="G101" s="10" t="s">
        <v>2093</v>
      </c>
      <c r="H101" s="10" t="s">
        <v>2094</v>
      </c>
      <c r="I101" s="10" t="s">
        <v>2095</v>
      </c>
      <c r="J101" s="10">
        <v>63</v>
      </c>
      <c r="K101" s="10" t="s">
        <v>13</v>
      </c>
      <c r="L101" s="10" t="s">
        <v>297</v>
      </c>
      <c r="M101" s="10">
        <v>165.2</v>
      </c>
      <c r="N101" s="10">
        <v>10407.6</v>
      </c>
      <c r="O101" s="10" t="s">
        <v>42</v>
      </c>
    </row>
    <row r="102" spans="1:15" hidden="1" x14ac:dyDescent="0.25">
      <c r="A102" s="10" t="s">
        <v>36</v>
      </c>
      <c r="B102" s="10">
        <v>998</v>
      </c>
      <c r="C102" s="10" t="s">
        <v>2096</v>
      </c>
      <c r="D102" s="10" t="s">
        <v>2097</v>
      </c>
      <c r="E102" s="10" t="s">
        <v>2098</v>
      </c>
      <c r="F102" s="10" t="s">
        <v>40</v>
      </c>
      <c r="G102" s="10" t="s">
        <v>2099</v>
      </c>
      <c r="H102" s="10" t="s">
        <v>11</v>
      </c>
      <c r="I102" s="10" t="s">
        <v>12</v>
      </c>
      <c r="J102" s="10">
        <v>8</v>
      </c>
      <c r="K102" s="10" t="s">
        <v>13</v>
      </c>
      <c r="L102" s="10" t="s">
        <v>14</v>
      </c>
      <c r="M102" s="10">
        <v>43</v>
      </c>
      <c r="N102" s="10">
        <v>344</v>
      </c>
      <c r="O102" s="10" t="s">
        <v>42</v>
      </c>
    </row>
    <row r="103" spans="1:15" hidden="1" x14ac:dyDescent="0.25">
      <c r="A103" s="10" t="s">
        <v>36</v>
      </c>
      <c r="B103" s="10">
        <v>999</v>
      </c>
      <c r="C103" s="10" t="s">
        <v>2100</v>
      </c>
      <c r="D103" s="10" t="s">
        <v>2097</v>
      </c>
      <c r="E103" s="10" t="s">
        <v>2101</v>
      </c>
      <c r="F103" s="10" t="s">
        <v>135</v>
      </c>
      <c r="G103" s="10" t="s">
        <v>2102</v>
      </c>
      <c r="H103" s="10" t="s">
        <v>11</v>
      </c>
      <c r="I103" s="10" t="s">
        <v>12</v>
      </c>
      <c r="J103" s="10">
        <v>10</v>
      </c>
      <c r="K103" s="10" t="s">
        <v>13</v>
      </c>
      <c r="L103" s="10" t="s">
        <v>14</v>
      </c>
      <c r="M103" s="10">
        <v>43</v>
      </c>
      <c r="N103" s="10">
        <v>430</v>
      </c>
      <c r="O103" s="10" t="s">
        <v>42</v>
      </c>
    </row>
    <row r="104" spans="1:15" hidden="1" x14ac:dyDescent="0.25">
      <c r="A104" s="10" t="s">
        <v>36</v>
      </c>
      <c r="B104" s="10">
        <v>1004</v>
      </c>
      <c r="C104" s="10" t="s">
        <v>2103</v>
      </c>
      <c r="D104" s="10" t="s">
        <v>2104</v>
      </c>
      <c r="E104" s="10" t="s">
        <v>2105</v>
      </c>
      <c r="F104" s="10" t="s">
        <v>135</v>
      </c>
      <c r="G104" s="10" t="s">
        <v>2106</v>
      </c>
      <c r="H104" s="10" t="s">
        <v>153</v>
      </c>
      <c r="I104" s="10" t="s">
        <v>154</v>
      </c>
      <c r="J104" s="10">
        <v>60</v>
      </c>
      <c r="K104" s="10" t="s">
        <v>13</v>
      </c>
      <c r="L104" s="10" t="s">
        <v>2107</v>
      </c>
      <c r="M104" s="10">
        <v>21.24</v>
      </c>
      <c r="N104" s="10">
        <v>1274.4000000000001</v>
      </c>
      <c r="O104" s="10" t="s">
        <v>42</v>
      </c>
    </row>
    <row r="105" spans="1:15" hidden="1" x14ac:dyDescent="0.25">
      <c r="A105" s="10" t="s">
        <v>36</v>
      </c>
      <c r="B105" s="10">
        <v>1004</v>
      </c>
      <c r="C105" s="10" t="s">
        <v>2103</v>
      </c>
      <c r="D105" s="10" t="s">
        <v>2104</v>
      </c>
      <c r="E105" s="10" t="s">
        <v>2105</v>
      </c>
      <c r="F105" s="10" t="s">
        <v>135</v>
      </c>
      <c r="G105" s="10" t="s">
        <v>2106</v>
      </c>
      <c r="H105" s="10" t="s">
        <v>1030</v>
      </c>
      <c r="I105" s="10" t="s">
        <v>1031</v>
      </c>
      <c r="J105" s="10">
        <v>75</v>
      </c>
      <c r="K105" s="10" t="s">
        <v>13</v>
      </c>
      <c r="L105" s="10" t="s">
        <v>2107</v>
      </c>
      <c r="M105" s="10">
        <v>35.4</v>
      </c>
      <c r="N105" s="10">
        <v>2655</v>
      </c>
      <c r="O105" s="10" t="s">
        <v>42</v>
      </c>
    </row>
    <row r="106" spans="1:15" hidden="1" x14ac:dyDescent="0.25">
      <c r="A106" s="10" t="s">
        <v>36</v>
      </c>
      <c r="B106" s="10">
        <v>1004</v>
      </c>
      <c r="C106" s="10" t="s">
        <v>2103</v>
      </c>
      <c r="D106" s="10" t="s">
        <v>2104</v>
      </c>
      <c r="E106" s="10" t="s">
        <v>2105</v>
      </c>
      <c r="F106" s="10" t="s">
        <v>135</v>
      </c>
      <c r="G106" s="10" t="s">
        <v>2106</v>
      </c>
      <c r="H106" s="10" t="s">
        <v>1649</v>
      </c>
      <c r="I106" s="10" t="s">
        <v>1650</v>
      </c>
      <c r="J106" s="10">
        <v>120</v>
      </c>
      <c r="K106" s="10" t="s">
        <v>13</v>
      </c>
      <c r="L106" s="10" t="s">
        <v>2107</v>
      </c>
      <c r="M106" s="10">
        <v>47.2</v>
      </c>
      <c r="N106" s="10">
        <v>5664</v>
      </c>
      <c r="O106" s="10" t="s">
        <v>42</v>
      </c>
    </row>
    <row r="107" spans="1:15" hidden="1" x14ac:dyDescent="0.25">
      <c r="A107" s="10" t="s">
        <v>36</v>
      </c>
      <c r="B107" s="10">
        <v>1004</v>
      </c>
      <c r="C107" s="10" t="s">
        <v>2103</v>
      </c>
      <c r="D107" s="10" t="s">
        <v>2104</v>
      </c>
      <c r="E107" s="10" t="s">
        <v>2105</v>
      </c>
      <c r="F107" s="10" t="s">
        <v>135</v>
      </c>
      <c r="G107" s="10" t="s">
        <v>2106</v>
      </c>
      <c r="H107" s="10" t="s">
        <v>142</v>
      </c>
      <c r="I107" s="10" t="s">
        <v>143</v>
      </c>
      <c r="J107" s="10">
        <v>5000</v>
      </c>
      <c r="K107" s="10" t="s">
        <v>13</v>
      </c>
      <c r="L107" s="10" t="s">
        <v>2107</v>
      </c>
      <c r="M107" s="10">
        <v>2.0649999999999999</v>
      </c>
      <c r="N107" s="10">
        <v>10325</v>
      </c>
      <c r="O107" s="10" t="s">
        <v>42</v>
      </c>
    </row>
    <row r="108" spans="1:15" hidden="1" x14ac:dyDescent="0.25">
      <c r="A108" s="10" t="s">
        <v>36</v>
      </c>
      <c r="B108" s="10">
        <v>1004</v>
      </c>
      <c r="C108" s="10" t="s">
        <v>2103</v>
      </c>
      <c r="D108" s="10" t="s">
        <v>2104</v>
      </c>
      <c r="E108" s="10" t="s">
        <v>2105</v>
      </c>
      <c r="F108" s="10" t="s">
        <v>135</v>
      </c>
      <c r="G108" s="10" t="s">
        <v>2106</v>
      </c>
      <c r="H108" s="10" t="s">
        <v>209</v>
      </c>
      <c r="I108" s="10" t="s">
        <v>210</v>
      </c>
      <c r="J108" s="10">
        <v>200</v>
      </c>
      <c r="K108" s="10" t="s">
        <v>13</v>
      </c>
      <c r="L108" s="10" t="s">
        <v>2107</v>
      </c>
      <c r="M108" s="10">
        <v>2.5</v>
      </c>
      <c r="N108" s="10">
        <v>500</v>
      </c>
      <c r="O108" s="10" t="s">
        <v>42</v>
      </c>
    </row>
    <row r="109" spans="1:15" hidden="1" x14ac:dyDescent="0.25">
      <c r="A109" s="10" t="s">
        <v>36</v>
      </c>
      <c r="B109" s="10">
        <v>1004</v>
      </c>
      <c r="C109" s="10" t="s">
        <v>2103</v>
      </c>
      <c r="D109" s="10" t="s">
        <v>2104</v>
      </c>
      <c r="E109" s="10" t="s">
        <v>2105</v>
      </c>
      <c r="F109" s="10" t="s">
        <v>135</v>
      </c>
      <c r="G109" s="10" t="s">
        <v>2106</v>
      </c>
      <c r="H109" s="10" t="s">
        <v>194</v>
      </c>
      <c r="I109" s="10" t="s">
        <v>195</v>
      </c>
      <c r="J109" s="10">
        <v>60</v>
      </c>
      <c r="K109" s="10" t="s">
        <v>13</v>
      </c>
      <c r="L109" s="10" t="s">
        <v>2107</v>
      </c>
      <c r="M109" s="10">
        <v>16.52</v>
      </c>
      <c r="N109" s="10">
        <v>991.2</v>
      </c>
      <c r="O109" s="10" t="s">
        <v>42</v>
      </c>
    </row>
    <row r="110" spans="1:15" hidden="1" x14ac:dyDescent="0.25">
      <c r="A110" s="10" t="s">
        <v>36</v>
      </c>
      <c r="B110" s="10">
        <v>1004</v>
      </c>
      <c r="C110" s="10" t="s">
        <v>2103</v>
      </c>
      <c r="D110" s="10" t="s">
        <v>2104</v>
      </c>
      <c r="E110" s="10" t="s">
        <v>2105</v>
      </c>
      <c r="F110" s="10" t="s">
        <v>135</v>
      </c>
      <c r="G110" s="10" t="s">
        <v>2106</v>
      </c>
      <c r="H110" s="10" t="s">
        <v>302</v>
      </c>
      <c r="I110" s="10" t="s">
        <v>303</v>
      </c>
      <c r="J110" s="10">
        <v>48</v>
      </c>
      <c r="K110" s="10" t="s">
        <v>13</v>
      </c>
      <c r="L110" s="10" t="s">
        <v>2107</v>
      </c>
      <c r="M110" s="10">
        <v>11.8</v>
      </c>
      <c r="N110" s="10">
        <v>566.4</v>
      </c>
      <c r="O110" s="10" t="s">
        <v>42</v>
      </c>
    </row>
    <row r="111" spans="1:15" hidden="1" x14ac:dyDescent="0.25">
      <c r="A111" s="10" t="s">
        <v>36</v>
      </c>
      <c r="B111" s="10">
        <v>1004</v>
      </c>
      <c r="C111" s="10" t="s">
        <v>2103</v>
      </c>
      <c r="D111" s="10" t="s">
        <v>2104</v>
      </c>
      <c r="E111" s="10" t="s">
        <v>2105</v>
      </c>
      <c r="F111" s="10" t="s">
        <v>135</v>
      </c>
      <c r="G111" s="10" t="s">
        <v>2106</v>
      </c>
      <c r="H111" s="10" t="s">
        <v>137</v>
      </c>
      <c r="I111" s="10" t="s">
        <v>138</v>
      </c>
      <c r="J111" s="10">
        <v>200</v>
      </c>
      <c r="K111" s="10" t="s">
        <v>13</v>
      </c>
      <c r="L111" s="10" t="s">
        <v>2107</v>
      </c>
      <c r="M111" s="10">
        <v>153.4</v>
      </c>
      <c r="N111" s="10">
        <v>30680</v>
      </c>
      <c r="O111" s="10" t="s">
        <v>42</v>
      </c>
    </row>
    <row r="112" spans="1:15" hidden="1" x14ac:dyDescent="0.25">
      <c r="A112" s="10" t="s">
        <v>36</v>
      </c>
      <c r="B112" s="10">
        <v>1004</v>
      </c>
      <c r="C112" s="10" t="s">
        <v>2103</v>
      </c>
      <c r="D112" s="10" t="s">
        <v>2104</v>
      </c>
      <c r="E112" s="10" t="s">
        <v>2105</v>
      </c>
      <c r="F112" s="10" t="s">
        <v>135</v>
      </c>
      <c r="G112" s="10" t="s">
        <v>2106</v>
      </c>
      <c r="H112" s="10" t="s">
        <v>140</v>
      </c>
      <c r="I112" s="10" t="s">
        <v>141</v>
      </c>
      <c r="J112" s="10">
        <v>1763</v>
      </c>
      <c r="K112" s="10" t="s">
        <v>13</v>
      </c>
      <c r="L112" s="10" t="s">
        <v>2107</v>
      </c>
      <c r="M112" s="10">
        <v>0.82599999999999996</v>
      </c>
      <c r="N112" s="10">
        <v>1456.2380000000001</v>
      </c>
      <c r="O112" s="10" t="s">
        <v>42</v>
      </c>
    </row>
    <row r="113" spans="1:15" hidden="1" x14ac:dyDescent="0.25">
      <c r="A113" s="10" t="s">
        <v>36</v>
      </c>
      <c r="B113" s="10">
        <v>1004</v>
      </c>
      <c r="C113" s="10" t="s">
        <v>2103</v>
      </c>
      <c r="D113" s="10" t="s">
        <v>2104</v>
      </c>
      <c r="E113" s="10" t="s">
        <v>2105</v>
      </c>
      <c r="F113" s="10" t="s">
        <v>135</v>
      </c>
      <c r="G113" s="10" t="s">
        <v>2106</v>
      </c>
      <c r="H113" s="10" t="s">
        <v>188</v>
      </c>
      <c r="I113" s="10" t="s">
        <v>189</v>
      </c>
      <c r="J113" s="10">
        <v>215</v>
      </c>
      <c r="K113" s="10" t="s">
        <v>13</v>
      </c>
      <c r="L113" s="10" t="s">
        <v>2107</v>
      </c>
      <c r="M113" s="10">
        <v>15</v>
      </c>
      <c r="N113" s="10">
        <v>3225</v>
      </c>
      <c r="O113" s="10" t="s">
        <v>42</v>
      </c>
    </row>
    <row r="114" spans="1:15" hidden="1" x14ac:dyDescent="0.25">
      <c r="A114" s="10" t="s">
        <v>36</v>
      </c>
      <c r="B114" s="10">
        <v>1004</v>
      </c>
      <c r="C114" s="10" t="s">
        <v>2103</v>
      </c>
      <c r="D114" s="10" t="s">
        <v>2104</v>
      </c>
      <c r="E114" s="10" t="s">
        <v>2105</v>
      </c>
      <c r="F114" s="10" t="s">
        <v>135</v>
      </c>
      <c r="G114" s="10" t="s">
        <v>2106</v>
      </c>
      <c r="H114" s="10" t="s">
        <v>504</v>
      </c>
      <c r="I114" s="10" t="s">
        <v>505</v>
      </c>
      <c r="J114" s="10">
        <v>50</v>
      </c>
      <c r="K114" s="10" t="s">
        <v>13</v>
      </c>
      <c r="L114" s="10" t="s">
        <v>2107</v>
      </c>
      <c r="M114" s="10">
        <v>29.5</v>
      </c>
      <c r="N114" s="10">
        <v>1475</v>
      </c>
      <c r="O114" s="10" t="s">
        <v>42</v>
      </c>
    </row>
    <row r="115" spans="1:15" hidden="1" x14ac:dyDescent="0.25">
      <c r="A115" s="10" t="s">
        <v>36</v>
      </c>
      <c r="B115" s="10">
        <v>1004</v>
      </c>
      <c r="C115" s="10" t="s">
        <v>2103</v>
      </c>
      <c r="D115" s="10" t="s">
        <v>2104</v>
      </c>
      <c r="E115" s="10" t="s">
        <v>2105</v>
      </c>
      <c r="F115" s="10" t="s">
        <v>135</v>
      </c>
      <c r="G115" s="10" t="s">
        <v>2106</v>
      </c>
      <c r="H115" s="10" t="s">
        <v>490</v>
      </c>
      <c r="I115" s="10" t="s">
        <v>491</v>
      </c>
      <c r="J115" s="10">
        <v>50</v>
      </c>
      <c r="K115" s="10" t="s">
        <v>13</v>
      </c>
      <c r="L115" s="10" t="s">
        <v>2107</v>
      </c>
      <c r="M115" s="10">
        <v>29.5</v>
      </c>
      <c r="N115" s="10">
        <v>1475</v>
      </c>
      <c r="O115" s="10" t="s">
        <v>42</v>
      </c>
    </row>
    <row r="116" spans="1:15" hidden="1" x14ac:dyDescent="0.25">
      <c r="A116" s="10" t="s">
        <v>36</v>
      </c>
      <c r="B116" s="10">
        <v>1012</v>
      </c>
      <c r="C116" s="10" t="s">
        <v>2108</v>
      </c>
      <c r="D116" s="10" t="s">
        <v>2109</v>
      </c>
      <c r="E116" s="10" t="s">
        <v>2110</v>
      </c>
      <c r="F116" s="10" t="s">
        <v>135</v>
      </c>
      <c r="G116" s="10" t="s">
        <v>2111</v>
      </c>
      <c r="H116" s="10" t="s">
        <v>153</v>
      </c>
      <c r="I116" s="10" t="s">
        <v>154</v>
      </c>
      <c r="J116" s="10">
        <v>40</v>
      </c>
      <c r="K116" s="10" t="s">
        <v>13</v>
      </c>
      <c r="L116" s="10" t="s">
        <v>2107</v>
      </c>
      <c r="M116" s="10">
        <v>21.24</v>
      </c>
      <c r="N116" s="10">
        <v>849.6</v>
      </c>
      <c r="O116" s="10" t="s">
        <v>42</v>
      </c>
    </row>
    <row r="117" spans="1:15" hidden="1" x14ac:dyDescent="0.25">
      <c r="A117" s="10" t="s">
        <v>36</v>
      </c>
      <c r="B117" s="10">
        <v>1012</v>
      </c>
      <c r="C117" s="10" t="s">
        <v>2108</v>
      </c>
      <c r="D117" s="10" t="s">
        <v>2109</v>
      </c>
      <c r="E117" s="10" t="s">
        <v>2110</v>
      </c>
      <c r="F117" s="10" t="s">
        <v>135</v>
      </c>
      <c r="G117" s="10" t="s">
        <v>2111</v>
      </c>
      <c r="H117" s="10" t="s">
        <v>302</v>
      </c>
      <c r="I117" s="10" t="s">
        <v>303</v>
      </c>
      <c r="J117" s="10">
        <v>2</v>
      </c>
      <c r="K117" s="10" t="s">
        <v>13</v>
      </c>
      <c r="L117" s="10" t="s">
        <v>2107</v>
      </c>
      <c r="M117" s="10">
        <v>11.8</v>
      </c>
      <c r="N117" s="10">
        <v>23.6</v>
      </c>
      <c r="O117" s="10" t="s">
        <v>42</v>
      </c>
    </row>
    <row r="118" spans="1:15" hidden="1" x14ac:dyDescent="0.25">
      <c r="A118" s="10" t="s">
        <v>36</v>
      </c>
      <c r="B118" s="10">
        <v>1012</v>
      </c>
      <c r="C118" s="10" t="s">
        <v>2108</v>
      </c>
      <c r="D118" s="10" t="s">
        <v>2109</v>
      </c>
      <c r="E118" s="10" t="s">
        <v>2110</v>
      </c>
      <c r="F118" s="10" t="s">
        <v>135</v>
      </c>
      <c r="G118" s="10" t="s">
        <v>2111</v>
      </c>
      <c r="H118" s="10" t="s">
        <v>140</v>
      </c>
      <c r="I118" s="10" t="s">
        <v>141</v>
      </c>
      <c r="J118" s="10">
        <v>537</v>
      </c>
      <c r="K118" s="10" t="s">
        <v>13</v>
      </c>
      <c r="L118" s="10" t="s">
        <v>2107</v>
      </c>
      <c r="M118" s="10">
        <v>0.82599999999999996</v>
      </c>
      <c r="N118" s="10">
        <v>443.56200000000001</v>
      </c>
      <c r="O118" s="10" t="s">
        <v>42</v>
      </c>
    </row>
    <row r="119" spans="1:15" hidden="1" x14ac:dyDescent="0.25">
      <c r="A119" s="10" t="s">
        <v>36</v>
      </c>
      <c r="B119" s="10">
        <v>1012</v>
      </c>
      <c r="C119" s="10" t="s">
        <v>2108</v>
      </c>
      <c r="D119" s="10" t="s">
        <v>2109</v>
      </c>
      <c r="E119" s="10" t="s">
        <v>2110</v>
      </c>
      <c r="F119" s="10" t="s">
        <v>135</v>
      </c>
      <c r="G119" s="10" t="s">
        <v>2111</v>
      </c>
      <c r="H119" s="10" t="s">
        <v>188</v>
      </c>
      <c r="I119" s="10" t="s">
        <v>189</v>
      </c>
      <c r="J119" s="10">
        <v>5</v>
      </c>
      <c r="K119" s="10" t="s">
        <v>13</v>
      </c>
      <c r="L119" s="10" t="s">
        <v>2107</v>
      </c>
      <c r="M119" s="10">
        <v>15</v>
      </c>
      <c r="N119" s="10">
        <v>75</v>
      </c>
      <c r="O119" s="10" t="s">
        <v>42</v>
      </c>
    </row>
    <row r="120" spans="1:15" hidden="1" x14ac:dyDescent="0.25">
      <c r="A120" s="10" t="s">
        <v>36</v>
      </c>
      <c r="B120" s="10">
        <v>1014</v>
      </c>
      <c r="C120" s="10" t="s">
        <v>2112</v>
      </c>
      <c r="D120" s="10" t="s">
        <v>2113</v>
      </c>
      <c r="E120" s="10" t="s">
        <v>2114</v>
      </c>
      <c r="F120" s="10" t="s">
        <v>40</v>
      </c>
      <c r="G120" s="10" t="s">
        <v>2115</v>
      </c>
      <c r="H120" s="10" t="s">
        <v>914</v>
      </c>
      <c r="I120" s="10" t="s">
        <v>915</v>
      </c>
      <c r="J120" s="10">
        <v>10</v>
      </c>
      <c r="K120" s="10" t="s">
        <v>13</v>
      </c>
      <c r="L120" s="10" t="s">
        <v>297</v>
      </c>
      <c r="M120" s="10">
        <v>82.6</v>
      </c>
      <c r="N120" s="10">
        <v>826</v>
      </c>
      <c r="O120" s="10" t="s">
        <v>42</v>
      </c>
    </row>
    <row r="121" spans="1:15" hidden="1" x14ac:dyDescent="0.25">
      <c r="A121" s="10" t="s">
        <v>36</v>
      </c>
      <c r="B121" s="10">
        <v>1014</v>
      </c>
      <c r="C121" s="10" t="s">
        <v>2112</v>
      </c>
      <c r="D121" s="10" t="s">
        <v>2113</v>
      </c>
      <c r="E121" s="10" t="s">
        <v>2114</v>
      </c>
      <c r="F121" s="10" t="s">
        <v>40</v>
      </c>
      <c r="G121" s="10" t="s">
        <v>2115</v>
      </c>
      <c r="H121" s="10" t="s">
        <v>371</v>
      </c>
      <c r="I121" s="10" t="s">
        <v>372</v>
      </c>
      <c r="J121" s="10">
        <v>45</v>
      </c>
      <c r="K121" s="10" t="s">
        <v>13</v>
      </c>
      <c r="L121" s="10" t="s">
        <v>297</v>
      </c>
      <c r="M121" s="10">
        <v>22.42</v>
      </c>
      <c r="N121" s="10">
        <v>1008.9</v>
      </c>
      <c r="O121" s="10" t="s">
        <v>42</v>
      </c>
    </row>
    <row r="122" spans="1:15" hidden="1" x14ac:dyDescent="0.25">
      <c r="A122" s="10" t="s">
        <v>36</v>
      </c>
      <c r="B122" s="10">
        <v>1014</v>
      </c>
      <c r="C122" s="10" t="s">
        <v>2112</v>
      </c>
      <c r="D122" s="10" t="s">
        <v>2113</v>
      </c>
      <c r="E122" s="10" t="s">
        <v>2114</v>
      </c>
      <c r="F122" s="10" t="s">
        <v>40</v>
      </c>
      <c r="G122" s="10" t="s">
        <v>2115</v>
      </c>
      <c r="H122" s="10" t="s">
        <v>392</v>
      </c>
      <c r="I122" s="10" t="s">
        <v>393</v>
      </c>
      <c r="J122" s="10">
        <v>100</v>
      </c>
      <c r="K122" s="10" t="s">
        <v>13</v>
      </c>
      <c r="L122" s="10" t="s">
        <v>297</v>
      </c>
      <c r="M122" s="10">
        <v>64.900000000000006</v>
      </c>
      <c r="N122" s="10">
        <v>6490</v>
      </c>
      <c r="O122" s="10" t="s">
        <v>42</v>
      </c>
    </row>
    <row r="123" spans="1:15" hidden="1" x14ac:dyDescent="0.25">
      <c r="A123" s="10" t="s">
        <v>36</v>
      </c>
      <c r="B123" s="10">
        <v>1014</v>
      </c>
      <c r="C123" s="10" t="s">
        <v>2112</v>
      </c>
      <c r="D123" s="10" t="s">
        <v>2113</v>
      </c>
      <c r="E123" s="10" t="s">
        <v>2114</v>
      </c>
      <c r="F123" s="10" t="s">
        <v>40</v>
      </c>
      <c r="G123" s="10" t="s">
        <v>2115</v>
      </c>
      <c r="H123" s="10" t="s">
        <v>388</v>
      </c>
      <c r="I123" s="10" t="s">
        <v>389</v>
      </c>
      <c r="J123" s="10">
        <v>15</v>
      </c>
      <c r="K123" s="10" t="s">
        <v>13</v>
      </c>
      <c r="L123" s="10" t="s">
        <v>297</v>
      </c>
      <c r="M123" s="10">
        <v>76.7</v>
      </c>
      <c r="N123" s="10">
        <v>1150.5</v>
      </c>
      <c r="O123" s="10" t="s">
        <v>42</v>
      </c>
    </row>
    <row r="124" spans="1:15" hidden="1" x14ac:dyDescent="0.25">
      <c r="A124" s="10" t="s">
        <v>36</v>
      </c>
      <c r="B124" s="10">
        <v>1017</v>
      </c>
      <c r="C124" s="10" t="s">
        <v>2116</v>
      </c>
      <c r="D124" s="10" t="s">
        <v>2117</v>
      </c>
      <c r="E124" s="10" t="s">
        <v>2118</v>
      </c>
      <c r="F124" s="10" t="s">
        <v>40</v>
      </c>
      <c r="G124" s="10" t="s">
        <v>2119</v>
      </c>
      <c r="H124" s="10" t="s">
        <v>11</v>
      </c>
      <c r="I124" s="10" t="s">
        <v>12</v>
      </c>
      <c r="J124" s="10">
        <v>10</v>
      </c>
      <c r="K124" s="10" t="s">
        <v>13</v>
      </c>
      <c r="L124" s="10" t="s">
        <v>14</v>
      </c>
      <c r="M124" s="10">
        <v>43</v>
      </c>
      <c r="N124" s="10">
        <v>430</v>
      </c>
      <c r="O124" s="10" t="s">
        <v>42</v>
      </c>
    </row>
    <row r="125" spans="1:15" hidden="1" x14ac:dyDescent="0.25">
      <c r="A125" s="10" t="s">
        <v>36</v>
      </c>
      <c r="B125" s="10">
        <v>1020</v>
      </c>
      <c r="C125" s="10" t="s">
        <v>2120</v>
      </c>
      <c r="D125" s="10" t="s">
        <v>2121</v>
      </c>
      <c r="E125" s="10" t="s">
        <v>2122</v>
      </c>
      <c r="F125" s="10" t="s">
        <v>135</v>
      </c>
      <c r="G125" s="10" t="s">
        <v>2123</v>
      </c>
      <c r="H125" s="10" t="s">
        <v>966</v>
      </c>
      <c r="I125" s="10" t="s">
        <v>967</v>
      </c>
      <c r="J125" s="10">
        <v>90</v>
      </c>
      <c r="K125" s="10" t="s">
        <v>13</v>
      </c>
      <c r="L125" s="10" t="s">
        <v>2038</v>
      </c>
      <c r="M125" s="10">
        <v>128.61660000000001</v>
      </c>
      <c r="N125" s="10">
        <v>11575.494000000001</v>
      </c>
      <c r="O125" s="10" t="s">
        <v>42</v>
      </c>
    </row>
    <row r="126" spans="1:15" hidden="1" x14ac:dyDescent="0.25">
      <c r="A126" s="10" t="s">
        <v>36</v>
      </c>
      <c r="B126" s="10">
        <v>1025</v>
      </c>
      <c r="C126" s="10" t="s">
        <v>2124</v>
      </c>
      <c r="D126" s="10" t="s">
        <v>2125</v>
      </c>
      <c r="E126" s="10" t="s">
        <v>2126</v>
      </c>
      <c r="F126" s="10" t="s">
        <v>135</v>
      </c>
      <c r="G126" s="10" t="s">
        <v>2127</v>
      </c>
      <c r="H126" s="10" t="s">
        <v>28</v>
      </c>
      <c r="I126" s="10" t="s">
        <v>29</v>
      </c>
      <c r="J126" s="10">
        <v>25</v>
      </c>
      <c r="K126" s="10" t="s">
        <v>13</v>
      </c>
      <c r="L126" s="10" t="s">
        <v>14</v>
      </c>
      <c r="M126" s="10">
        <v>125</v>
      </c>
      <c r="N126" s="10">
        <v>3125</v>
      </c>
      <c r="O126" s="10" t="s">
        <v>42</v>
      </c>
    </row>
    <row r="127" spans="1:15" hidden="1" x14ac:dyDescent="0.25">
      <c r="A127" s="10" t="s">
        <v>36</v>
      </c>
      <c r="B127" s="10">
        <v>1026</v>
      </c>
      <c r="C127" s="10" t="s">
        <v>2128</v>
      </c>
      <c r="D127" s="10" t="s">
        <v>2125</v>
      </c>
      <c r="E127" s="10" t="s">
        <v>2129</v>
      </c>
      <c r="F127" s="10" t="s">
        <v>135</v>
      </c>
      <c r="G127" s="10" t="s">
        <v>2130</v>
      </c>
      <c r="H127" s="10" t="s">
        <v>2131</v>
      </c>
      <c r="I127" s="10" t="s">
        <v>2132</v>
      </c>
      <c r="J127" s="10">
        <v>18</v>
      </c>
      <c r="K127" s="10" t="s">
        <v>13</v>
      </c>
      <c r="L127" s="10" t="s">
        <v>2133</v>
      </c>
      <c r="M127" s="10">
        <v>138.06</v>
      </c>
      <c r="N127" s="10">
        <v>2485.08</v>
      </c>
      <c r="O127" s="10" t="s">
        <v>42</v>
      </c>
    </row>
    <row r="128" spans="1:15" hidden="1" x14ac:dyDescent="0.25">
      <c r="A128" s="10" t="s">
        <v>36</v>
      </c>
      <c r="B128" s="10">
        <v>1026</v>
      </c>
      <c r="C128" s="10" t="s">
        <v>2128</v>
      </c>
      <c r="D128" s="10" t="s">
        <v>2125</v>
      </c>
      <c r="E128" s="10" t="s">
        <v>2129</v>
      </c>
      <c r="F128" s="10" t="s">
        <v>135</v>
      </c>
      <c r="G128" s="10" t="s">
        <v>2130</v>
      </c>
      <c r="H128" s="10" t="s">
        <v>2134</v>
      </c>
      <c r="I128" s="10" t="s">
        <v>2135</v>
      </c>
      <c r="J128" s="10">
        <v>5</v>
      </c>
      <c r="K128" s="10" t="s">
        <v>13</v>
      </c>
      <c r="L128" s="10" t="s">
        <v>2133</v>
      </c>
      <c r="M128" s="10">
        <v>132.16</v>
      </c>
      <c r="N128" s="10">
        <v>660.8</v>
      </c>
      <c r="O128" s="10" t="s">
        <v>42</v>
      </c>
    </row>
    <row r="129" spans="1:15" hidden="1" x14ac:dyDescent="0.25">
      <c r="A129" s="10" t="s">
        <v>36</v>
      </c>
      <c r="B129" s="10">
        <v>1026</v>
      </c>
      <c r="C129" s="10" t="s">
        <v>2128</v>
      </c>
      <c r="D129" s="10" t="s">
        <v>2125</v>
      </c>
      <c r="E129" s="10" t="s">
        <v>2129</v>
      </c>
      <c r="F129" s="10" t="s">
        <v>135</v>
      </c>
      <c r="G129" s="10" t="s">
        <v>2130</v>
      </c>
      <c r="H129" s="10" t="s">
        <v>2136</v>
      </c>
      <c r="I129" s="10" t="s">
        <v>2137</v>
      </c>
      <c r="J129" s="10">
        <v>1</v>
      </c>
      <c r="K129" s="10" t="s">
        <v>13</v>
      </c>
      <c r="L129" s="10" t="s">
        <v>2133</v>
      </c>
      <c r="M129" s="10">
        <v>5841</v>
      </c>
      <c r="N129" s="10">
        <v>5841</v>
      </c>
      <c r="O129" s="10" t="s">
        <v>42</v>
      </c>
    </row>
    <row r="130" spans="1:15" hidden="1" x14ac:dyDescent="0.25">
      <c r="A130" s="10" t="s">
        <v>36</v>
      </c>
      <c r="B130" s="10">
        <v>1027</v>
      </c>
      <c r="C130" s="10" t="s">
        <v>2138</v>
      </c>
      <c r="D130" s="10" t="s">
        <v>2125</v>
      </c>
      <c r="E130" s="10" t="s">
        <v>2139</v>
      </c>
      <c r="F130" s="10" t="s">
        <v>135</v>
      </c>
      <c r="G130" s="10" t="s">
        <v>1627</v>
      </c>
      <c r="H130" s="10" t="s">
        <v>2140</v>
      </c>
      <c r="I130" s="10" t="s">
        <v>2141</v>
      </c>
      <c r="J130" s="10">
        <v>100</v>
      </c>
      <c r="K130" s="10" t="s">
        <v>13</v>
      </c>
      <c r="L130" s="10" t="s">
        <v>2142</v>
      </c>
      <c r="M130" s="10">
        <v>54.87</v>
      </c>
      <c r="N130" s="10">
        <v>5487</v>
      </c>
      <c r="O130" s="10" t="s">
        <v>42</v>
      </c>
    </row>
    <row r="131" spans="1:15" hidden="1" x14ac:dyDescent="0.25">
      <c r="A131" s="10" t="s">
        <v>36</v>
      </c>
      <c r="B131" s="10">
        <v>1027</v>
      </c>
      <c r="C131" s="10" t="s">
        <v>2138</v>
      </c>
      <c r="D131" s="10" t="s">
        <v>2125</v>
      </c>
      <c r="E131" s="10" t="s">
        <v>2139</v>
      </c>
      <c r="F131" s="10" t="s">
        <v>135</v>
      </c>
      <c r="G131" s="10" t="s">
        <v>1627</v>
      </c>
      <c r="H131" s="10" t="s">
        <v>1445</v>
      </c>
      <c r="I131" s="10" t="s">
        <v>1446</v>
      </c>
      <c r="J131" s="10">
        <v>50</v>
      </c>
      <c r="K131" s="10" t="s">
        <v>13</v>
      </c>
      <c r="L131" s="10" t="s">
        <v>2142</v>
      </c>
      <c r="M131" s="10">
        <v>165.2</v>
      </c>
      <c r="N131" s="10">
        <v>8260</v>
      </c>
      <c r="O131" s="10" t="s">
        <v>42</v>
      </c>
    </row>
    <row r="132" spans="1:15" hidden="1" x14ac:dyDescent="0.25">
      <c r="A132" s="10" t="s">
        <v>36</v>
      </c>
      <c r="B132" s="10">
        <v>1027</v>
      </c>
      <c r="C132" s="10" t="s">
        <v>2138</v>
      </c>
      <c r="D132" s="10" t="s">
        <v>2125</v>
      </c>
      <c r="E132" s="10" t="s">
        <v>2139</v>
      </c>
      <c r="F132" s="10" t="s">
        <v>135</v>
      </c>
      <c r="G132" s="10" t="s">
        <v>1627</v>
      </c>
      <c r="H132" s="10" t="s">
        <v>412</v>
      </c>
      <c r="I132" s="10" t="s">
        <v>413</v>
      </c>
      <c r="J132" s="10">
        <v>35</v>
      </c>
      <c r="K132" s="10" t="s">
        <v>13</v>
      </c>
      <c r="L132" s="10" t="s">
        <v>2142</v>
      </c>
      <c r="M132" s="10">
        <v>55.849400000000003</v>
      </c>
      <c r="N132" s="10">
        <v>1954.729</v>
      </c>
      <c r="O132" s="10" t="s">
        <v>42</v>
      </c>
    </row>
    <row r="133" spans="1:15" hidden="1" x14ac:dyDescent="0.25">
      <c r="A133" s="10" t="s">
        <v>36</v>
      </c>
      <c r="B133" s="10">
        <v>1027</v>
      </c>
      <c r="C133" s="10" t="s">
        <v>2138</v>
      </c>
      <c r="D133" s="10" t="s">
        <v>2125</v>
      </c>
      <c r="E133" s="10" t="s">
        <v>2139</v>
      </c>
      <c r="F133" s="10" t="s">
        <v>135</v>
      </c>
      <c r="G133" s="10" t="s">
        <v>1627</v>
      </c>
      <c r="H133" s="10" t="s">
        <v>416</v>
      </c>
      <c r="I133" s="10" t="s">
        <v>417</v>
      </c>
      <c r="J133" s="10">
        <v>10</v>
      </c>
      <c r="K133" s="10" t="s">
        <v>13</v>
      </c>
      <c r="L133" s="10" t="s">
        <v>2142</v>
      </c>
      <c r="M133" s="10">
        <v>413</v>
      </c>
      <c r="N133" s="10">
        <v>4130</v>
      </c>
      <c r="O133" s="10" t="s">
        <v>42</v>
      </c>
    </row>
    <row r="134" spans="1:15" hidden="1" x14ac:dyDescent="0.25">
      <c r="A134" s="10" t="s">
        <v>36</v>
      </c>
      <c r="B134" s="10">
        <v>1028</v>
      </c>
      <c r="C134" s="10" t="s">
        <v>2143</v>
      </c>
      <c r="D134" s="10" t="s">
        <v>2144</v>
      </c>
      <c r="E134" s="10" t="s">
        <v>2145</v>
      </c>
      <c r="F134" s="10" t="s">
        <v>40</v>
      </c>
      <c r="G134" s="10" t="s">
        <v>2146</v>
      </c>
      <c r="H134" s="10" t="s">
        <v>412</v>
      </c>
      <c r="I134" s="10" t="s">
        <v>413</v>
      </c>
      <c r="J134" s="10">
        <v>10</v>
      </c>
      <c r="K134" s="10" t="s">
        <v>13</v>
      </c>
      <c r="L134" s="10" t="s">
        <v>2142</v>
      </c>
      <c r="M134" s="10">
        <v>55.849400000000003</v>
      </c>
      <c r="N134" s="10">
        <v>558.49400000000003</v>
      </c>
      <c r="O134" s="10" t="s">
        <v>42</v>
      </c>
    </row>
    <row r="135" spans="1:15" hidden="1" x14ac:dyDescent="0.25">
      <c r="A135" s="10" t="s">
        <v>36</v>
      </c>
      <c r="B135" s="10">
        <v>1030</v>
      </c>
      <c r="C135" s="10" t="s">
        <v>2147</v>
      </c>
      <c r="D135" s="10" t="s">
        <v>2148</v>
      </c>
      <c r="E135" s="10" t="s">
        <v>2149</v>
      </c>
      <c r="F135" s="10" t="s">
        <v>40</v>
      </c>
      <c r="G135" s="10" t="s">
        <v>2150</v>
      </c>
      <c r="H135" s="10" t="s">
        <v>11</v>
      </c>
      <c r="I135" s="10" t="s">
        <v>12</v>
      </c>
      <c r="J135" s="10">
        <v>10</v>
      </c>
      <c r="K135" s="10" t="s">
        <v>13</v>
      </c>
      <c r="L135" s="10" t="s">
        <v>14</v>
      </c>
      <c r="M135" s="10">
        <v>43</v>
      </c>
      <c r="N135" s="10">
        <v>430</v>
      </c>
      <c r="O135" s="10" t="s">
        <v>42</v>
      </c>
    </row>
    <row r="136" spans="1:15" hidden="1" x14ac:dyDescent="0.25">
      <c r="A136" s="10" t="s">
        <v>36</v>
      </c>
      <c r="B136" s="10">
        <v>1032</v>
      </c>
      <c r="C136" s="10" t="s">
        <v>2151</v>
      </c>
      <c r="D136" s="10" t="s">
        <v>2152</v>
      </c>
      <c r="E136" s="10" t="s">
        <v>2153</v>
      </c>
      <c r="F136" s="10" t="s">
        <v>135</v>
      </c>
      <c r="G136" s="10" t="s">
        <v>2130</v>
      </c>
      <c r="H136" s="10" t="s">
        <v>540</v>
      </c>
      <c r="I136" s="10" t="s">
        <v>541</v>
      </c>
      <c r="J136" s="10">
        <v>100</v>
      </c>
      <c r="K136" s="10" t="s">
        <v>13</v>
      </c>
      <c r="L136" s="10" t="s">
        <v>2133</v>
      </c>
      <c r="M136" s="10">
        <v>2265.6</v>
      </c>
      <c r="N136" s="10">
        <v>226560</v>
      </c>
      <c r="O136" s="10" t="s">
        <v>42</v>
      </c>
    </row>
    <row r="137" spans="1:15" hidden="1" x14ac:dyDescent="0.25">
      <c r="A137" s="10" t="s">
        <v>36</v>
      </c>
      <c r="B137" s="10">
        <v>1035</v>
      </c>
      <c r="C137" s="10" t="s">
        <v>2154</v>
      </c>
      <c r="D137" s="10" t="s">
        <v>2155</v>
      </c>
      <c r="E137" s="10" t="s">
        <v>2156</v>
      </c>
      <c r="F137" s="10" t="s">
        <v>40</v>
      </c>
      <c r="G137" s="10" t="s">
        <v>2157</v>
      </c>
      <c r="H137" s="10" t="s">
        <v>11</v>
      </c>
      <c r="I137" s="10" t="s">
        <v>12</v>
      </c>
      <c r="J137" s="10">
        <v>20</v>
      </c>
      <c r="K137" s="10" t="s">
        <v>13</v>
      </c>
      <c r="L137" s="10" t="s">
        <v>14</v>
      </c>
      <c r="M137" s="10">
        <v>43</v>
      </c>
      <c r="N137" s="10">
        <v>860</v>
      </c>
      <c r="O137" s="10" t="s">
        <v>42</v>
      </c>
    </row>
    <row r="138" spans="1:15" hidden="1" x14ac:dyDescent="0.25">
      <c r="A138" s="10" t="s">
        <v>36</v>
      </c>
      <c r="B138" s="10">
        <v>1036</v>
      </c>
      <c r="C138" s="10" t="s">
        <v>2158</v>
      </c>
      <c r="D138" s="10" t="s">
        <v>2159</v>
      </c>
      <c r="E138" s="10" t="s">
        <v>2160</v>
      </c>
      <c r="F138" s="10" t="s">
        <v>135</v>
      </c>
      <c r="G138" s="10" t="s">
        <v>2161</v>
      </c>
      <c r="H138" s="10" t="s">
        <v>28</v>
      </c>
      <c r="I138" s="10" t="s">
        <v>29</v>
      </c>
      <c r="J138" s="10">
        <v>125</v>
      </c>
      <c r="K138" s="10" t="s">
        <v>13</v>
      </c>
      <c r="L138" s="10" t="s">
        <v>14</v>
      </c>
      <c r="M138" s="10">
        <v>125</v>
      </c>
      <c r="N138" s="10">
        <v>15625</v>
      </c>
      <c r="O138" s="10" t="s">
        <v>42</v>
      </c>
    </row>
    <row r="139" spans="1:15" hidden="1" x14ac:dyDescent="0.25">
      <c r="A139" s="10" t="s">
        <v>36</v>
      </c>
      <c r="B139" s="10">
        <v>1039</v>
      </c>
      <c r="C139" s="10" t="s">
        <v>2162</v>
      </c>
      <c r="D139" s="10" t="s">
        <v>2163</v>
      </c>
      <c r="E139" s="10" t="s">
        <v>2164</v>
      </c>
      <c r="F139" s="10" t="s">
        <v>40</v>
      </c>
      <c r="G139" s="10" t="s">
        <v>1702</v>
      </c>
      <c r="H139" s="10" t="s">
        <v>2165</v>
      </c>
      <c r="I139" s="10" t="s">
        <v>2166</v>
      </c>
      <c r="J139" s="10">
        <v>1</v>
      </c>
      <c r="K139" s="10" t="s">
        <v>13</v>
      </c>
      <c r="L139" s="10" t="s">
        <v>2133</v>
      </c>
      <c r="M139" s="10">
        <v>8850</v>
      </c>
      <c r="N139" s="10">
        <v>8850</v>
      </c>
      <c r="O139" s="10" t="s">
        <v>42</v>
      </c>
    </row>
    <row r="140" spans="1:15" hidden="1" x14ac:dyDescent="0.25">
      <c r="A140" s="10" t="s">
        <v>36</v>
      </c>
      <c r="B140" s="10">
        <v>1039</v>
      </c>
      <c r="C140" s="10" t="s">
        <v>2162</v>
      </c>
      <c r="D140" s="10" t="s">
        <v>2163</v>
      </c>
      <c r="E140" s="10" t="s">
        <v>2164</v>
      </c>
      <c r="F140" s="10" t="s">
        <v>40</v>
      </c>
      <c r="G140" s="10" t="s">
        <v>1702</v>
      </c>
      <c r="H140" s="10" t="s">
        <v>1899</v>
      </c>
      <c r="I140" s="10" t="s">
        <v>1900</v>
      </c>
      <c r="J140" s="10">
        <v>1</v>
      </c>
      <c r="K140" s="10" t="s">
        <v>13</v>
      </c>
      <c r="L140" s="10" t="s">
        <v>2133</v>
      </c>
      <c r="M140" s="10">
        <v>8850</v>
      </c>
      <c r="N140" s="10">
        <v>8850</v>
      </c>
      <c r="O140" s="10" t="s">
        <v>42</v>
      </c>
    </row>
    <row r="141" spans="1:15" hidden="1" x14ac:dyDescent="0.25">
      <c r="A141" s="10" t="s">
        <v>36</v>
      </c>
      <c r="B141" s="10">
        <v>1043</v>
      </c>
      <c r="C141" s="10" t="s">
        <v>2167</v>
      </c>
      <c r="D141" s="10" t="s">
        <v>2168</v>
      </c>
      <c r="E141" s="10" t="s">
        <v>2169</v>
      </c>
      <c r="F141" s="10" t="s">
        <v>40</v>
      </c>
      <c r="G141" s="10" t="s">
        <v>2170</v>
      </c>
      <c r="H141" s="10" t="s">
        <v>966</v>
      </c>
      <c r="I141" s="10" t="s">
        <v>967</v>
      </c>
      <c r="J141" s="10">
        <v>210</v>
      </c>
      <c r="K141" s="10" t="s">
        <v>13</v>
      </c>
      <c r="L141" s="10" t="s">
        <v>2038</v>
      </c>
      <c r="M141" s="10">
        <v>128.61660000000001</v>
      </c>
      <c r="N141" s="10">
        <v>27009.486000000001</v>
      </c>
      <c r="O141" s="10" t="s">
        <v>42</v>
      </c>
    </row>
    <row r="142" spans="1:15" hidden="1" x14ac:dyDescent="0.25">
      <c r="A142" s="10" t="s">
        <v>36</v>
      </c>
      <c r="B142" s="10">
        <v>1047</v>
      </c>
      <c r="C142" s="10" t="s">
        <v>2171</v>
      </c>
      <c r="D142" s="10" t="s">
        <v>2172</v>
      </c>
      <c r="E142" s="10" t="s">
        <v>2173</v>
      </c>
      <c r="F142" s="10" t="s">
        <v>135</v>
      </c>
      <c r="G142" s="10" t="s">
        <v>2174</v>
      </c>
      <c r="H142" s="10" t="s">
        <v>28</v>
      </c>
      <c r="I142" s="10" t="s">
        <v>29</v>
      </c>
      <c r="J142" s="10">
        <v>25</v>
      </c>
      <c r="K142" s="10" t="s">
        <v>13</v>
      </c>
      <c r="L142" s="10" t="s">
        <v>14</v>
      </c>
      <c r="M142" s="10">
        <v>125</v>
      </c>
      <c r="N142" s="10">
        <v>3125</v>
      </c>
      <c r="O142" s="10" t="s">
        <v>42</v>
      </c>
    </row>
    <row r="143" spans="1:15" hidden="1" x14ac:dyDescent="0.25">
      <c r="A143" s="10" t="s">
        <v>36</v>
      </c>
      <c r="B143" s="10">
        <v>1052</v>
      </c>
      <c r="C143" s="10" t="s">
        <v>2175</v>
      </c>
      <c r="D143" s="10" t="s">
        <v>2176</v>
      </c>
      <c r="E143" s="10" t="s">
        <v>2177</v>
      </c>
      <c r="F143" s="10" t="s">
        <v>40</v>
      </c>
      <c r="G143" s="10" t="s">
        <v>2178</v>
      </c>
      <c r="H143" s="10" t="s">
        <v>11</v>
      </c>
      <c r="I143" s="10" t="s">
        <v>12</v>
      </c>
      <c r="J143" s="10">
        <v>20</v>
      </c>
      <c r="K143" s="10" t="s">
        <v>13</v>
      </c>
      <c r="L143" s="10" t="s">
        <v>14</v>
      </c>
      <c r="M143" s="10">
        <v>43</v>
      </c>
      <c r="N143" s="10">
        <v>860</v>
      </c>
      <c r="O143" s="10" t="s">
        <v>42</v>
      </c>
    </row>
    <row r="144" spans="1:15" hidden="1" x14ac:dyDescent="0.25">
      <c r="A144" s="10" t="s">
        <v>36</v>
      </c>
      <c r="B144" s="10">
        <v>1061</v>
      </c>
      <c r="C144" s="10" t="s">
        <v>2179</v>
      </c>
      <c r="D144" s="10" t="s">
        <v>2180</v>
      </c>
      <c r="E144" s="10" t="s">
        <v>2181</v>
      </c>
      <c r="F144" s="10" t="s">
        <v>135</v>
      </c>
      <c r="G144" s="10" t="s">
        <v>2182</v>
      </c>
      <c r="H144" s="10" t="s">
        <v>357</v>
      </c>
      <c r="I144" s="10" t="s">
        <v>358</v>
      </c>
      <c r="J144" s="10">
        <v>130</v>
      </c>
      <c r="K144" s="10" t="s">
        <v>13</v>
      </c>
      <c r="L144" s="10" t="s">
        <v>2183</v>
      </c>
      <c r="M144" s="10">
        <v>49.158799999999999</v>
      </c>
      <c r="N144" s="10">
        <v>6390.6440000000002</v>
      </c>
      <c r="O144" s="10" t="s">
        <v>42</v>
      </c>
    </row>
    <row r="145" spans="1:15" hidden="1" x14ac:dyDescent="0.25">
      <c r="A145" s="10" t="s">
        <v>36</v>
      </c>
      <c r="B145" s="10">
        <v>1061</v>
      </c>
      <c r="C145" s="10" t="s">
        <v>2179</v>
      </c>
      <c r="D145" s="10" t="s">
        <v>2180</v>
      </c>
      <c r="E145" s="10" t="s">
        <v>2181</v>
      </c>
      <c r="F145" s="10" t="s">
        <v>135</v>
      </c>
      <c r="G145" s="10" t="s">
        <v>2182</v>
      </c>
      <c r="H145" s="10" t="s">
        <v>471</v>
      </c>
      <c r="I145" s="10" t="s">
        <v>472</v>
      </c>
      <c r="J145" s="10">
        <v>1200</v>
      </c>
      <c r="K145" s="10" t="s">
        <v>13</v>
      </c>
      <c r="L145" s="10" t="s">
        <v>2183</v>
      </c>
      <c r="M145" s="10">
        <v>46.267800000000001</v>
      </c>
      <c r="N145" s="10">
        <v>55521.36</v>
      </c>
      <c r="O145" s="10" t="s">
        <v>42</v>
      </c>
    </row>
    <row r="146" spans="1:15" hidden="1" x14ac:dyDescent="0.25">
      <c r="A146" s="10" t="s">
        <v>36</v>
      </c>
      <c r="B146" s="10">
        <v>1061</v>
      </c>
      <c r="C146" s="10" t="s">
        <v>2179</v>
      </c>
      <c r="D146" s="10" t="s">
        <v>2180</v>
      </c>
      <c r="E146" s="10" t="s">
        <v>2184</v>
      </c>
      <c r="F146" s="10" t="s">
        <v>135</v>
      </c>
      <c r="G146" s="10" t="s">
        <v>2182</v>
      </c>
      <c r="H146" s="10" t="s">
        <v>408</v>
      </c>
      <c r="I146" s="10" t="s">
        <v>409</v>
      </c>
      <c r="J146" s="10">
        <v>100</v>
      </c>
      <c r="K146" s="10" t="s">
        <v>13</v>
      </c>
      <c r="L146" s="10" t="s">
        <v>2183</v>
      </c>
      <c r="M146" s="10">
        <v>555.2962</v>
      </c>
      <c r="N146" s="10">
        <v>55529.62</v>
      </c>
      <c r="O146" s="10" t="s">
        <v>42</v>
      </c>
    </row>
    <row r="147" spans="1:15" hidden="1" x14ac:dyDescent="0.25">
      <c r="A147" s="10" t="s">
        <v>36</v>
      </c>
      <c r="B147" s="10">
        <v>1061</v>
      </c>
      <c r="C147" s="10" t="s">
        <v>2179</v>
      </c>
      <c r="D147" s="10" t="s">
        <v>2180</v>
      </c>
      <c r="E147" s="10" t="s">
        <v>2184</v>
      </c>
      <c r="F147" s="10" t="s">
        <v>135</v>
      </c>
      <c r="G147" s="10" t="s">
        <v>2182</v>
      </c>
      <c r="H147" s="10" t="s">
        <v>406</v>
      </c>
      <c r="I147" s="10" t="s">
        <v>407</v>
      </c>
      <c r="J147" s="10">
        <v>100</v>
      </c>
      <c r="K147" s="10" t="s">
        <v>13</v>
      </c>
      <c r="L147" s="10" t="s">
        <v>2183</v>
      </c>
      <c r="M147" s="10">
        <v>555.28440000000001</v>
      </c>
      <c r="N147" s="10">
        <v>55528.44</v>
      </c>
      <c r="O147" s="10" t="s">
        <v>42</v>
      </c>
    </row>
    <row r="148" spans="1:15" hidden="1" x14ac:dyDescent="0.25">
      <c r="A148" s="10" t="s">
        <v>36</v>
      </c>
      <c r="B148" s="10">
        <v>1063</v>
      </c>
      <c r="C148" s="10" t="s">
        <v>2185</v>
      </c>
      <c r="D148" s="10" t="s">
        <v>2186</v>
      </c>
      <c r="E148" s="10" t="s">
        <v>2187</v>
      </c>
      <c r="F148" s="10" t="s">
        <v>40</v>
      </c>
      <c r="G148" s="10" t="s">
        <v>2188</v>
      </c>
      <c r="H148" s="10" t="s">
        <v>331</v>
      </c>
      <c r="I148" s="10" t="s">
        <v>332</v>
      </c>
      <c r="J148" s="10">
        <v>45</v>
      </c>
      <c r="K148" s="10" t="s">
        <v>13</v>
      </c>
      <c r="L148" s="10" t="s">
        <v>2183</v>
      </c>
      <c r="M148" s="10">
        <v>124.9384</v>
      </c>
      <c r="N148" s="10">
        <v>5622.2280000000001</v>
      </c>
      <c r="O148" s="10" t="s">
        <v>42</v>
      </c>
    </row>
    <row r="149" spans="1:15" hidden="1" x14ac:dyDescent="0.25">
      <c r="A149" s="10" t="s">
        <v>36</v>
      </c>
      <c r="B149" s="10">
        <v>1063</v>
      </c>
      <c r="C149" s="10" t="s">
        <v>2185</v>
      </c>
      <c r="D149" s="10" t="s">
        <v>2186</v>
      </c>
      <c r="E149" s="10" t="s">
        <v>2187</v>
      </c>
      <c r="F149" s="10" t="s">
        <v>40</v>
      </c>
      <c r="G149" s="10" t="s">
        <v>2188</v>
      </c>
      <c r="H149" s="10" t="s">
        <v>335</v>
      </c>
      <c r="I149" s="10" t="s">
        <v>336</v>
      </c>
      <c r="J149" s="10">
        <v>15</v>
      </c>
      <c r="K149" s="10" t="s">
        <v>13</v>
      </c>
      <c r="L149" s="10" t="s">
        <v>2183</v>
      </c>
      <c r="M149" s="10">
        <v>113.575</v>
      </c>
      <c r="N149" s="10">
        <v>1703.625</v>
      </c>
      <c r="O149" s="10" t="s">
        <v>42</v>
      </c>
    </row>
    <row r="150" spans="1:15" hidden="1" x14ac:dyDescent="0.25">
      <c r="A150" s="10" t="s">
        <v>36</v>
      </c>
      <c r="B150" s="10">
        <v>1068</v>
      </c>
      <c r="C150" s="10" t="s">
        <v>2189</v>
      </c>
      <c r="D150" s="10" t="s">
        <v>2190</v>
      </c>
      <c r="E150" s="10" t="s">
        <v>2191</v>
      </c>
      <c r="F150" s="10" t="s">
        <v>40</v>
      </c>
      <c r="G150" s="10" t="s">
        <v>2192</v>
      </c>
      <c r="H150" s="10" t="s">
        <v>11</v>
      </c>
      <c r="I150" s="10" t="s">
        <v>12</v>
      </c>
      <c r="J150" s="10">
        <v>16</v>
      </c>
      <c r="K150" s="10" t="s">
        <v>13</v>
      </c>
      <c r="L150" s="10" t="s">
        <v>14</v>
      </c>
      <c r="M150" s="10">
        <v>43</v>
      </c>
      <c r="N150" s="10">
        <v>688</v>
      </c>
      <c r="O150" s="10" t="s">
        <v>42</v>
      </c>
    </row>
    <row r="151" spans="1:15" hidden="1" x14ac:dyDescent="0.25">
      <c r="A151" s="10" t="s">
        <v>36</v>
      </c>
      <c r="B151" s="10">
        <v>1071</v>
      </c>
      <c r="C151" s="10" t="s">
        <v>2193</v>
      </c>
      <c r="D151" s="10" t="s">
        <v>2194</v>
      </c>
      <c r="E151" s="10" t="s">
        <v>2195</v>
      </c>
      <c r="F151" s="10" t="s">
        <v>40</v>
      </c>
      <c r="G151" s="10" t="s">
        <v>2196</v>
      </c>
      <c r="H151" s="10" t="s">
        <v>2197</v>
      </c>
      <c r="I151" s="10" t="s">
        <v>2198</v>
      </c>
      <c r="J151" s="10">
        <v>2</v>
      </c>
      <c r="K151" s="10" t="s">
        <v>13</v>
      </c>
      <c r="L151" s="10" t="s">
        <v>2199</v>
      </c>
      <c r="M151" s="10">
        <v>253300.13339999999</v>
      </c>
      <c r="N151" s="10">
        <v>506600.26679999998</v>
      </c>
      <c r="O151" s="10" t="s">
        <v>42</v>
      </c>
    </row>
    <row r="152" spans="1:15" hidden="1" x14ac:dyDescent="0.25">
      <c r="A152" s="10" t="s">
        <v>36</v>
      </c>
      <c r="B152" s="10">
        <v>1072</v>
      </c>
      <c r="C152" s="10" t="s">
        <v>2200</v>
      </c>
      <c r="D152" s="10" t="s">
        <v>2194</v>
      </c>
      <c r="E152" s="10" t="s">
        <v>2201</v>
      </c>
      <c r="F152" s="10" t="s">
        <v>135</v>
      </c>
      <c r="G152" s="10" t="s">
        <v>2202</v>
      </c>
      <c r="H152" s="10" t="s">
        <v>2203</v>
      </c>
      <c r="I152" s="10" t="s">
        <v>2204</v>
      </c>
      <c r="J152" s="10">
        <v>20</v>
      </c>
      <c r="K152" s="10" t="s">
        <v>13</v>
      </c>
      <c r="L152" s="10" t="s">
        <v>1315</v>
      </c>
      <c r="M152" s="10">
        <v>4693.5680000000002</v>
      </c>
      <c r="N152" s="10">
        <v>93871.360000000001</v>
      </c>
      <c r="O152" s="10" t="s">
        <v>42</v>
      </c>
    </row>
    <row r="153" spans="1:15" hidden="1" x14ac:dyDescent="0.25">
      <c r="A153" s="10" t="s">
        <v>36</v>
      </c>
      <c r="B153" s="10">
        <v>1073</v>
      </c>
      <c r="C153" s="10" t="s">
        <v>2205</v>
      </c>
      <c r="D153" s="10" t="s">
        <v>2194</v>
      </c>
      <c r="E153" s="10" t="s">
        <v>2206</v>
      </c>
      <c r="F153" s="10" t="s">
        <v>135</v>
      </c>
      <c r="G153" s="10" t="s">
        <v>1204</v>
      </c>
      <c r="H153" s="10" t="s">
        <v>2207</v>
      </c>
      <c r="I153" s="10" t="s">
        <v>2208</v>
      </c>
      <c r="J153" s="10">
        <v>700</v>
      </c>
      <c r="K153" s="10" t="s">
        <v>13</v>
      </c>
      <c r="L153" s="10" t="s">
        <v>113</v>
      </c>
      <c r="M153" s="10">
        <v>23.6</v>
      </c>
      <c r="N153" s="10">
        <v>16520</v>
      </c>
      <c r="O153" s="10" t="s">
        <v>42</v>
      </c>
    </row>
    <row r="154" spans="1:15" hidden="1" x14ac:dyDescent="0.25">
      <c r="A154" s="10" t="s">
        <v>36</v>
      </c>
      <c r="B154" s="10">
        <v>1073</v>
      </c>
      <c r="C154" s="10" t="s">
        <v>2205</v>
      </c>
      <c r="D154" s="10" t="s">
        <v>2194</v>
      </c>
      <c r="E154" s="10" t="s">
        <v>2206</v>
      </c>
      <c r="F154" s="10" t="s">
        <v>135</v>
      </c>
      <c r="G154" s="10" t="s">
        <v>1204</v>
      </c>
      <c r="H154" s="10" t="s">
        <v>426</v>
      </c>
      <c r="I154" s="10" t="s">
        <v>427</v>
      </c>
      <c r="J154" s="10">
        <v>1</v>
      </c>
      <c r="K154" s="10" t="s">
        <v>13</v>
      </c>
      <c r="L154" s="10" t="s">
        <v>113</v>
      </c>
      <c r="M154" s="10">
        <v>2360</v>
      </c>
      <c r="N154" s="10">
        <v>2360</v>
      </c>
      <c r="O154" s="10" t="s">
        <v>42</v>
      </c>
    </row>
    <row r="155" spans="1:15" hidden="1" x14ac:dyDescent="0.25">
      <c r="A155" s="10" t="s">
        <v>36</v>
      </c>
      <c r="B155" s="10">
        <v>1073</v>
      </c>
      <c r="C155" s="10" t="s">
        <v>2205</v>
      </c>
      <c r="D155" s="10" t="s">
        <v>2194</v>
      </c>
      <c r="E155" s="10" t="s">
        <v>2206</v>
      </c>
      <c r="F155" s="10" t="s">
        <v>135</v>
      </c>
      <c r="G155" s="10" t="s">
        <v>1204</v>
      </c>
      <c r="H155" s="10" t="s">
        <v>2209</v>
      </c>
      <c r="I155" s="10" t="s">
        <v>2210</v>
      </c>
      <c r="J155" s="10">
        <v>3</v>
      </c>
      <c r="K155" s="10" t="s">
        <v>13</v>
      </c>
      <c r="L155" s="10" t="s">
        <v>113</v>
      </c>
      <c r="M155" s="10">
        <v>5310</v>
      </c>
      <c r="N155" s="10">
        <v>15930</v>
      </c>
      <c r="O155" s="10" t="s">
        <v>42</v>
      </c>
    </row>
    <row r="156" spans="1:15" hidden="1" x14ac:dyDescent="0.25">
      <c r="A156" s="10" t="s">
        <v>36</v>
      </c>
      <c r="B156" s="10">
        <v>1076</v>
      </c>
      <c r="C156" s="10" t="s">
        <v>2211</v>
      </c>
      <c r="D156" s="10" t="s">
        <v>2212</v>
      </c>
      <c r="E156" s="10" t="s">
        <v>2213</v>
      </c>
      <c r="F156" s="10" t="s">
        <v>40</v>
      </c>
      <c r="G156" s="10" t="s">
        <v>2214</v>
      </c>
      <c r="H156" s="10" t="s">
        <v>100</v>
      </c>
      <c r="I156" s="10" t="s">
        <v>101</v>
      </c>
      <c r="J156" s="10">
        <v>21</v>
      </c>
      <c r="K156" s="10" t="s">
        <v>13</v>
      </c>
      <c r="L156" s="10" t="s">
        <v>476</v>
      </c>
      <c r="M156" s="10">
        <v>5310</v>
      </c>
      <c r="N156" s="10">
        <v>111510</v>
      </c>
      <c r="O156" s="10" t="s">
        <v>42</v>
      </c>
    </row>
    <row r="157" spans="1:15" hidden="1" x14ac:dyDescent="0.25">
      <c r="A157" s="10" t="s">
        <v>36</v>
      </c>
      <c r="B157" s="10">
        <v>1077</v>
      </c>
      <c r="C157" s="10" t="s">
        <v>2215</v>
      </c>
      <c r="D157" s="10" t="s">
        <v>2216</v>
      </c>
      <c r="E157" s="10" t="s">
        <v>2217</v>
      </c>
      <c r="F157" s="10" t="s">
        <v>135</v>
      </c>
      <c r="G157" s="10" t="s">
        <v>2218</v>
      </c>
      <c r="H157" s="10" t="s">
        <v>2219</v>
      </c>
      <c r="I157" s="10" t="s">
        <v>2220</v>
      </c>
      <c r="J157" s="10">
        <v>17</v>
      </c>
      <c r="K157" s="10" t="s">
        <v>13</v>
      </c>
      <c r="L157" s="10" t="s">
        <v>102</v>
      </c>
      <c r="M157" s="10">
        <v>50734.1</v>
      </c>
      <c r="N157" s="10">
        <v>862479.7</v>
      </c>
      <c r="O157" s="10" t="s">
        <v>42</v>
      </c>
    </row>
    <row r="158" spans="1:15" hidden="1" x14ac:dyDescent="0.25">
      <c r="A158" s="10" t="s">
        <v>36</v>
      </c>
      <c r="B158" s="10">
        <v>1082</v>
      </c>
      <c r="C158" s="10" t="s">
        <v>2221</v>
      </c>
      <c r="D158" s="10" t="s">
        <v>2222</v>
      </c>
      <c r="E158" s="10" t="s">
        <v>2223</v>
      </c>
      <c r="F158" s="10" t="s">
        <v>40</v>
      </c>
      <c r="G158" s="10" t="s">
        <v>2224</v>
      </c>
      <c r="H158" s="10" t="s">
        <v>11</v>
      </c>
      <c r="I158" s="10" t="s">
        <v>12</v>
      </c>
      <c r="J158" s="10">
        <v>16</v>
      </c>
      <c r="K158" s="10" t="s">
        <v>13</v>
      </c>
      <c r="L158" s="10" t="s">
        <v>14</v>
      </c>
      <c r="M158" s="10">
        <v>43</v>
      </c>
      <c r="N158" s="10">
        <v>688</v>
      </c>
      <c r="O158" s="10" t="s">
        <v>42</v>
      </c>
    </row>
    <row r="159" spans="1:15" hidden="1" x14ac:dyDescent="0.25">
      <c r="A159" s="10" t="s">
        <v>36</v>
      </c>
      <c r="B159" s="10">
        <v>1093</v>
      </c>
      <c r="C159" s="10" t="s">
        <v>2225</v>
      </c>
      <c r="D159" s="10" t="s">
        <v>2226</v>
      </c>
      <c r="E159" s="10" t="s">
        <v>2227</v>
      </c>
      <c r="F159" s="10" t="s">
        <v>40</v>
      </c>
      <c r="G159" s="10" t="s">
        <v>2228</v>
      </c>
      <c r="H159" s="10" t="s">
        <v>11</v>
      </c>
      <c r="I159" s="10" t="s">
        <v>12</v>
      </c>
      <c r="J159" s="10">
        <v>10</v>
      </c>
      <c r="K159" s="10" t="s">
        <v>13</v>
      </c>
      <c r="L159" s="10" t="s">
        <v>14</v>
      </c>
      <c r="M159" s="10">
        <v>43</v>
      </c>
      <c r="N159" s="10">
        <v>430</v>
      </c>
      <c r="O159" s="10" t="s">
        <v>42</v>
      </c>
    </row>
    <row r="160" spans="1:15" hidden="1" x14ac:dyDescent="0.25">
      <c r="A160" s="10" t="s">
        <v>36</v>
      </c>
      <c r="B160" s="10">
        <v>1097</v>
      </c>
      <c r="C160" s="10" t="s">
        <v>2229</v>
      </c>
      <c r="D160" s="10" t="s">
        <v>2230</v>
      </c>
      <c r="E160" s="10" t="s">
        <v>2231</v>
      </c>
      <c r="F160" s="10" t="s">
        <v>40</v>
      </c>
      <c r="G160" s="10" t="s">
        <v>2232</v>
      </c>
      <c r="H160" s="10" t="s">
        <v>2233</v>
      </c>
      <c r="I160" s="10" t="s">
        <v>2234</v>
      </c>
      <c r="J160" s="10">
        <v>1000</v>
      </c>
      <c r="K160" s="10" t="s">
        <v>13</v>
      </c>
      <c r="L160" s="10" t="s">
        <v>113</v>
      </c>
      <c r="M160" s="10">
        <v>8.26</v>
      </c>
      <c r="N160" s="10">
        <v>8260</v>
      </c>
      <c r="O160" s="10" t="s">
        <v>42</v>
      </c>
    </row>
    <row r="161" spans="1:15" hidden="1" x14ac:dyDescent="0.25">
      <c r="A161" s="10" t="s">
        <v>36</v>
      </c>
      <c r="B161" s="10">
        <v>1101</v>
      </c>
      <c r="C161" s="10" t="s">
        <v>2235</v>
      </c>
      <c r="D161" s="10" t="s">
        <v>2230</v>
      </c>
      <c r="E161" s="10" t="s">
        <v>2236</v>
      </c>
      <c r="F161" s="10" t="s">
        <v>135</v>
      </c>
      <c r="G161" s="10" t="s">
        <v>2237</v>
      </c>
      <c r="H161" s="10" t="s">
        <v>2219</v>
      </c>
      <c r="I161" s="10" t="s">
        <v>2220</v>
      </c>
      <c r="J161" s="10">
        <v>3</v>
      </c>
      <c r="K161" s="10" t="s">
        <v>13</v>
      </c>
      <c r="L161" s="10" t="s">
        <v>102</v>
      </c>
      <c r="M161" s="10">
        <v>50734.1</v>
      </c>
      <c r="N161" s="10">
        <v>152202.29999999999</v>
      </c>
      <c r="O161" s="10" t="s">
        <v>42</v>
      </c>
    </row>
    <row r="162" spans="1:15" hidden="1" x14ac:dyDescent="0.25">
      <c r="A162" s="10" t="s">
        <v>36</v>
      </c>
      <c r="B162" s="10">
        <v>1101</v>
      </c>
      <c r="C162" s="10" t="s">
        <v>2235</v>
      </c>
      <c r="D162" s="10" t="s">
        <v>2230</v>
      </c>
      <c r="E162" s="10" t="s">
        <v>2236</v>
      </c>
      <c r="F162" s="10" t="s">
        <v>135</v>
      </c>
      <c r="G162" s="10" t="s">
        <v>2237</v>
      </c>
      <c r="H162" s="10" t="s">
        <v>2238</v>
      </c>
      <c r="I162" s="10" t="s">
        <v>2239</v>
      </c>
      <c r="J162" s="10">
        <v>1</v>
      </c>
      <c r="K162" s="10" t="s">
        <v>13</v>
      </c>
      <c r="L162" s="10" t="s">
        <v>102</v>
      </c>
      <c r="M162" s="10">
        <v>54162</v>
      </c>
      <c r="N162" s="10">
        <v>54162</v>
      </c>
      <c r="O162" s="10" t="s">
        <v>42</v>
      </c>
    </row>
    <row r="163" spans="1:15" hidden="1" x14ac:dyDescent="0.25">
      <c r="A163" s="10" t="s">
        <v>36</v>
      </c>
      <c r="B163" s="10">
        <v>1102</v>
      </c>
      <c r="C163" s="10" t="s">
        <v>2240</v>
      </c>
      <c r="D163" s="10" t="s">
        <v>2241</v>
      </c>
      <c r="E163" s="10" t="s">
        <v>2242</v>
      </c>
      <c r="F163" s="10" t="s">
        <v>40</v>
      </c>
      <c r="G163" s="10" t="s">
        <v>2243</v>
      </c>
      <c r="H163" s="10" t="s">
        <v>11</v>
      </c>
      <c r="I163" s="10" t="s">
        <v>12</v>
      </c>
      <c r="J163" s="10">
        <v>11</v>
      </c>
      <c r="K163" s="10" t="s">
        <v>13</v>
      </c>
      <c r="L163" s="10" t="s">
        <v>14</v>
      </c>
      <c r="M163" s="10">
        <v>43</v>
      </c>
      <c r="N163" s="10">
        <v>473</v>
      </c>
      <c r="O163" s="10" t="s">
        <v>42</v>
      </c>
    </row>
    <row r="164" spans="1:15" hidden="1" x14ac:dyDescent="0.25">
      <c r="A164" s="10" t="s">
        <v>36</v>
      </c>
      <c r="B164" s="10">
        <v>1111</v>
      </c>
      <c r="C164" s="10" t="s">
        <v>2244</v>
      </c>
      <c r="D164" s="10" t="s">
        <v>2245</v>
      </c>
      <c r="E164" s="10" t="s">
        <v>2246</v>
      </c>
      <c r="F164" s="10" t="s">
        <v>40</v>
      </c>
      <c r="G164" s="10" t="s">
        <v>2247</v>
      </c>
      <c r="H164" s="10" t="s">
        <v>105</v>
      </c>
      <c r="I164" s="10" t="s">
        <v>106</v>
      </c>
      <c r="J164" s="10">
        <v>3</v>
      </c>
      <c r="K164" s="10" t="s">
        <v>13</v>
      </c>
      <c r="L164" s="10" t="s">
        <v>297</v>
      </c>
      <c r="M164" s="10">
        <v>22420</v>
      </c>
      <c r="N164" s="10">
        <v>67260</v>
      </c>
      <c r="O164" s="10" t="s">
        <v>42</v>
      </c>
    </row>
    <row r="165" spans="1:15" hidden="1" x14ac:dyDescent="0.25">
      <c r="A165" s="10" t="s">
        <v>36</v>
      </c>
      <c r="B165" s="10">
        <v>1133</v>
      </c>
      <c r="C165" s="10" t="s">
        <v>2248</v>
      </c>
      <c r="D165" s="10" t="s">
        <v>2249</v>
      </c>
      <c r="E165" s="10" t="s">
        <v>2250</v>
      </c>
      <c r="F165" s="10" t="s">
        <v>40</v>
      </c>
      <c r="G165" s="10" t="s">
        <v>2251</v>
      </c>
      <c r="H165" s="10" t="s">
        <v>11</v>
      </c>
      <c r="I165" s="10" t="s">
        <v>12</v>
      </c>
      <c r="J165" s="10">
        <v>22</v>
      </c>
      <c r="K165" s="10" t="s">
        <v>13</v>
      </c>
      <c r="L165" s="10" t="s">
        <v>14</v>
      </c>
      <c r="M165" s="10">
        <v>43</v>
      </c>
      <c r="N165" s="10">
        <v>946</v>
      </c>
      <c r="O165" s="10" t="s">
        <v>42</v>
      </c>
    </row>
    <row r="166" spans="1:15" hidden="1" x14ac:dyDescent="0.25">
      <c r="A166" s="10" t="s">
        <v>36</v>
      </c>
      <c r="B166" s="10">
        <v>1146</v>
      </c>
      <c r="C166" s="10" t="s">
        <v>2252</v>
      </c>
      <c r="D166" s="10" t="s">
        <v>2253</v>
      </c>
      <c r="E166" s="10" t="s">
        <v>2254</v>
      </c>
      <c r="F166" s="10" t="s">
        <v>135</v>
      </c>
      <c r="G166" s="10" t="s">
        <v>2255</v>
      </c>
      <c r="H166" s="10" t="s">
        <v>11</v>
      </c>
      <c r="I166" s="10" t="s">
        <v>12</v>
      </c>
      <c r="J166" s="10">
        <v>17</v>
      </c>
      <c r="K166" s="10" t="s">
        <v>13</v>
      </c>
      <c r="L166" s="10" t="s">
        <v>14</v>
      </c>
      <c r="M166" s="10">
        <v>43</v>
      </c>
      <c r="N166" s="10">
        <v>731</v>
      </c>
      <c r="O166" s="10" t="s">
        <v>42</v>
      </c>
    </row>
    <row r="167" spans="1:15" hidden="1" x14ac:dyDescent="0.25">
      <c r="A167" s="10" t="s">
        <v>36</v>
      </c>
      <c r="B167" s="10">
        <v>1157</v>
      </c>
      <c r="C167" s="10" t="s">
        <v>2256</v>
      </c>
      <c r="D167" s="10" t="s">
        <v>2257</v>
      </c>
      <c r="E167" s="10" t="s">
        <v>2258</v>
      </c>
      <c r="F167" s="10" t="s">
        <v>40</v>
      </c>
      <c r="G167" s="10" t="s">
        <v>2259</v>
      </c>
      <c r="H167" s="10" t="s">
        <v>11</v>
      </c>
      <c r="I167" s="10" t="s">
        <v>12</v>
      </c>
      <c r="J167" s="10">
        <v>10</v>
      </c>
      <c r="K167" s="10" t="s">
        <v>13</v>
      </c>
      <c r="L167" s="10" t="s">
        <v>14</v>
      </c>
      <c r="M167" s="10">
        <v>43</v>
      </c>
      <c r="N167" s="10">
        <v>430</v>
      </c>
      <c r="O167" s="10" t="s">
        <v>42</v>
      </c>
    </row>
  </sheetData>
  <autoFilter ref="A1:O167" xr:uid="{00000000-0009-0000-0000-00000A000000}">
    <filterColumn colId="8">
      <filters>
        <filter val="SOBRE HILO CREMA PAN DE ORO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2:O100"/>
  <sheetViews>
    <sheetView topLeftCell="C1" workbookViewId="0">
      <selection activeCell="P106" sqref="P106"/>
    </sheetView>
  </sheetViews>
  <sheetFormatPr baseColWidth="10" defaultColWidth="11.42578125" defaultRowHeight="15" x14ac:dyDescent="0.25"/>
  <cols>
    <col min="9" max="9" width="23.85546875" customWidth="1"/>
  </cols>
  <sheetData>
    <row r="2" spans="1:15" x14ac:dyDescent="0.25">
      <c r="A2" s="11" t="s">
        <v>36</v>
      </c>
      <c r="B2" s="11">
        <v>3309</v>
      </c>
      <c r="C2" s="11" t="s">
        <v>2260</v>
      </c>
      <c r="D2" s="11" t="s">
        <v>2261</v>
      </c>
      <c r="E2" s="11" t="s">
        <v>2262</v>
      </c>
      <c r="F2" s="11" t="s">
        <v>40</v>
      </c>
      <c r="G2" s="11" t="s">
        <v>2263</v>
      </c>
      <c r="H2" s="11" t="s">
        <v>11</v>
      </c>
      <c r="I2" s="11" t="s">
        <v>12</v>
      </c>
      <c r="J2" s="11">
        <v>10</v>
      </c>
      <c r="K2" s="11" t="s">
        <v>13</v>
      </c>
      <c r="L2" s="11" t="s">
        <v>14</v>
      </c>
      <c r="M2" s="11">
        <v>46</v>
      </c>
      <c r="N2" s="11">
        <v>460</v>
      </c>
      <c r="O2" s="11" t="s">
        <v>42</v>
      </c>
    </row>
    <row r="3" spans="1:15" hidden="1" x14ac:dyDescent="0.25">
      <c r="A3" s="11" t="s">
        <v>36</v>
      </c>
      <c r="B3" s="11">
        <v>3313</v>
      </c>
      <c r="C3" s="11" t="s">
        <v>2264</v>
      </c>
      <c r="D3" s="11" t="s">
        <v>2265</v>
      </c>
      <c r="E3" s="11" t="s">
        <v>2266</v>
      </c>
      <c r="F3" s="11" t="s">
        <v>135</v>
      </c>
      <c r="G3" s="11" t="s">
        <v>2267</v>
      </c>
      <c r="H3" s="11" t="s">
        <v>2268</v>
      </c>
      <c r="I3" s="11" t="s">
        <v>2269</v>
      </c>
      <c r="J3" s="11">
        <v>5</v>
      </c>
      <c r="K3" s="11" t="s">
        <v>13</v>
      </c>
      <c r="L3" s="11" t="s">
        <v>2270</v>
      </c>
      <c r="M3" s="11">
        <v>241.9</v>
      </c>
      <c r="N3" s="11">
        <v>1209.5</v>
      </c>
      <c r="O3" s="11" t="s">
        <v>42</v>
      </c>
    </row>
    <row r="4" spans="1:15" x14ac:dyDescent="0.25">
      <c r="A4" s="11" t="s">
        <v>36</v>
      </c>
      <c r="B4" s="11">
        <v>3313</v>
      </c>
      <c r="C4" s="11" t="s">
        <v>2264</v>
      </c>
      <c r="D4" s="11" t="s">
        <v>2265</v>
      </c>
      <c r="E4" s="11" t="s">
        <v>2266</v>
      </c>
      <c r="F4" s="11" t="s">
        <v>135</v>
      </c>
      <c r="G4" s="11" t="s">
        <v>2267</v>
      </c>
      <c r="H4" s="11" t="s">
        <v>239</v>
      </c>
      <c r="I4" s="11" t="s">
        <v>240</v>
      </c>
      <c r="J4" s="11">
        <v>10</v>
      </c>
      <c r="K4" s="11" t="s">
        <v>13</v>
      </c>
      <c r="L4" s="11" t="s">
        <v>2270</v>
      </c>
      <c r="M4" s="11">
        <v>1156.4000000000001</v>
      </c>
      <c r="N4" s="11">
        <v>11564</v>
      </c>
      <c r="O4" s="11" t="s">
        <v>42</v>
      </c>
    </row>
    <row r="5" spans="1:15" hidden="1" x14ac:dyDescent="0.25">
      <c r="A5" s="11" t="s">
        <v>36</v>
      </c>
      <c r="B5" s="11">
        <v>3313</v>
      </c>
      <c r="C5" s="11" t="s">
        <v>2264</v>
      </c>
      <c r="D5" s="11" t="s">
        <v>2265</v>
      </c>
      <c r="E5" s="11" t="s">
        <v>2266</v>
      </c>
      <c r="F5" s="11" t="s">
        <v>135</v>
      </c>
      <c r="G5" s="11" t="s">
        <v>2267</v>
      </c>
      <c r="H5" s="11" t="s">
        <v>312</v>
      </c>
      <c r="I5" s="11" t="s">
        <v>313</v>
      </c>
      <c r="J5" s="11">
        <v>15</v>
      </c>
      <c r="K5" s="11" t="s">
        <v>13</v>
      </c>
      <c r="L5" s="11" t="s">
        <v>2270</v>
      </c>
      <c r="M5" s="11">
        <v>731.6</v>
      </c>
      <c r="N5" s="11">
        <v>10974</v>
      </c>
      <c r="O5" s="11" t="s">
        <v>42</v>
      </c>
    </row>
    <row r="6" spans="1:15" hidden="1" x14ac:dyDescent="0.25">
      <c r="A6" s="11" t="s">
        <v>36</v>
      </c>
      <c r="B6" s="11">
        <v>3318</v>
      </c>
      <c r="C6" s="11" t="s">
        <v>2271</v>
      </c>
      <c r="D6" s="11" t="s">
        <v>2265</v>
      </c>
      <c r="E6" s="11" t="s">
        <v>2272</v>
      </c>
      <c r="F6" s="11" t="s">
        <v>40</v>
      </c>
      <c r="G6" s="11" t="s">
        <v>2273</v>
      </c>
      <c r="H6" s="11" t="s">
        <v>2274</v>
      </c>
      <c r="I6" s="11" t="s">
        <v>2275</v>
      </c>
      <c r="J6" s="11">
        <v>2</v>
      </c>
      <c r="K6" s="11" t="s">
        <v>13</v>
      </c>
      <c r="L6" s="11" t="s">
        <v>297</v>
      </c>
      <c r="M6" s="11">
        <v>1168.2</v>
      </c>
      <c r="N6" s="11">
        <v>2336.4</v>
      </c>
      <c r="O6" s="11" t="s">
        <v>42</v>
      </c>
    </row>
    <row r="7" spans="1:15" hidden="1" x14ac:dyDescent="0.25">
      <c r="A7" s="11" t="s">
        <v>36</v>
      </c>
      <c r="B7" s="11">
        <v>3319</v>
      </c>
      <c r="C7" s="11" t="s">
        <v>2276</v>
      </c>
      <c r="D7" s="11" t="s">
        <v>2265</v>
      </c>
      <c r="E7" s="11" t="s">
        <v>2277</v>
      </c>
      <c r="F7" s="11" t="s">
        <v>40</v>
      </c>
      <c r="G7" s="11" t="s">
        <v>2278</v>
      </c>
      <c r="H7" s="11" t="s">
        <v>2279</v>
      </c>
      <c r="I7" s="11" t="s">
        <v>2280</v>
      </c>
      <c r="J7" s="11">
        <v>1</v>
      </c>
      <c r="K7" s="11" t="s">
        <v>13</v>
      </c>
      <c r="L7" s="11" t="s">
        <v>2281</v>
      </c>
      <c r="M7" s="11">
        <v>2175.1884</v>
      </c>
      <c r="N7" s="11">
        <v>2175.1884</v>
      </c>
      <c r="O7" s="11" t="s">
        <v>42</v>
      </c>
    </row>
    <row r="8" spans="1:15" hidden="1" x14ac:dyDescent="0.25">
      <c r="A8" s="11" t="s">
        <v>36</v>
      </c>
      <c r="B8" s="11">
        <v>3319</v>
      </c>
      <c r="C8" s="11" t="s">
        <v>2276</v>
      </c>
      <c r="D8" s="11" t="s">
        <v>2265</v>
      </c>
      <c r="E8" s="11" t="s">
        <v>2277</v>
      </c>
      <c r="F8" s="11" t="s">
        <v>40</v>
      </c>
      <c r="G8" s="11" t="s">
        <v>2278</v>
      </c>
      <c r="H8" s="11" t="s">
        <v>991</v>
      </c>
      <c r="I8" s="11" t="s">
        <v>992</v>
      </c>
      <c r="J8" s="11">
        <v>6</v>
      </c>
      <c r="K8" s="11" t="s">
        <v>13</v>
      </c>
      <c r="L8" s="11" t="s">
        <v>2281</v>
      </c>
      <c r="M8" s="11">
        <v>5177.7809999999999</v>
      </c>
      <c r="N8" s="11">
        <v>31066.686000000002</v>
      </c>
      <c r="O8" s="11" t="s">
        <v>42</v>
      </c>
    </row>
    <row r="9" spans="1:15" hidden="1" x14ac:dyDescent="0.25">
      <c r="A9" s="11" t="s">
        <v>36</v>
      </c>
      <c r="B9" s="11">
        <v>3319</v>
      </c>
      <c r="C9" s="11" t="s">
        <v>2276</v>
      </c>
      <c r="D9" s="11" t="s">
        <v>2265</v>
      </c>
      <c r="E9" s="11" t="s">
        <v>2277</v>
      </c>
      <c r="F9" s="11" t="s">
        <v>40</v>
      </c>
      <c r="G9" s="11" t="s">
        <v>2278</v>
      </c>
      <c r="H9" s="11" t="s">
        <v>2282</v>
      </c>
      <c r="I9" s="11" t="s">
        <v>2283</v>
      </c>
      <c r="J9" s="11">
        <v>1</v>
      </c>
      <c r="K9" s="11" t="s">
        <v>13</v>
      </c>
      <c r="L9" s="11" t="s">
        <v>2281</v>
      </c>
      <c r="M9" s="11">
        <v>2320.8948</v>
      </c>
      <c r="N9" s="11">
        <v>2320.8948</v>
      </c>
      <c r="O9" s="11" t="s">
        <v>42</v>
      </c>
    </row>
    <row r="10" spans="1:15" hidden="1" x14ac:dyDescent="0.25">
      <c r="A10" s="11" t="s">
        <v>36</v>
      </c>
      <c r="B10" s="11">
        <v>3319</v>
      </c>
      <c r="C10" s="11" t="s">
        <v>2276</v>
      </c>
      <c r="D10" s="11" t="s">
        <v>2265</v>
      </c>
      <c r="E10" s="11" t="s">
        <v>2277</v>
      </c>
      <c r="F10" s="11" t="s">
        <v>40</v>
      </c>
      <c r="G10" s="11" t="s">
        <v>2278</v>
      </c>
      <c r="H10" s="11" t="s">
        <v>2284</v>
      </c>
      <c r="I10" s="11" t="s">
        <v>2285</v>
      </c>
      <c r="J10" s="11">
        <v>2</v>
      </c>
      <c r="K10" s="11" t="s">
        <v>13</v>
      </c>
      <c r="L10" s="11" t="s">
        <v>2281</v>
      </c>
      <c r="M10" s="11">
        <v>1925.4177999999999</v>
      </c>
      <c r="N10" s="11">
        <v>3850.8355999999999</v>
      </c>
      <c r="O10" s="11" t="s">
        <v>42</v>
      </c>
    </row>
    <row r="11" spans="1:15" hidden="1" x14ac:dyDescent="0.25">
      <c r="A11" s="11" t="s">
        <v>36</v>
      </c>
      <c r="B11" s="11">
        <v>3319</v>
      </c>
      <c r="C11" s="11" t="s">
        <v>2276</v>
      </c>
      <c r="D11" s="11" t="s">
        <v>2265</v>
      </c>
      <c r="E11" s="11" t="s">
        <v>2277</v>
      </c>
      <c r="F11" s="11" t="s">
        <v>40</v>
      </c>
      <c r="G11" s="11" t="s">
        <v>2278</v>
      </c>
      <c r="H11" s="11" t="s">
        <v>947</v>
      </c>
      <c r="I11" s="11" t="s">
        <v>948</v>
      </c>
      <c r="J11" s="11">
        <v>10</v>
      </c>
      <c r="K11" s="11" t="s">
        <v>13</v>
      </c>
      <c r="L11" s="11" t="s">
        <v>2281</v>
      </c>
      <c r="M11" s="11">
        <v>10090.1682</v>
      </c>
      <c r="N11" s="11">
        <v>100901.682</v>
      </c>
      <c r="O11" s="11" t="s">
        <v>42</v>
      </c>
    </row>
    <row r="12" spans="1:15" hidden="1" x14ac:dyDescent="0.25">
      <c r="A12" s="11" t="s">
        <v>36</v>
      </c>
      <c r="B12" s="11">
        <v>3319</v>
      </c>
      <c r="C12" s="11" t="s">
        <v>2276</v>
      </c>
      <c r="D12" s="11" t="s">
        <v>2265</v>
      </c>
      <c r="E12" s="11" t="s">
        <v>2277</v>
      </c>
      <c r="F12" s="11" t="s">
        <v>40</v>
      </c>
      <c r="G12" s="11" t="s">
        <v>2278</v>
      </c>
      <c r="H12" s="11" t="s">
        <v>951</v>
      </c>
      <c r="I12" s="11" t="s">
        <v>952</v>
      </c>
      <c r="J12" s="11">
        <v>10</v>
      </c>
      <c r="K12" s="11" t="s">
        <v>13</v>
      </c>
      <c r="L12" s="11" t="s">
        <v>2281</v>
      </c>
      <c r="M12" s="11">
        <v>13311.320400000001</v>
      </c>
      <c r="N12" s="11">
        <v>133113.204</v>
      </c>
      <c r="O12" s="11" t="s">
        <v>42</v>
      </c>
    </row>
    <row r="13" spans="1:15" hidden="1" x14ac:dyDescent="0.25">
      <c r="A13" s="11" t="s">
        <v>36</v>
      </c>
      <c r="B13" s="11">
        <v>3330</v>
      </c>
      <c r="C13" s="11" t="s">
        <v>2286</v>
      </c>
      <c r="D13" s="11" t="s">
        <v>2287</v>
      </c>
      <c r="E13" s="11" t="s">
        <v>2288</v>
      </c>
      <c r="F13" s="11" t="s">
        <v>40</v>
      </c>
      <c r="G13" s="11" t="s">
        <v>2289</v>
      </c>
      <c r="H13" s="11" t="s">
        <v>11</v>
      </c>
      <c r="I13" s="11" t="s">
        <v>12</v>
      </c>
      <c r="J13" s="11">
        <v>13</v>
      </c>
      <c r="K13" s="11" t="s">
        <v>13</v>
      </c>
      <c r="L13" s="11" t="s">
        <v>14</v>
      </c>
      <c r="M13" s="11">
        <v>46</v>
      </c>
      <c r="N13" s="11">
        <v>598</v>
      </c>
      <c r="O13" s="11" t="s">
        <v>42</v>
      </c>
    </row>
    <row r="14" spans="1:15" hidden="1" x14ac:dyDescent="0.25">
      <c r="A14" s="11" t="s">
        <v>36</v>
      </c>
      <c r="B14" s="11">
        <v>3338</v>
      </c>
      <c r="C14" s="11" t="s">
        <v>2290</v>
      </c>
      <c r="D14" s="11" t="s">
        <v>2291</v>
      </c>
      <c r="E14" s="11" t="s">
        <v>2292</v>
      </c>
      <c r="F14" s="11" t="s">
        <v>40</v>
      </c>
      <c r="G14" s="11" t="s">
        <v>2293</v>
      </c>
      <c r="H14" s="11" t="s">
        <v>11</v>
      </c>
      <c r="I14" s="11" t="s">
        <v>12</v>
      </c>
      <c r="J14" s="11">
        <v>9</v>
      </c>
      <c r="K14" s="11" t="s">
        <v>13</v>
      </c>
      <c r="L14" s="11" t="s">
        <v>14</v>
      </c>
      <c r="M14" s="11">
        <v>46</v>
      </c>
      <c r="N14" s="11">
        <v>414</v>
      </c>
      <c r="O14" s="11" t="s">
        <v>42</v>
      </c>
    </row>
    <row r="15" spans="1:15" hidden="1" x14ac:dyDescent="0.25">
      <c r="A15" s="11" t="s">
        <v>36</v>
      </c>
      <c r="B15" s="11">
        <v>3352</v>
      </c>
      <c r="C15" s="11" t="s">
        <v>2294</v>
      </c>
      <c r="D15" s="11" t="s">
        <v>2295</v>
      </c>
      <c r="E15" s="11" t="s">
        <v>2296</v>
      </c>
      <c r="F15" s="11" t="s">
        <v>40</v>
      </c>
      <c r="G15" s="11" t="s">
        <v>2297</v>
      </c>
      <c r="H15" s="11" t="s">
        <v>11</v>
      </c>
      <c r="I15" s="11" t="s">
        <v>12</v>
      </c>
      <c r="J15" s="11">
        <v>10</v>
      </c>
      <c r="K15" s="11" t="s">
        <v>13</v>
      </c>
      <c r="L15" s="11" t="s">
        <v>14</v>
      </c>
      <c r="M15" s="11">
        <v>46</v>
      </c>
      <c r="N15" s="11">
        <v>460</v>
      </c>
      <c r="O15" s="11" t="s">
        <v>42</v>
      </c>
    </row>
    <row r="16" spans="1:15" hidden="1" x14ac:dyDescent="0.25">
      <c r="A16" s="11" t="s">
        <v>36</v>
      </c>
      <c r="B16" s="11">
        <v>3363</v>
      </c>
      <c r="C16" s="11" t="s">
        <v>2298</v>
      </c>
      <c r="D16" s="11" t="s">
        <v>2299</v>
      </c>
      <c r="E16" s="11" t="s">
        <v>2300</v>
      </c>
      <c r="F16" s="11" t="s">
        <v>40</v>
      </c>
      <c r="G16" s="11" t="s">
        <v>2301</v>
      </c>
      <c r="H16" s="11" t="s">
        <v>11</v>
      </c>
      <c r="I16" s="11" t="s">
        <v>12</v>
      </c>
      <c r="J16" s="11">
        <v>9</v>
      </c>
      <c r="K16" s="11" t="s">
        <v>13</v>
      </c>
      <c r="L16" s="11" t="s">
        <v>14</v>
      </c>
      <c r="M16" s="11">
        <v>46</v>
      </c>
      <c r="N16" s="11">
        <v>414</v>
      </c>
      <c r="O16" s="11" t="s">
        <v>42</v>
      </c>
    </row>
    <row r="17" spans="1:15" hidden="1" x14ac:dyDescent="0.25">
      <c r="A17" s="11" t="s">
        <v>36</v>
      </c>
      <c r="B17" s="11">
        <v>3374</v>
      </c>
      <c r="C17" s="11" t="s">
        <v>2302</v>
      </c>
      <c r="D17" s="11" t="s">
        <v>2303</v>
      </c>
      <c r="E17" s="11" t="s">
        <v>2304</v>
      </c>
      <c r="F17" s="11" t="s">
        <v>135</v>
      </c>
      <c r="G17" s="11" t="s">
        <v>2305</v>
      </c>
      <c r="H17" s="11" t="s">
        <v>11</v>
      </c>
      <c r="I17" s="11" t="s">
        <v>12</v>
      </c>
      <c r="J17" s="11">
        <v>9</v>
      </c>
      <c r="K17" s="11" t="s">
        <v>13</v>
      </c>
      <c r="L17" s="11" t="s">
        <v>14</v>
      </c>
      <c r="M17" s="11">
        <v>48</v>
      </c>
      <c r="N17" s="11">
        <v>432</v>
      </c>
      <c r="O17" s="11" t="s">
        <v>42</v>
      </c>
    </row>
    <row r="18" spans="1:15" hidden="1" x14ac:dyDescent="0.25">
      <c r="A18" s="11" t="s">
        <v>36</v>
      </c>
      <c r="B18" s="11">
        <v>3375</v>
      </c>
      <c r="C18" s="11" t="s">
        <v>2306</v>
      </c>
      <c r="D18" s="11" t="s">
        <v>2307</v>
      </c>
      <c r="E18" s="11" t="s">
        <v>2308</v>
      </c>
      <c r="F18" s="11" t="s">
        <v>135</v>
      </c>
      <c r="G18" s="11" t="s">
        <v>2309</v>
      </c>
      <c r="H18" s="11" t="s">
        <v>350</v>
      </c>
      <c r="I18" s="11" t="s">
        <v>351</v>
      </c>
      <c r="J18" s="11">
        <v>500</v>
      </c>
      <c r="K18" s="11" t="s">
        <v>13</v>
      </c>
      <c r="L18" s="11" t="s">
        <v>1436</v>
      </c>
      <c r="M18" s="11">
        <v>237.8</v>
      </c>
      <c r="N18" s="11">
        <v>118900</v>
      </c>
      <c r="O18" s="11" t="s">
        <v>42</v>
      </c>
    </row>
    <row r="19" spans="1:15" hidden="1" x14ac:dyDescent="0.25">
      <c r="A19" s="11" t="s">
        <v>36</v>
      </c>
      <c r="B19" s="11">
        <v>3376</v>
      </c>
      <c r="C19" s="11" t="s">
        <v>2310</v>
      </c>
      <c r="D19" s="11" t="s">
        <v>2307</v>
      </c>
      <c r="E19" s="11" t="s">
        <v>2311</v>
      </c>
      <c r="F19" s="11" t="s">
        <v>135</v>
      </c>
      <c r="G19" s="11" t="s">
        <v>2309</v>
      </c>
      <c r="H19" s="11" t="s">
        <v>350</v>
      </c>
      <c r="I19" s="11" t="s">
        <v>351</v>
      </c>
      <c r="J19" s="11">
        <v>500</v>
      </c>
      <c r="K19" s="11" t="s">
        <v>13</v>
      </c>
      <c r="L19" s="11" t="s">
        <v>1436</v>
      </c>
      <c r="M19" s="11">
        <v>237.8</v>
      </c>
      <c r="N19" s="11">
        <v>118900</v>
      </c>
      <c r="O19" s="11" t="s">
        <v>2312</v>
      </c>
    </row>
    <row r="20" spans="1:15" hidden="1" x14ac:dyDescent="0.25">
      <c r="A20" s="11" t="s">
        <v>36</v>
      </c>
      <c r="B20" s="11">
        <v>3377</v>
      </c>
      <c r="C20" s="11" t="s">
        <v>2313</v>
      </c>
      <c r="D20" s="11" t="s">
        <v>2307</v>
      </c>
      <c r="E20" s="11" t="s">
        <v>2314</v>
      </c>
      <c r="F20" s="11" t="s">
        <v>40</v>
      </c>
      <c r="G20" s="11" t="s">
        <v>2315</v>
      </c>
      <c r="H20" s="11" t="s">
        <v>1445</v>
      </c>
      <c r="I20" s="11" t="s">
        <v>1446</v>
      </c>
      <c r="J20" s="11">
        <v>20</v>
      </c>
      <c r="K20" s="11" t="s">
        <v>13</v>
      </c>
      <c r="L20" s="11" t="s">
        <v>1436</v>
      </c>
      <c r="M20" s="11">
        <v>159.30000000000001</v>
      </c>
      <c r="N20" s="11">
        <v>3186</v>
      </c>
      <c r="O20" s="11" t="s">
        <v>42</v>
      </c>
    </row>
    <row r="21" spans="1:15" hidden="1" x14ac:dyDescent="0.25">
      <c r="A21" s="11" t="s">
        <v>36</v>
      </c>
      <c r="B21" s="11">
        <v>3377</v>
      </c>
      <c r="C21" s="11" t="s">
        <v>2313</v>
      </c>
      <c r="D21" s="11" t="s">
        <v>2307</v>
      </c>
      <c r="E21" s="11" t="s">
        <v>2314</v>
      </c>
      <c r="F21" s="11" t="s">
        <v>40</v>
      </c>
      <c r="G21" s="11" t="s">
        <v>2315</v>
      </c>
      <c r="H21" s="11" t="s">
        <v>2316</v>
      </c>
      <c r="I21" s="11" t="s">
        <v>2317</v>
      </c>
      <c r="J21" s="11">
        <v>30</v>
      </c>
      <c r="K21" s="11" t="s">
        <v>13</v>
      </c>
      <c r="L21" s="11" t="s">
        <v>1436</v>
      </c>
      <c r="M21" s="11">
        <v>171.1</v>
      </c>
      <c r="N21" s="11">
        <v>5133</v>
      </c>
      <c r="O21" s="11" t="s">
        <v>42</v>
      </c>
    </row>
    <row r="22" spans="1:15" hidden="1" x14ac:dyDescent="0.25">
      <c r="A22" s="11" t="s">
        <v>36</v>
      </c>
      <c r="B22" s="11">
        <v>3378</v>
      </c>
      <c r="C22" s="11" t="s">
        <v>2318</v>
      </c>
      <c r="D22" s="11" t="s">
        <v>2307</v>
      </c>
      <c r="E22" s="11" t="s">
        <v>2319</v>
      </c>
      <c r="F22" s="11" t="s">
        <v>40</v>
      </c>
      <c r="G22" s="11" t="s">
        <v>2320</v>
      </c>
      <c r="H22" s="11" t="s">
        <v>308</v>
      </c>
      <c r="I22" s="11" t="s">
        <v>309</v>
      </c>
      <c r="J22" s="11">
        <v>2600</v>
      </c>
      <c r="K22" s="11" t="s">
        <v>13</v>
      </c>
      <c r="L22" s="11" t="s">
        <v>1001</v>
      </c>
      <c r="M22" s="11">
        <v>6.95</v>
      </c>
      <c r="N22" s="11">
        <v>18070</v>
      </c>
      <c r="O22" s="11" t="s">
        <v>42</v>
      </c>
    </row>
    <row r="23" spans="1:15" hidden="1" x14ac:dyDescent="0.25">
      <c r="A23" s="11" t="s">
        <v>36</v>
      </c>
      <c r="B23" s="11">
        <v>3378</v>
      </c>
      <c r="C23" s="11" t="s">
        <v>2318</v>
      </c>
      <c r="D23" s="11" t="s">
        <v>2307</v>
      </c>
      <c r="E23" s="11" t="s">
        <v>2321</v>
      </c>
      <c r="F23" s="11" t="s">
        <v>40</v>
      </c>
      <c r="G23" s="11" t="s">
        <v>2320</v>
      </c>
      <c r="H23" s="11" t="s">
        <v>1647</v>
      </c>
      <c r="I23" s="11" t="s">
        <v>1648</v>
      </c>
      <c r="J23" s="11">
        <v>50</v>
      </c>
      <c r="K23" s="11" t="s">
        <v>13</v>
      </c>
      <c r="L23" s="11" t="s">
        <v>1001</v>
      </c>
      <c r="M23" s="11">
        <v>115.64</v>
      </c>
      <c r="N23" s="11">
        <v>5782</v>
      </c>
      <c r="O23" s="11" t="s">
        <v>42</v>
      </c>
    </row>
    <row r="24" spans="1:15" hidden="1" x14ac:dyDescent="0.25">
      <c r="A24" s="11" t="s">
        <v>36</v>
      </c>
      <c r="B24" s="11">
        <v>3378</v>
      </c>
      <c r="C24" s="11" t="s">
        <v>2318</v>
      </c>
      <c r="D24" s="11" t="s">
        <v>2307</v>
      </c>
      <c r="E24" s="11" t="s">
        <v>2321</v>
      </c>
      <c r="F24" s="11" t="s">
        <v>40</v>
      </c>
      <c r="G24" s="11" t="s">
        <v>2320</v>
      </c>
      <c r="H24" s="11" t="s">
        <v>153</v>
      </c>
      <c r="I24" s="11" t="s">
        <v>154</v>
      </c>
      <c r="J24" s="11">
        <v>100</v>
      </c>
      <c r="K24" s="11" t="s">
        <v>13</v>
      </c>
      <c r="L24" s="11" t="s">
        <v>1001</v>
      </c>
      <c r="M24" s="11">
        <v>23.541</v>
      </c>
      <c r="N24" s="11">
        <v>2354.1</v>
      </c>
      <c r="O24" s="11" t="s">
        <v>42</v>
      </c>
    </row>
    <row r="25" spans="1:15" hidden="1" x14ac:dyDescent="0.25">
      <c r="A25" s="11" t="s">
        <v>36</v>
      </c>
      <c r="B25" s="11">
        <v>3378</v>
      </c>
      <c r="C25" s="11" t="s">
        <v>2318</v>
      </c>
      <c r="D25" s="11" t="s">
        <v>2307</v>
      </c>
      <c r="E25" s="11" t="s">
        <v>2321</v>
      </c>
      <c r="F25" s="11" t="s">
        <v>40</v>
      </c>
      <c r="G25" s="11" t="s">
        <v>2320</v>
      </c>
      <c r="H25" s="11" t="s">
        <v>142</v>
      </c>
      <c r="I25" s="11" t="s">
        <v>143</v>
      </c>
      <c r="J25" s="11">
        <v>50</v>
      </c>
      <c r="K25" s="11" t="s">
        <v>13</v>
      </c>
      <c r="L25" s="11" t="s">
        <v>1001</v>
      </c>
      <c r="M25" s="11">
        <v>233.64</v>
      </c>
      <c r="N25" s="11">
        <v>11682</v>
      </c>
      <c r="O25" s="11" t="s">
        <v>42</v>
      </c>
    </row>
    <row r="26" spans="1:15" hidden="1" x14ac:dyDescent="0.25">
      <c r="A26" s="11" t="s">
        <v>36</v>
      </c>
      <c r="B26" s="11">
        <v>3378</v>
      </c>
      <c r="C26" s="11" t="s">
        <v>2318</v>
      </c>
      <c r="D26" s="11" t="s">
        <v>2307</v>
      </c>
      <c r="E26" s="11" t="s">
        <v>2321</v>
      </c>
      <c r="F26" s="11" t="s">
        <v>40</v>
      </c>
      <c r="G26" s="11" t="s">
        <v>2320</v>
      </c>
      <c r="H26" s="11" t="s">
        <v>504</v>
      </c>
      <c r="I26" s="11" t="s">
        <v>505</v>
      </c>
      <c r="J26" s="11">
        <v>100</v>
      </c>
      <c r="K26" s="11" t="s">
        <v>13</v>
      </c>
      <c r="L26" s="11" t="s">
        <v>1001</v>
      </c>
      <c r="M26" s="11">
        <v>23.422999999999998</v>
      </c>
      <c r="N26" s="11">
        <v>2342.3000000000002</v>
      </c>
      <c r="O26" s="11" t="s">
        <v>42</v>
      </c>
    </row>
    <row r="27" spans="1:15" hidden="1" x14ac:dyDescent="0.25">
      <c r="A27" s="11" t="s">
        <v>36</v>
      </c>
      <c r="B27" s="11">
        <v>3378</v>
      </c>
      <c r="C27" s="11" t="s">
        <v>2318</v>
      </c>
      <c r="D27" s="11" t="s">
        <v>2307</v>
      </c>
      <c r="E27" s="11" t="s">
        <v>2321</v>
      </c>
      <c r="F27" s="11" t="s">
        <v>40</v>
      </c>
      <c r="G27" s="11" t="s">
        <v>2320</v>
      </c>
      <c r="H27" s="11" t="s">
        <v>1004</v>
      </c>
      <c r="I27" s="11" t="s">
        <v>1005</v>
      </c>
      <c r="J27" s="11">
        <v>400</v>
      </c>
      <c r="K27" s="11" t="s">
        <v>13</v>
      </c>
      <c r="L27" s="11" t="s">
        <v>1001</v>
      </c>
      <c r="M27" s="11">
        <v>5.782</v>
      </c>
      <c r="N27" s="11">
        <v>2312.8000000000002</v>
      </c>
      <c r="O27" s="11" t="s">
        <v>42</v>
      </c>
    </row>
    <row r="28" spans="1:15" hidden="1" x14ac:dyDescent="0.25">
      <c r="A28" s="11" t="s">
        <v>36</v>
      </c>
      <c r="B28" s="11">
        <v>3378</v>
      </c>
      <c r="C28" s="11" t="s">
        <v>2318</v>
      </c>
      <c r="D28" s="11" t="s">
        <v>2307</v>
      </c>
      <c r="E28" s="11" t="s">
        <v>2321</v>
      </c>
      <c r="F28" s="11" t="s">
        <v>40</v>
      </c>
      <c r="G28" s="11" t="s">
        <v>2320</v>
      </c>
      <c r="H28" s="11" t="s">
        <v>1628</v>
      </c>
      <c r="I28" s="11" t="s">
        <v>1629</v>
      </c>
      <c r="J28" s="11">
        <v>25</v>
      </c>
      <c r="K28" s="11" t="s">
        <v>13</v>
      </c>
      <c r="L28" s="11" t="s">
        <v>1001</v>
      </c>
      <c r="M28" s="11">
        <v>30.68</v>
      </c>
      <c r="N28" s="11">
        <v>767</v>
      </c>
      <c r="O28" s="11" t="s">
        <v>42</v>
      </c>
    </row>
    <row r="29" spans="1:15" hidden="1" x14ac:dyDescent="0.25">
      <c r="A29" s="11" t="s">
        <v>36</v>
      </c>
      <c r="B29" s="11">
        <v>3378</v>
      </c>
      <c r="C29" s="11" t="s">
        <v>2318</v>
      </c>
      <c r="D29" s="11" t="s">
        <v>2307</v>
      </c>
      <c r="E29" s="11" t="s">
        <v>2321</v>
      </c>
      <c r="F29" s="11" t="s">
        <v>40</v>
      </c>
      <c r="G29" s="11" t="s">
        <v>2320</v>
      </c>
      <c r="H29" s="11" t="s">
        <v>1672</v>
      </c>
      <c r="I29" s="11" t="s">
        <v>1673</v>
      </c>
      <c r="J29" s="11">
        <v>14</v>
      </c>
      <c r="K29" s="11" t="s">
        <v>13</v>
      </c>
      <c r="L29" s="11" t="s">
        <v>1001</v>
      </c>
      <c r="M29" s="11">
        <v>49.56</v>
      </c>
      <c r="N29" s="11">
        <v>693.84</v>
      </c>
      <c r="O29" s="11" t="s">
        <v>42</v>
      </c>
    </row>
    <row r="30" spans="1:15" hidden="1" x14ac:dyDescent="0.25">
      <c r="A30" s="11" t="s">
        <v>36</v>
      </c>
      <c r="B30" s="11">
        <v>3378</v>
      </c>
      <c r="C30" s="11" t="s">
        <v>2318</v>
      </c>
      <c r="D30" s="11" t="s">
        <v>2307</v>
      </c>
      <c r="E30" s="11" t="s">
        <v>2321</v>
      </c>
      <c r="F30" s="11" t="s">
        <v>40</v>
      </c>
      <c r="G30" s="11" t="s">
        <v>2320</v>
      </c>
      <c r="H30" s="11" t="s">
        <v>295</v>
      </c>
      <c r="I30" s="11" t="s">
        <v>296</v>
      </c>
      <c r="J30" s="11">
        <v>18</v>
      </c>
      <c r="K30" s="11" t="s">
        <v>13</v>
      </c>
      <c r="L30" s="11" t="s">
        <v>1001</v>
      </c>
      <c r="M30" s="11">
        <v>194.7</v>
      </c>
      <c r="N30" s="11">
        <v>3504.6</v>
      </c>
      <c r="O30" s="11" t="s">
        <v>42</v>
      </c>
    </row>
    <row r="31" spans="1:15" hidden="1" x14ac:dyDescent="0.25">
      <c r="A31" s="11" t="s">
        <v>36</v>
      </c>
      <c r="B31" s="11">
        <v>3378</v>
      </c>
      <c r="C31" s="11" t="s">
        <v>2318</v>
      </c>
      <c r="D31" s="11" t="s">
        <v>2307</v>
      </c>
      <c r="E31" s="11" t="s">
        <v>2321</v>
      </c>
      <c r="F31" s="11" t="s">
        <v>40</v>
      </c>
      <c r="G31" s="11" t="s">
        <v>2320</v>
      </c>
      <c r="H31" s="11" t="s">
        <v>179</v>
      </c>
      <c r="I31" s="11" t="s">
        <v>180</v>
      </c>
      <c r="J31" s="11">
        <v>80</v>
      </c>
      <c r="K31" s="11" t="s">
        <v>13</v>
      </c>
      <c r="L31" s="11" t="s">
        <v>1001</v>
      </c>
      <c r="M31" s="11">
        <v>407.1</v>
      </c>
      <c r="N31" s="11">
        <v>32568</v>
      </c>
      <c r="O31" s="11" t="s">
        <v>42</v>
      </c>
    </row>
    <row r="32" spans="1:15" hidden="1" x14ac:dyDescent="0.25">
      <c r="A32" s="11" t="s">
        <v>36</v>
      </c>
      <c r="B32" s="11">
        <v>3378</v>
      </c>
      <c r="C32" s="11" t="s">
        <v>2318</v>
      </c>
      <c r="D32" s="11" t="s">
        <v>2307</v>
      </c>
      <c r="E32" s="11" t="s">
        <v>2321</v>
      </c>
      <c r="F32" s="11" t="s">
        <v>40</v>
      </c>
      <c r="G32" s="11" t="s">
        <v>2320</v>
      </c>
      <c r="H32" s="11" t="s">
        <v>222</v>
      </c>
      <c r="I32" s="11" t="s">
        <v>223</v>
      </c>
      <c r="J32" s="11">
        <v>40</v>
      </c>
      <c r="K32" s="11" t="s">
        <v>13</v>
      </c>
      <c r="L32" s="11" t="s">
        <v>1001</v>
      </c>
      <c r="M32" s="11">
        <v>29.5</v>
      </c>
      <c r="N32" s="11">
        <v>1180</v>
      </c>
      <c r="O32" s="11" t="s">
        <v>42</v>
      </c>
    </row>
    <row r="33" spans="1:15" hidden="1" x14ac:dyDescent="0.25">
      <c r="A33" s="11" t="s">
        <v>36</v>
      </c>
      <c r="B33" s="11">
        <v>3378</v>
      </c>
      <c r="C33" s="11" t="s">
        <v>2318</v>
      </c>
      <c r="D33" s="11" t="s">
        <v>2307</v>
      </c>
      <c r="E33" s="11" t="s">
        <v>2321</v>
      </c>
      <c r="F33" s="11" t="s">
        <v>40</v>
      </c>
      <c r="G33" s="11" t="s">
        <v>2320</v>
      </c>
      <c r="H33" s="11" t="s">
        <v>1725</v>
      </c>
      <c r="I33" s="11" t="s">
        <v>1726</v>
      </c>
      <c r="J33" s="11">
        <v>100</v>
      </c>
      <c r="K33" s="11" t="s">
        <v>13</v>
      </c>
      <c r="L33" s="11" t="s">
        <v>1001</v>
      </c>
      <c r="M33" s="11">
        <v>64.900000000000006</v>
      </c>
      <c r="N33" s="11">
        <v>6490</v>
      </c>
      <c r="O33" s="11" t="s">
        <v>42</v>
      </c>
    </row>
    <row r="34" spans="1:15" hidden="1" x14ac:dyDescent="0.25">
      <c r="A34" s="11" t="s">
        <v>36</v>
      </c>
      <c r="B34" s="11">
        <v>3378</v>
      </c>
      <c r="C34" s="11" t="s">
        <v>2318</v>
      </c>
      <c r="D34" s="11" t="s">
        <v>2307</v>
      </c>
      <c r="E34" s="11" t="s">
        <v>2321</v>
      </c>
      <c r="F34" s="11" t="s">
        <v>40</v>
      </c>
      <c r="G34" s="11" t="s">
        <v>2320</v>
      </c>
      <c r="H34" s="11" t="s">
        <v>1633</v>
      </c>
      <c r="I34" s="11" t="s">
        <v>1634</v>
      </c>
      <c r="J34" s="11">
        <v>25</v>
      </c>
      <c r="K34" s="11" t="s">
        <v>13</v>
      </c>
      <c r="L34" s="11" t="s">
        <v>1001</v>
      </c>
      <c r="M34" s="11">
        <v>33.04</v>
      </c>
      <c r="N34" s="11">
        <v>826</v>
      </c>
      <c r="O34" s="11" t="s">
        <v>42</v>
      </c>
    </row>
    <row r="35" spans="1:15" hidden="1" x14ac:dyDescent="0.25">
      <c r="A35" s="11" t="s">
        <v>36</v>
      </c>
      <c r="B35" s="11">
        <v>3378</v>
      </c>
      <c r="C35" s="11" t="s">
        <v>2318</v>
      </c>
      <c r="D35" s="11" t="s">
        <v>2307</v>
      </c>
      <c r="E35" s="11" t="s">
        <v>2321</v>
      </c>
      <c r="F35" s="11" t="s">
        <v>40</v>
      </c>
      <c r="G35" s="11" t="s">
        <v>2320</v>
      </c>
      <c r="H35" s="11" t="s">
        <v>2322</v>
      </c>
      <c r="I35" s="11" t="s">
        <v>2323</v>
      </c>
      <c r="J35" s="11">
        <v>20</v>
      </c>
      <c r="K35" s="11" t="s">
        <v>13</v>
      </c>
      <c r="L35" s="11" t="s">
        <v>1001</v>
      </c>
      <c r="M35" s="11">
        <v>31.86</v>
      </c>
      <c r="N35" s="11">
        <v>637.20000000000005</v>
      </c>
      <c r="O35" s="11" t="s">
        <v>42</v>
      </c>
    </row>
    <row r="36" spans="1:15" hidden="1" x14ac:dyDescent="0.25">
      <c r="A36" s="11" t="s">
        <v>36</v>
      </c>
      <c r="B36" s="11">
        <v>3379</v>
      </c>
      <c r="C36" s="11" t="s">
        <v>2324</v>
      </c>
      <c r="D36" s="11" t="s">
        <v>2307</v>
      </c>
      <c r="E36" s="11" t="s">
        <v>2325</v>
      </c>
      <c r="F36" s="11" t="s">
        <v>40</v>
      </c>
      <c r="G36" s="11" t="s">
        <v>2326</v>
      </c>
      <c r="H36" s="11" t="s">
        <v>357</v>
      </c>
      <c r="I36" s="11" t="s">
        <v>358</v>
      </c>
      <c r="J36" s="11">
        <v>20</v>
      </c>
      <c r="K36" s="11" t="s">
        <v>13</v>
      </c>
      <c r="L36" s="11" t="s">
        <v>2327</v>
      </c>
      <c r="M36" s="11">
        <v>208.86</v>
      </c>
      <c r="N36" s="11">
        <v>4177.2</v>
      </c>
      <c r="O36" s="11" t="s">
        <v>42</v>
      </c>
    </row>
    <row r="37" spans="1:15" hidden="1" x14ac:dyDescent="0.25">
      <c r="A37" s="11" t="s">
        <v>36</v>
      </c>
      <c r="B37" s="11">
        <v>3379</v>
      </c>
      <c r="C37" s="11" t="s">
        <v>2324</v>
      </c>
      <c r="D37" s="11" t="s">
        <v>2307</v>
      </c>
      <c r="E37" s="11" t="s">
        <v>2325</v>
      </c>
      <c r="F37" s="11" t="s">
        <v>40</v>
      </c>
      <c r="G37" s="11" t="s">
        <v>2326</v>
      </c>
      <c r="H37" s="11" t="s">
        <v>471</v>
      </c>
      <c r="I37" s="11" t="s">
        <v>472</v>
      </c>
      <c r="J37" s="11">
        <v>50</v>
      </c>
      <c r="K37" s="11" t="s">
        <v>13</v>
      </c>
      <c r="L37" s="11" t="s">
        <v>2327</v>
      </c>
      <c r="M37" s="11">
        <v>639.55999999999995</v>
      </c>
      <c r="N37" s="11">
        <v>31978</v>
      </c>
      <c r="O37" s="11" t="s">
        <v>42</v>
      </c>
    </row>
    <row r="38" spans="1:15" hidden="1" x14ac:dyDescent="0.25">
      <c r="A38" s="11" t="s">
        <v>36</v>
      </c>
      <c r="B38" s="11">
        <v>3379</v>
      </c>
      <c r="C38" s="11" t="s">
        <v>2324</v>
      </c>
      <c r="D38" s="11" t="s">
        <v>2307</v>
      </c>
      <c r="E38" s="11" t="s">
        <v>2325</v>
      </c>
      <c r="F38" s="11" t="s">
        <v>40</v>
      </c>
      <c r="G38" s="11" t="s">
        <v>2326</v>
      </c>
      <c r="H38" s="11" t="s">
        <v>1437</v>
      </c>
      <c r="I38" s="11" t="s">
        <v>1438</v>
      </c>
      <c r="J38" s="11">
        <v>168</v>
      </c>
      <c r="K38" s="11" t="s">
        <v>13</v>
      </c>
      <c r="L38" s="11" t="s">
        <v>2327</v>
      </c>
      <c r="M38" s="11">
        <v>221.84</v>
      </c>
      <c r="N38" s="11">
        <v>37269.120000000003</v>
      </c>
      <c r="O38" s="11" t="s">
        <v>42</v>
      </c>
    </row>
    <row r="39" spans="1:15" hidden="1" x14ac:dyDescent="0.25">
      <c r="A39" s="11" t="s">
        <v>36</v>
      </c>
      <c r="B39" s="11">
        <v>3380</v>
      </c>
      <c r="C39" s="11" t="s">
        <v>2328</v>
      </c>
      <c r="D39" s="11" t="s">
        <v>2307</v>
      </c>
      <c r="E39" s="11" t="s">
        <v>2329</v>
      </c>
      <c r="F39" s="11" t="s">
        <v>135</v>
      </c>
      <c r="G39" s="11" t="s">
        <v>2330</v>
      </c>
      <c r="H39" s="11" t="s">
        <v>363</v>
      </c>
      <c r="I39" s="11" t="s">
        <v>364</v>
      </c>
      <c r="J39" s="11">
        <v>50</v>
      </c>
      <c r="K39" s="11" t="s">
        <v>13</v>
      </c>
      <c r="L39" s="11" t="s">
        <v>2331</v>
      </c>
      <c r="M39" s="11">
        <v>97.94</v>
      </c>
      <c r="N39" s="11">
        <v>4897</v>
      </c>
      <c r="O39" s="11" t="s">
        <v>42</v>
      </c>
    </row>
    <row r="40" spans="1:15" hidden="1" x14ac:dyDescent="0.25">
      <c r="A40" s="11" t="s">
        <v>36</v>
      </c>
      <c r="B40" s="11">
        <v>3380</v>
      </c>
      <c r="C40" s="11" t="s">
        <v>2328</v>
      </c>
      <c r="D40" s="11" t="s">
        <v>2307</v>
      </c>
      <c r="E40" s="11" t="s">
        <v>2332</v>
      </c>
      <c r="F40" s="11" t="s">
        <v>135</v>
      </c>
      <c r="G40" s="11" t="s">
        <v>2330</v>
      </c>
      <c r="H40" s="11" t="s">
        <v>388</v>
      </c>
      <c r="I40" s="11" t="s">
        <v>389</v>
      </c>
      <c r="J40" s="11">
        <v>49</v>
      </c>
      <c r="K40" s="11" t="s">
        <v>13</v>
      </c>
      <c r="L40" s="11" t="s">
        <v>2331</v>
      </c>
      <c r="M40" s="11">
        <v>84.37</v>
      </c>
      <c r="N40" s="11">
        <v>4134.13</v>
      </c>
      <c r="O40" s="11" t="s">
        <v>42</v>
      </c>
    </row>
    <row r="41" spans="1:15" hidden="1" x14ac:dyDescent="0.25">
      <c r="A41" s="11" t="s">
        <v>36</v>
      </c>
      <c r="B41" s="11">
        <v>3380</v>
      </c>
      <c r="C41" s="11" t="s">
        <v>2328</v>
      </c>
      <c r="D41" s="11" t="s">
        <v>2307</v>
      </c>
      <c r="E41" s="11" t="s">
        <v>2332</v>
      </c>
      <c r="F41" s="11" t="s">
        <v>135</v>
      </c>
      <c r="G41" s="11" t="s">
        <v>2330</v>
      </c>
      <c r="H41" s="11" t="s">
        <v>1427</v>
      </c>
      <c r="I41" s="11" t="s">
        <v>1428</v>
      </c>
      <c r="J41" s="11">
        <v>25</v>
      </c>
      <c r="K41" s="11" t="s">
        <v>13</v>
      </c>
      <c r="L41" s="11" t="s">
        <v>2331</v>
      </c>
      <c r="M41" s="11">
        <v>144.55000000000001</v>
      </c>
      <c r="N41" s="11">
        <v>3613.75</v>
      </c>
      <c r="O41" s="11" t="s">
        <v>42</v>
      </c>
    </row>
    <row r="42" spans="1:15" hidden="1" x14ac:dyDescent="0.25">
      <c r="A42" s="11" t="s">
        <v>36</v>
      </c>
      <c r="B42" s="11">
        <v>3380</v>
      </c>
      <c r="C42" s="11" t="s">
        <v>2328</v>
      </c>
      <c r="D42" s="11" t="s">
        <v>2307</v>
      </c>
      <c r="E42" s="11" t="s">
        <v>2332</v>
      </c>
      <c r="F42" s="11" t="s">
        <v>135</v>
      </c>
      <c r="G42" s="11" t="s">
        <v>2330</v>
      </c>
      <c r="H42" s="11" t="s">
        <v>390</v>
      </c>
      <c r="I42" s="11" t="s">
        <v>391</v>
      </c>
      <c r="J42" s="11">
        <v>11</v>
      </c>
      <c r="K42" s="11" t="s">
        <v>13</v>
      </c>
      <c r="L42" s="11" t="s">
        <v>2331</v>
      </c>
      <c r="M42" s="11">
        <v>199.42</v>
      </c>
      <c r="N42" s="11">
        <v>2193.62</v>
      </c>
      <c r="O42" s="11" t="s">
        <v>42</v>
      </c>
    </row>
    <row r="43" spans="1:15" hidden="1" x14ac:dyDescent="0.25">
      <c r="A43" s="11" t="s">
        <v>36</v>
      </c>
      <c r="B43" s="11">
        <v>3380</v>
      </c>
      <c r="C43" s="11" t="s">
        <v>2328</v>
      </c>
      <c r="D43" s="11" t="s">
        <v>2307</v>
      </c>
      <c r="E43" s="11" t="s">
        <v>2332</v>
      </c>
      <c r="F43" s="11" t="s">
        <v>135</v>
      </c>
      <c r="G43" s="11" t="s">
        <v>2330</v>
      </c>
      <c r="H43" s="11" t="s">
        <v>335</v>
      </c>
      <c r="I43" s="11" t="s">
        <v>336</v>
      </c>
      <c r="J43" s="11">
        <v>30</v>
      </c>
      <c r="K43" s="11" t="s">
        <v>13</v>
      </c>
      <c r="L43" s="11" t="s">
        <v>2331</v>
      </c>
      <c r="M43" s="11">
        <v>106.2</v>
      </c>
      <c r="N43" s="11">
        <v>3186</v>
      </c>
      <c r="O43" s="11" t="s">
        <v>42</v>
      </c>
    </row>
    <row r="44" spans="1:15" hidden="1" x14ac:dyDescent="0.25">
      <c r="A44" s="11" t="s">
        <v>36</v>
      </c>
      <c r="B44" s="11">
        <v>3380</v>
      </c>
      <c r="C44" s="11" t="s">
        <v>2328</v>
      </c>
      <c r="D44" s="11" t="s">
        <v>2307</v>
      </c>
      <c r="E44" s="11" t="s">
        <v>2332</v>
      </c>
      <c r="F44" s="11" t="s">
        <v>135</v>
      </c>
      <c r="G44" s="11" t="s">
        <v>2330</v>
      </c>
      <c r="H44" s="11" t="s">
        <v>1447</v>
      </c>
      <c r="I44" s="11" t="s">
        <v>1448</v>
      </c>
      <c r="J44" s="11">
        <v>20</v>
      </c>
      <c r="K44" s="11" t="s">
        <v>13</v>
      </c>
      <c r="L44" s="11" t="s">
        <v>2331</v>
      </c>
      <c r="M44" s="11">
        <v>128.03</v>
      </c>
      <c r="N44" s="11">
        <v>2560.6</v>
      </c>
      <c r="O44" s="11" t="s">
        <v>42</v>
      </c>
    </row>
    <row r="45" spans="1:15" hidden="1" x14ac:dyDescent="0.25">
      <c r="A45" s="11" t="s">
        <v>36</v>
      </c>
      <c r="B45" s="11">
        <v>3380</v>
      </c>
      <c r="C45" s="11" t="s">
        <v>2328</v>
      </c>
      <c r="D45" s="11" t="s">
        <v>2307</v>
      </c>
      <c r="E45" s="11" t="s">
        <v>2332</v>
      </c>
      <c r="F45" s="11" t="s">
        <v>135</v>
      </c>
      <c r="G45" s="11" t="s">
        <v>2330</v>
      </c>
      <c r="H45" s="11" t="s">
        <v>2333</v>
      </c>
      <c r="I45" s="11" t="s">
        <v>2334</v>
      </c>
      <c r="J45" s="11">
        <v>20</v>
      </c>
      <c r="K45" s="11" t="s">
        <v>13</v>
      </c>
      <c r="L45" s="11" t="s">
        <v>2331</v>
      </c>
      <c r="M45" s="11">
        <v>154.58000000000001</v>
      </c>
      <c r="N45" s="11">
        <v>3091.6</v>
      </c>
      <c r="O45" s="11" t="s">
        <v>42</v>
      </c>
    </row>
    <row r="46" spans="1:15" hidden="1" x14ac:dyDescent="0.25">
      <c r="A46" s="11" t="s">
        <v>36</v>
      </c>
      <c r="B46" s="11">
        <v>3380</v>
      </c>
      <c r="C46" s="11" t="s">
        <v>2328</v>
      </c>
      <c r="D46" s="11" t="s">
        <v>2307</v>
      </c>
      <c r="E46" s="11" t="s">
        <v>2332</v>
      </c>
      <c r="F46" s="11" t="s">
        <v>135</v>
      </c>
      <c r="G46" s="11" t="s">
        <v>2330</v>
      </c>
      <c r="H46" s="11" t="s">
        <v>412</v>
      </c>
      <c r="I46" s="11" t="s">
        <v>413</v>
      </c>
      <c r="J46" s="11">
        <v>50</v>
      </c>
      <c r="K46" s="11" t="s">
        <v>13</v>
      </c>
      <c r="L46" s="11" t="s">
        <v>2331</v>
      </c>
      <c r="M46" s="11">
        <v>108.56</v>
      </c>
      <c r="N46" s="11">
        <v>5428</v>
      </c>
      <c r="O46" s="11" t="s">
        <v>42</v>
      </c>
    </row>
    <row r="47" spans="1:15" hidden="1" x14ac:dyDescent="0.25">
      <c r="A47" s="11" t="s">
        <v>36</v>
      </c>
      <c r="B47" s="11">
        <v>3380</v>
      </c>
      <c r="C47" s="11" t="s">
        <v>2328</v>
      </c>
      <c r="D47" s="11" t="s">
        <v>2307</v>
      </c>
      <c r="E47" s="11" t="s">
        <v>2332</v>
      </c>
      <c r="F47" s="11" t="s">
        <v>135</v>
      </c>
      <c r="G47" s="11" t="s">
        <v>2330</v>
      </c>
      <c r="H47" s="11" t="s">
        <v>2335</v>
      </c>
      <c r="I47" s="11" t="s">
        <v>2336</v>
      </c>
      <c r="J47" s="11">
        <v>25</v>
      </c>
      <c r="K47" s="11" t="s">
        <v>13</v>
      </c>
      <c r="L47" s="11" t="s">
        <v>2331</v>
      </c>
      <c r="M47" s="11">
        <v>359.9</v>
      </c>
      <c r="N47" s="11">
        <v>8997.5</v>
      </c>
      <c r="O47" s="11" t="s">
        <v>42</v>
      </c>
    </row>
    <row r="48" spans="1:15" hidden="1" x14ac:dyDescent="0.25">
      <c r="A48" s="11" t="s">
        <v>36</v>
      </c>
      <c r="B48" s="11">
        <v>3380</v>
      </c>
      <c r="C48" s="11" t="s">
        <v>2328</v>
      </c>
      <c r="D48" s="11" t="s">
        <v>2307</v>
      </c>
      <c r="E48" s="11" t="s">
        <v>2332</v>
      </c>
      <c r="F48" s="11" t="s">
        <v>135</v>
      </c>
      <c r="G48" s="11" t="s">
        <v>2330</v>
      </c>
      <c r="H48" s="11" t="s">
        <v>2337</v>
      </c>
      <c r="I48" s="11" t="s">
        <v>2338</v>
      </c>
      <c r="J48" s="11">
        <v>20</v>
      </c>
      <c r="K48" s="11" t="s">
        <v>13</v>
      </c>
      <c r="L48" s="11" t="s">
        <v>2331</v>
      </c>
      <c r="M48" s="11">
        <v>115.05</v>
      </c>
      <c r="N48" s="11">
        <v>2301</v>
      </c>
      <c r="O48" s="11" t="s">
        <v>42</v>
      </c>
    </row>
    <row r="49" spans="1:15" hidden="1" x14ac:dyDescent="0.25">
      <c r="A49" s="11" t="s">
        <v>36</v>
      </c>
      <c r="B49" s="11">
        <v>3381</v>
      </c>
      <c r="C49" s="11" t="s">
        <v>2339</v>
      </c>
      <c r="D49" s="11" t="s">
        <v>2307</v>
      </c>
      <c r="E49" s="11" t="s">
        <v>2340</v>
      </c>
      <c r="F49" s="11" t="s">
        <v>40</v>
      </c>
      <c r="G49" s="11" t="s">
        <v>2341</v>
      </c>
      <c r="H49" s="11" t="s">
        <v>150</v>
      </c>
      <c r="I49" s="11" t="s">
        <v>151</v>
      </c>
      <c r="J49" s="11">
        <v>37</v>
      </c>
      <c r="K49" s="11" t="s">
        <v>13</v>
      </c>
      <c r="L49" s="11" t="s">
        <v>102</v>
      </c>
      <c r="M49" s="11">
        <v>101.90479999999999</v>
      </c>
      <c r="N49" s="11">
        <v>3770.4776000000002</v>
      </c>
      <c r="O49" s="11" t="s">
        <v>42</v>
      </c>
    </row>
    <row r="50" spans="1:15" hidden="1" x14ac:dyDescent="0.25">
      <c r="A50" s="11" t="s">
        <v>36</v>
      </c>
      <c r="B50" s="11">
        <v>3381</v>
      </c>
      <c r="C50" s="11" t="s">
        <v>2339</v>
      </c>
      <c r="D50" s="11" t="s">
        <v>2307</v>
      </c>
      <c r="E50" s="11" t="s">
        <v>2340</v>
      </c>
      <c r="F50" s="11" t="s">
        <v>40</v>
      </c>
      <c r="G50" s="11" t="s">
        <v>2341</v>
      </c>
      <c r="H50" s="11" t="s">
        <v>1925</v>
      </c>
      <c r="I50" s="11" t="s">
        <v>1926</v>
      </c>
      <c r="J50" s="11">
        <v>10</v>
      </c>
      <c r="K50" s="11" t="s">
        <v>13</v>
      </c>
      <c r="L50" s="11" t="s">
        <v>102</v>
      </c>
      <c r="M50" s="11">
        <v>316.00400000000002</v>
      </c>
      <c r="N50" s="11">
        <v>3160.04</v>
      </c>
      <c r="O50" s="11" t="s">
        <v>42</v>
      </c>
    </row>
    <row r="51" spans="1:15" hidden="1" x14ac:dyDescent="0.25">
      <c r="A51" s="11" t="s">
        <v>36</v>
      </c>
      <c r="B51" s="11">
        <v>3381</v>
      </c>
      <c r="C51" s="11" t="s">
        <v>2339</v>
      </c>
      <c r="D51" s="11" t="s">
        <v>2307</v>
      </c>
      <c r="E51" s="11" t="s">
        <v>2340</v>
      </c>
      <c r="F51" s="11" t="s">
        <v>40</v>
      </c>
      <c r="G51" s="11" t="s">
        <v>2341</v>
      </c>
      <c r="H51" s="11" t="s">
        <v>1032</v>
      </c>
      <c r="I51" s="11" t="s">
        <v>1033</v>
      </c>
      <c r="J51" s="11">
        <v>10</v>
      </c>
      <c r="K51" s="11" t="s">
        <v>13</v>
      </c>
      <c r="L51" s="11" t="s">
        <v>102</v>
      </c>
      <c r="M51" s="11">
        <v>417.00020000000001</v>
      </c>
      <c r="N51" s="11">
        <v>4170.0020000000004</v>
      </c>
      <c r="O51" s="11" t="s">
        <v>42</v>
      </c>
    </row>
    <row r="52" spans="1:15" hidden="1" x14ac:dyDescent="0.25">
      <c r="A52" s="11" t="s">
        <v>36</v>
      </c>
      <c r="B52" s="11">
        <v>3381</v>
      </c>
      <c r="C52" s="11" t="s">
        <v>2339</v>
      </c>
      <c r="D52" s="11" t="s">
        <v>2307</v>
      </c>
      <c r="E52" s="11" t="s">
        <v>2340</v>
      </c>
      <c r="F52" s="11" t="s">
        <v>40</v>
      </c>
      <c r="G52" s="11" t="s">
        <v>2341</v>
      </c>
      <c r="H52" s="11" t="s">
        <v>477</v>
      </c>
      <c r="I52" s="11" t="s">
        <v>478</v>
      </c>
      <c r="J52" s="11">
        <v>50</v>
      </c>
      <c r="K52" s="11" t="s">
        <v>13</v>
      </c>
      <c r="L52" s="11" t="s">
        <v>102</v>
      </c>
      <c r="M52" s="11">
        <v>25.9482</v>
      </c>
      <c r="N52" s="11">
        <v>1297.4100000000001</v>
      </c>
      <c r="O52" s="11" t="s">
        <v>42</v>
      </c>
    </row>
    <row r="53" spans="1:15" hidden="1" x14ac:dyDescent="0.25">
      <c r="A53" s="11" t="s">
        <v>36</v>
      </c>
      <c r="B53" s="11">
        <v>3381</v>
      </c>
      <c r="C53" s="11" t="s">
        <v>2339</v>
      </c>
      <c r="D53" s="11" t="s">
        <v>2307</v>
      </c>
      <c r="E53" s="11" t="s">
        <v>2340</v>
      </c>
      <c r="F53" s="11" t="s">
        <v>40</v>
      </c>
      <c r="G53" s="11" t="s">
        <v>2341</v>
      </c>
      <c r="H53" s="11" t="s">
        <v>155</v>
      </c>
      <c r="I53" s="11" t="s">
        <v>156</v>
      </c>
      <c r="J53" s="11">
        <v>100</v>
      </c>
      <c r="K53" s="11" t="s">
        <v>13</v>
      </c>
      <c r="L53" s="11" t="s">
        <v>102</v>
      </c>
      <c r="M53" s="11">
        <v>8.9443999999999999</v>
      </c>
      <c r="N53" s="11">
        <v>894.44</v>
      </c>
      <c r="O53" s="11" t="s">
        <v>42</v>
      </c>
    </row>
    <row r="54" spans="1:15" hidden="1" x14ac:dyDescent="0.25">
      <c r="A54" s="11" t="s">
        <v>36</v>
      </c>
      <c r="B54" s="11">
        <v>3381</v>
      </c>
      <c r="C54" s="11" t="s">
        <v>2339</v>
      </c>
      <c r="D54" s="11" t="s">
        <v>2307</v>
      </c>
      <c r="E54" s="11" t="s">
        <v>2340</v>
      </c>
      <c r="F54" s="11" t="s">
        <v>40</v>
      </c>
      <c r="G54" s="11" t="s">
        <v>2341</v>
      </c>
      <c r="H54" s="11" t="s">
        <v>192</v>
      </c>
      <c r="I54" s="11" t="s">
        <v>193</v>
      </c>
      <c r="J54" s="11">
        <v>100</v>
      </c>
      <c r="K54" s="11" t="s">
        <v>13</v>
      </c>
      <c r="L54" s="11" t="s">
        <v>102</v>
      </c>
      <c r="M54" s="11">
        <v>27.800799999999999</v>
      </c>
      <c r="N54" s="11">
        <v>2780.08</v>
      </c>
      <c r="O54" s="11" t="s">
        <v>42</v>
      </c>
    </row>
    <row r="55" spans="1:15" hidden="1" x14ac:dyDescent="0.25">
      <c r="A55" s="11" t="s">
        <v>36</v>
      </c>
      <c r="B55" s="11">
        <v>3381</v>
      </c>
      <c r="C55" s="11" t="s">
        <v>2339</v>
      </c>
      <c r="D55" s="11" t="s">
        <v>2307</v>
      </c>
      <c r="E55" s="11" t="s">
        <v>2340</v>
      </c>
      <c r="F55" s="11" t="s">
        <v>40</v>
      </c>
      <c r="G55" s="11" t="s">
        <v>2341</v>
      </c>
      <c r="H55" s="11" t="s">
        <v>1653</v>
      </c>
      <c r="I55" s="11" t="s">
        <v>1654</v>
      </c>
      <c r="J55" s="11">
        <v>37</v>
      </c>
      <c r="K55" s="11" t="s">
        <v>13</v>
      </c>
      <c r="L55" s="11" t="s">
        <v>102</v>
      </c>
      <c r="M55" s="11">
        <v>47.2</v>
      </c>
      <c r="N55" s="11">
        <v>1746.4</v>
      </c>
      <c r="O55" s="11" t="s">
        <v>42</v>
      </c>
    </row>
    <row r="56" spans="1:15" hidden="1" x14ac:dyDescent="0.25">
      <c r="A56" s="11" t="s">
        <v>36</v>
      </c>
      <c r="B56" s="11">
        <v>3381</v>
      </c>
      <c r="C56" s="11" t="s">
        <v>2339</v>
      </c>
      <c r="D56" s="11" t="s">
        <v>2307</v>
      </c>
      <c r="E56" s="11" t="s">
        <v>2340</v>
      </c>
      <c r="F56" s="11" t="s">
        <v>40</v>
      </c>
      <c r="G56" s="11" t="s">
        <v>2341</v>
      </c>
      <c r="H56" s="11" t="s">
        <v>1030</v>
      </c>
      <c r="I56" s="11" t="s">
        <v>1031</v>
      </c>
      <c r="J56" s="11">
        <v>100</v>
      </c>
      <c r="K56" s="11" t="s">
        <v>13</v>
      </c>
      <c r="L56" s="11" t="s">
        <v>102</v>
      </c>
      <c r="M56" s="11">
        <v>22.715</v>
      </c>
      <c r="N56" s="11">
        <v>2271.5</v>
      </c>
      <c r="O56" s="11" t="s">
        <v>42</v>
      </c>
    </row>
    <row r="57" spans="1:15" hidden="1" x14ac:dyDescent="0.25">
      <c r="A57" s="11" t="s">
        <v>36</v>
      </c>
      <c r="B57" s="11">
        <v>3381</v>
      </c>
      <c r="C57" s="11" t="s">
        <v>2339</v>
      </c>
      <c r="D57" s="11" t="s">
        <v>2307</v>
      </c>
      <c r="E57" s="11" t="s">
        <v>2340</v>
      </c>
      <c r="F57" s="11" t="s">
        <v>40</v>
      </c>
      <c r="G57" s="11" t="s">
        <v>2341</v>
      </c>
      <c r="H57" s="11" t="s">
        <v>1651</v>
      </c>
      <c r="I57" s="11" t="s">
        <v>1652</v>
      </c>
      <c r="J57" s="11">
        <v>50</v>
      </c>
      <c r="K57" s="11" t="s">
        <v>13</v>
      </c>
      <c r="L57" s="11" t="s">
        <v>102</v>
      </c>
      <c r="M57" s="11">
        <v>13.9948</v>
      </c>
      <c r="N57" s="11">
        <v>699.74</v>
      </c>
      <c r="O57" s="11" t="s">
        <v>42</v>
      </c>
    </row>
    <row r="58" spans="1:15" hidden="1" x14ac:dyDescent="0.25">
      <c r="A58" s="11" t="s">
        <v>36</v>
      </c>
      <c r="B58" s="11">
        <v>3381</v>
      </c>
      <c r="C58" s="11" t="s">
        <v>2339</v>
      </c>
      <c r="D58" s="11" t="s">
        <v>2307</v>
      </c>
      <c r="E58" s="11" t="s">
        <v>2340</v>
      </c>
      <c r="F58" s="11" t="s">
        <v>40</v>
      </c>
      <c r="G58" s="11" t="s">
        <v>2341</v>
      </c>
      <c r="H58" s="11" t="s">
        <v>1024</v>
      </c>
      <c r="I58" s="11" t="s">
        <v>1025</v>
      </c>
      <c r="J58" s="11">
        <v>20</v>
      </c>
      <c r="K58" s="11" t="s">
        <v>13</v>
      </c>
      <c r="L58" s="11" t="s">
        <v>102</v>
      </c>
      <c r="M58" s="11">
        <v>73.16</v>
      </c>
      <c r="N58" s="11">
        <v>1463.2</v>
      </c>
      <c r="O58" s="11" t="s">
        <v>42</v>
      </c>
    </row>
    <row r="59" spans="1:15" hidden="1" x14ac:dyDescent="0.25">
      <c r="A59" s="11" t="s">
        <v>36</v>
      </c>
      <c r="B59" s="11">
        <v>3381</v>
      </c>
      <c r="C59" s="11" t="s">
        <v>2339</v>
      </c>
      <c r="D59" s="11" t="s">
        <v>2307</v>
      </c>
      <c r="E59" s="11" t="s">
        <v>2340</v>
      </c>
      <c r="F59" s="11" t="s">
        <v>40</v>
      </c>
      <c r="G59" s="11" t="s">
        <v>2341</v>
      </c>
      <c r="H59" s="11" t="s">
        <v>481</v>
      </c>
      <c r="I59" s="11" t="s">
        <v>482</v>
      </c>
      <c r="J59" s="11">
        <v>108</v>
      </c>
      <c r="K59" s="11" t="s">
        <v>13</v>
      </c>
      <c r="L59" s="11" t="s">
        <v>102</v>
      </c>
      <c r="M59" s="11">
        <v>3.2450000000000001</v>
      </c>
      <c r="N59" s="11">
        <v>350.46</v>
      </c>
      <c r="O59" s="11" t="s">
        <v>42</v>
      </c>
    </row>
    <row r="60" spans="1:15" hidden="1" x14ac:dyDescent="0.25">
      <c r="A60" s="11" t="s">
        <v>36</v>
      </c>
      <c r="B60" s="11">
        <v>3381</v>
      </c>
      <c r="C60" s="11" t="s">
        <v>2339</v>
      </c>
      <c r="D60" s="11" t="s">
        <v>2307</v>
      </c>
      <c r="E60" s="11" t="s">
        <v>2340</v>
      </c>
      <c r="F60" s="11" t="s">
        <v>40</v>
      </c>
      <c r="G60" s="11" t="s">
        <v>2341</v>
      </c>
      <c r="H60" s="11" t="s">
        <v>1022</v>
      </c>
      <c r="I60" s="11" t="s">
        <v>1023</v>
      </c>
      <c r="J60" s="11">
        <v>10</v>
      </c>
      <c r="K60" s="11" t="s">
        <v>13</v>
      </c>
      <c r="L60" s="11" t="s">
        <v>102</v>
      </c>
      <c r="M60" s="11">
        <v>190.00360000000001</v>
      </c>
      <c r="N60" s="11">
        <v>1900.0360000000001</v>
      </c>
      <c r="O60" s="11" t="s">
        <v>42</v>
      </c>
    </row>
    <row r="61" spans="1:15" hidden="1" x14ac:dyDescent="0.25">
      <c r="A61" s="11" t="s">
        <v>36</v>
      </c>
      <c r="B61" s="11">
        <v>3381</v>
      </c>
      <c r="C61" s="11" t="s">
        <v>2339</v>
      </c>
      <c r="D61" s="11" t="s">
        <v>2307</v>
      </c>
      <c r="E61" s="11" t="s">
        <v>2340</v>
      </c>
      <c r="F61" s="11" t="s">
        <v>40</v>
      </c>
      <c r="G61" s="11" t="s">
        <v>2341</v>
      </c>
      <c r="H61" s="11" t="s">
        <v>487</v>
      </c>
      <c r="I61" s="11" t="s">
        <v>488</v>
      </c>
      <c r="J61" s="11">
        <v>19</v>
      </c>
      <c r="K61" s="11" t="s">
        <v>13</v>
      </c>
      <c r="L61" s="11" t="s">
        <v>102</v>
      </c>
      <c r="M61" s="11">
        <v>167.00540000000001</v>
      </c>
      <c r="N61" s="11">
        <v>3173.1026000000002</v>
      </c>
      <c r="O61" s="11" t="s">
        <v>42</v>
      </c>
    </row>
    <row r="62" spans="1:15" hidden="1" x14ac:dyDescent="0.25">
      <c r="A62" s="11" t="s">
        <v>36</v>
      </c>
      <c r="B62" s="11">
        <v>3381</v>
      </c>
      <c r="C62" s="11" t="s">
        <v>2339</v>
      </c>
      <c r="D62" s="11" t="s">
        <v>2307</v>
      </c>
      <c r="E62" s="11" t="s">
        <v>2340</v>
      </c>
      <c r="F62" s="11" t="s">
        <v>40</v>
      </c>
      <c r="G62" s="11" t="s">
        <v>2341</v>
      </c>
      <c r="H62" s="11" t="s">
        <v>1643</v>
      </c>
      <c r="I62" s="11" t="s">
        <v>1644</v>
      </c>
      <c r="J62" s="11">
        <v>100</v>
      </c>
      <c r="K62" s="11" t="s">
        <v>13</v>
      </c>
      <c r="L62" s="11" t="s">
        <v>102</v>
      </c>
      <c r="M62" s="11">
        <v>21.995200000000001</v>
      </c>
      <c r="N62" s="11">
        <v>2199.52</v>
      </c>
      <c r="O62" s="11" t="s">
        <v>42</v>
      </c>
    </row>
    <row r="63" spans="1:15" hidden="1" x14ac:dyDescent="0.25">
      <c r="A63" s="11" t="s">
        <v>36</v>
      </c>
      <c r="B63" s="11">
        <v>3381</v>
      </c>
      <c r="C63" s="11" t="s">
        <v>2339</v>
      </c>
      <c r="D63" s="11" t="s">
        <v>2307</v>
      </c>
      <c r="E63" s="11" t="s">
        <v>2340</v>
      </c>
      <c r="F63" s="11" t="s">
        <v>40</v>
      </c>
      <c r="G63" s="11" t="s">
        <v>2341</v>
      </c>
      <c r="H63" s="11" t="s">
        <v>1645</v>
      </c>
      <c r="I63" s="11" t="s">
        <v>1646</v>
      </c>
      <c r="J63" s="11">
        <v>252</v>
      </c>
      <c r="K63" s="11" t="s">
        <v>13</v>
      </c>
      <c r="L63" s="11" t="s">
        <v>102</v>
      </c>
      <c r="M63" s="11">
        <v>23.505600000000001</v>
      </c>
      <c r="N63" s="11">
        <v>5923.4111999999996</v>
      </c>
      <c r="O63" s="11" t="s">
        <v>42</v>
      </c>
    </row>
    <row r="64" spans="1:15" hidden="1" x14ac:dyDescent="0.25">
      <c r="A64" s="11" t="s">
        <v>36</v>
      </c>
      <c r="B64" s="11">
        <v>3381</v>
      </c>
      <c r="C64" s="11" t="s">
        <v>2339</v>
      </c>
      <c r="D64" s="11" t="s">
        <v>2307</v>
      </c>
      <c r="E64" s="11" t="s">
        <v>2340</v>
      </c>
      <c r="F64" s="11" t="s">
        <v>40</v>
      </c>
      <c r="G64" s="11" t="s">
        <v>2341</v>
      </c>
      <c r="H64" s="11" t="s">
        <v>510</v>
      </c>
      <c r="I64" s="11" t="s">
        <v>511</v>
      </c>
      <c r="J64" s="11">
        <v>288</v>
      </c>
      <c r="K64" s="11" t="s">
        <v>13</v>
      </c>
      <c r="L64" s="11" t="s">
        <v>102</v>
      </c>
      <c r="M64" s="11">
        <v>14.2544</v>
      </c>
      <c r="N64" s="11">
        <v>4105.2672000000002</v>
      </c>
      <c r="O64" s="11" t="s">
        <v>42</v>
      </c>
    </row>
    <row r="65" spans="1:15" hidden="1" x14ac:dyDescent="0.25">
      <c r="A65" s="11" t="s">
        <v>36</v>
      </c>
      <c r="B65" s="11">
        <v>3381</v>
      </c>
      <c r="C65" s="11" t="s">
        <v>2339</v>
      </c>
      <c r="D65" s="11" t="s">
        <v>2307</v>
      </c>
      <c r="E65" s="11" t="s">
        <v>2340</v>
      </c>
      <c r="F65" s="11" t="s">
        <v>40</v>
      </c>
      <c r="G65" s="11" t="s">
        <v>2341</v>
      </c>
      <c r="H65" s="11" t="s">
        <v>302</v>
      </c>
      <c r="I65" s="11" t="s">
        <v>303</v>
      </c>
      <c r="J65" s="11">
        <v>258</v>
      </c>
      <c r="K65" s="11" t="s">
        <v>13</v>
      </c>
      <c r="L65" s="11" t="s">
        <v>102</v>
      </c>
      <c r="M65" s="11">
        <v>12.803000000000001</v>
      </c>
      <c r="N65" s="11">
        <v>3303.174</v>
      </c>
      <c r="O65" s="11" t="s">
        <v>42</v>
      </c>
    </row>
    <row r="66" spans="1:15" hidden="1" x14ac:dyDescent="0.25">
      <c r="A66" s="11" t="s">
        <v>36</v>
      </c>
      <c r="B66" s="11">
        <v>3381</v>
      </c>
      <c r="C66" s="11" t="s">
        <v>2339</v>
      </c>
      <c r="D66" s="11" t="s">
        <v>2307</v>
      </c>
      <c r="E66" s="11" t="s">
        <v>2340</v>
      </c>
      <c r="F66" s="11" t="s">
        <v>40</v>
      </c>
      <c r="G66" s="11" t="s">
        <v>2341</v>
      </c>
      <c r="H66" s="11" t="s">
        <v>514</v>
      </c>
      <c r="I66" s="11" t="s">
        <v>515</v>
      </c>
      <c r="J66" s="11">
        <v>101</v>
      </c>
      <c r="K66" s="11" t="s">
        <v>13</v>
      </c>
      <c r="L66" s="11" t="s">
        <v>102</v>
      </c>
      <c r="M66" s="11">
        <v>13.9948</v>
      </c>
      <c r="N66" s="11">
        <v>1413.4748</v>
      </c>
      <c r="O66" s="11" t="s">
        <v>42</v>
      </c>
    </row>
    <row r="67" spans="1:15" hidden="1" x14ac:dyDescent="0.25">
      <c r="A67" s="11" t="s">
        <v>36</v>
      </c>
      <c r="B67" s="11">
        <v>3381</v>
      </c>
      <c r="C67" s="11" t="s">
        <v>2339</v>
      </c>
      <c r="D67" s="11" t="s">
        <v>2307</v>
      </c>
      <c r="E67" s="11" t="s">
        <v>2340</v>
      </c>
      <c r="F67" s="11" t="s">
        <v>40</v>
      </c>
      <c r="G67" s="11" t="s">
        <v>2341</v>
      </c>
      <c r="H67" s="11" t="s">
        <v>157</v>
      </c>
      <c r="I67" s="11" t="s">
        <v>158</v>
      </c>
      <c r="J67" s="11">
        <v>150</v>
      </c>
      <c r="K67" s="11" t="s">
        <v>13</v>
      </c>
      <c r="L67" s="11" t="s">
        <v>102</v>
      </c>
      <c r="M67" s="11">
        <v>19.824000000000002</v>
      </c>
      <c r="N67" s="11">
        <v>2973.6</v>
      </c>
      <c r="O67" s="11" t="s">
        <v>42</v>
      </c>
    </row>
    <row r="68" spans="1:15" hidden="1" x14ac:dyDescent="0.25">
      <c r="A68" s="11" t="s">
        <v>36</v>
      </c>
      <c r="B68" s="11">
        <v>3381</v>
      </c>
      <c r="C68" s="11" t="s">
        <v>2339</v>
      </c>
      <c r="D68" s="11" t="s">
        <v>2307</v>
      </c>
      <c r="E68" s="11" t="s">
        <v>2340</v>
      </c>
      <c r="F68" s="11" t="s">
        <v>40</v>
      </c>
      <c r="G68" s="11" t="s">
        <v>2341</v>
      </c>
      <c r="H68" s="11" t="s">
        <v>500</v>
      </c>
      <c r="I68" s="11" t="s">
        <v>501</v>
      </c>
      <c r="J68" s="11">
        <v>100</v>
      </c>
      <c r="K68" s="11" t="s">
        <v>13</v>
      </c>
      <c r="L68" s="11" t="s">
        <v>102</v>
      </c>
      <c r="M68" s="11">
        <v>214.00479999999999</v>
      </c>
      <c r="N68" s="11">
        <v>21400.48</v>
      </c>
      <c r="O68" s="11" t="s">
        <v>42</v>
      </c>
    </row>
    <row r="69" spans="1:15" hidden="1" x14ac:dyDescent="0.25">
      <c r="A69" s="11" t="s">
        <v>36</v>
      </c>
      <c r="B69" s="11">
        <v>3381</v>
      </c>
      <c r="C69" s="11" t="s">
        <v>2339</v>
      </c>
      <c r="D69" s="11" t="s">
        <v>2307</v>
      </c>
      <c r="E69" s="11" t="s">
        <v>2340</v>
      </c>
      <c r="F69" s="11" t="s">
        <v>40</v>
      </c>
      <c r="G69" s="11" t="s">
        <v>2341</v>
      </c>
      <c r="H69" s="11" t="s">
        <v>502</v>
      </c>
      <c r="I69" s="11" t="s">
        <v>503</v>
      </c>
      <c r="J69" s="11">
        <v>96</v>
      </c>
      <c r="K69" s="11" t="s">
        <v>13</v>
      </c>
      <c r="L69" s="11" t="s">
        <v>102</v>
      </c>
      <c r="M69" s="11">
        <v>28.296399999999998</v>
      </c>
      <c r="N69" s="11">
        <v>2716.4544000000001</v>
      </c>
      <c r="O69" s="11" t="s">
        <v>42</v>
      </c>
    </row>
    <row r="70" spans="1:15" hidden="1" x14ac:dyDescent="0.25">
      <c r="A70" s="11" t="s">
        <v>36</v>
      </c>
      <c r="B70" s="11">
        <v>3381</v>
      </c>
      <c r="C70" s="11" t="s">
        <v>2339</v>
      </c>
      <c r="D70" s="11" t="s">
        <v>2307</v>
      </c>
      <c r="E70" s="11" t="s">
        <v>2340</v>
      </c>
      <c r="F70" s="11" t="s">
        <v>40</v>
      </c>
      <c r="G70" s="11" t="s">
        <v>2341</v>
      </c>
      <c r="H70" s="11" t="s">
        <v>1668</v>
      </c>
      <c r="I70" s="11" t="s">
        <v>1669</v>
      </c>
      <c r="J70" s="11">
        <v>71</v>
      </c>
      <c r="K70" s="11" t="s">
        <v>13</v>
      </c>
      <c r="L70" s="11" t="s">
        <v>102</v>
      </c>
      <c r="M70" s="11">
        <v>36.131599999999999</v>
      </c>
      <c r="N70" s="11">
        <v>2565.3436000000002</v>
      </c>
      <c r="O70" s="11" t="s">
        <v>42</v>
      </c>
    </row>
    <row r="71" spans="1:15" hidden="1" x14ac:dyDescent="0.25">
      <c r="A71" s="11" t="s">
        <v>36</v>
      </c>
      <c r="B71" s="11">
        <v>3381</v>
      </c>
      <c r="C71" s="11" t="s">
        <v>2339</v>
      </c>
      <c r="D71" s="11" t="s">
        <v>2307</v>
      </c>
      <c r="E71" s="11" t="s">
        <v>2340</v>
      </c>
      <c r="F71" s="11" t="s">
        <v>40</v>
      </c>
      <c r="G71" s="11" t="s">
        <v>2341</v>
      </c>
      <c r="H71" s="11" t="s">
        <v>175</v>
      </c>
      <c r="I71" s="11" t="s">
        <v>176</v>
      </c>
      <c r="J71" s="11">
        <v>60</v>
      </c>
      <c r="K71" s="11" t="s">
        <v>13</v>
      </c>
      <c r="L71" s="11" t="s">
        <v>102</v>
      </c>
      <c r="M71" s="11">
        <v>57.997</v>
      </c>
      <c r="N71" s="11">
        <v>3479.82</v>
      </c>
      <c r="O71" s="11" t="s">
        <v>42</v>
      </c>
    </row>
    <row r="72" spans="1:15" hidden="1" x14ac:dyDescent="0.25">
      <c r="A72" s="11" t="s">
        <v>36</v>
      </c>
      <c r="B72" s="11">
        <v>3381</v>
      </c>
      <c r="C72" s="11" t="s">
        <v>2339</v>
      </c>
      <c r="D72" s="11" t="s">
        <v>2307</v>
      </c>
      <c r="E72" s="11" t="s">
        <v>2340</v>
      </c>
      <c r="F72" s="11" t="s">
        <v>40</v>
      </c>
      <c r="G72" s="11" t="s">
        <v>2341</v>
      </c>
      <c r="H72" s="11" t="s">
        <v>490</v>
      </c>
      <c r="I72" s="11" t="s">
        <v>491</v>
      </c>
      <c r="J72" s="11">
        <v>100</v>
      </c>
      <c r="K72" s="11" t="s">
        <v>13</v>
      </c>
      <c r="L72" s="11" t="s">
        <v>102</v>
      </c>
      <c r="M72" s="11">
        <v>24.4024</v>
      </c>
      <c r="N72" s="11">
        <v>2440.2399999999998</v>
      </c>
      <c r="O72" s="11" t="s">
        <v>42</v>
      </c>
    </row>
    <row r="73" spans="1:15" hidden="1" x14ac:dyDescent="0.25">
      <c r="A73" s="11" t="s">
        <v>36</v>
      </c>
      <c r="B73" s="11">
        <v>3381</v>
      </c>
      <c r="C73" s="11" t="s">
        <v>2339</v>
      </c>
      <c r="D73" s="11" t="s">
        <v>2307</v>
      </c>
      <c r="E73" s="11" t="s">
        <v>2340</v>
      </c>
      <c r="F73" s="11" t="s">
        <v>40</v>
      </c>
      <c r="G73" s="11" t="s">
        <v>2341</v>
      </c>
      <c r="H73" s="11" t="s">
        <v>1674</v>
      </c>
      <c r="I73" s="11" t="s">
        <v>1675</v>
      </c>
      <c r="J73" s="11">
        <v>50</v>
      </c>
      <c r="K73" s="11" t="s">
        <v>13</v>
      </c>
      <c r="L73" s="11" t="s">
        <v>102</v>
      </c>
      <c r="M73" s="11">
        <v>15.741199999999999</v>
      </c>
      <c r="N73" s="11">
        <v>787.06</v>
      </c>
      <c r="O73" s="11" t="s">
        <v>42</v>
      </c>
    </row>
    <row r="74" spans="1:15" hidden="1" x14ac:dyDescent="0.25">
      <c r="A74" s="11" t="s">
        <v>36</v>
      </c>
      <c r="B74" s="11">
        <v>3381</v>
      </c>
      <c r="C74" s="11" t="s">
        <v>2339</v>
      </c>
      <c r="D74" s="11" t="s">
        <v>2307</v>
      </c>
      <c r="E74" s="11" t="s">
        <v>2340</v>
      </c>
      <c r="F74" s="11" t="s">
        <v>40</v>
      </c>
      <c r="G74" s="11" t="s">
        <v>2341</v>
      </c>
      <c r="H74" s="11" t="s">
        <v>224</v>
      </c>
      <c r="I74" s="11" t="s">
        <v>225</v>
      </c>
      <c r="J74" s="11">
        <v>30</v>
      </c>
      <c r="K74" s="11" t="s">
        <v>13</v>
      </c>
      <c r="L74" s="11" t="s">
        <v>102</v>
      </c>
      <c r="M74" s="11">
        <v>439.9984</v>
      </c>
      <c r="N74" s="11">
        <v>13199.951999999999</v>
      </c>
      <c r="O74" s="11" t="s">
        <v>42</v>
      </c>
    </row>
    <row r="75" spans="1:15" hidden="1" x14ac:dyDescent="0.25">
      <c r="A75" s="11" t="s">
        <v>36</v>
      </c>
      <c r="B75" s="11">
        <v>3386</v>
      </c>
      <c r="C75" s="11" t="s">
        <v>2342</v>
      </c>
      <c r="D75" s="11" t="s">
        <v>2343</v>
      </c>
      <c r="E75" s="11" t="s">
        <v>2344</v>
      </c>
      <c r="F75" s="11" t="s">
        <v>135</v>
      </c>
      <c r="G75" s="11" t="s">
        <v>2345</v>
      </c>
      <c r="H75" s="11" t="s">
        <v>1568</v>
      </c>
      <c r="I75" s="11" t="s">
        <v>1569</v>
      </c>
      <c r="J75" s="11">
        <v>36</v>
      </c>
      <c r="K75" s="11" t="s">
        <v>13</v>
      </c>
      <c r="L75" s="11" t="s">
        <v>1287</v>
      </c>
      <c r="M75" s="11">
        <v>53.1</v>
      </c>
      <c r="N75" s="11">
        <v>1911.6</v>
      </c>
      <c r="O75" s="11" t="s">
        <v>42</v>
      </c>
    </row>
    <row r="76" spans="1:15" hidden="1" x14ac:dyDescent="0.25">
      <c r="A76" s="11" t="s">
        <v>36</v>
      </c>
      <c r="B76" s="11">
        <v>3386</v>
      </c>
      <c r="C76" s="11" t="s">
        <v>2342</v>
      </c>
      <c r="D76" s="11" t="s">
        <v>2343</v>
      </c>
      <c r="E76" s="11" t="s">
        <v>2344</v>
      </c>
      <c r="F76" s="11" t="s">
        <v>135</v>
      </c>
      <c r="G76" s="11" t="s">
        <v>2345</v>
      </c>
      <c r="H76" s="11" t="s">
        <v>1535</v>
      </c>
      <c r="I76" s="11" t="s">
        <v>1536</v>
      </c>
      <c r="J76" s="11">
        <v>25</v>
      </c>
      <c r="K76" s="11" t="s">
        <v>13</v>
      </c>
      <c r="L76" s="11" t="s">
        <v>1287</v>
      </c>
      <c r="M76" s="11">
        <v>767</v>
      </c>
      <c r="N76" s="11">
        <v>19175</v>
      </c>
      <c r="O76" s="11" t="s">
        <v>42</v>
      </c>
    </row>
    <row r="77" spans="1:15" hidden="1" x14ac:dyDescent="0.25">
      <c r="A77" s="11" t="s">
        <v>36</v>
      </c>
      <c r="B77" s="11">
        <v>3386</v>
      </c>
      <c r="C77" s="11" t="s">
        <v>2342</v>
      </c>
      <c r="D77" s="11" t="s">
        <v>2343</v>
      </c>
      <c r="E77" s="11" t="s">
        <v>2344</v>
      </c>
      <c r="F77" s="11" t="s">
        <v>135</v>
      </c>
      <c r="G77" s="11" t="s">
        <v>2345</v>
      </c>
      <c r="H77" s="11" t="s">
        <v>1563</v>
      </c>
      <c r="I77" s="11" t="s">
        <v>1564</v>
      </c>
      <c r="J77" s="11">
        <v>25</v>
      </c>
      <c r="K77" s="11" t="s">
        <v>13</v>
      </c>
      <c r="L77" s="11" t="s">
        <v>1287</v>
      </c>
      <c r="M77" s="11">
        <v>1050.2</v>
      </c>
      <c r="N77" s="11">
        <v>26255</v>
      </c>
      <c r="O77" s="11" t="s">
        <v>42</v>
      </c>
    </row>
    <row r="78" spans="1:15" hidden="1" x14ac:dyDescent="0.25">
      <c r="A78" s="11" t="s">
        <v>36</v>
      </c>
      <c r="B78" s="11">
        <v>3386</v>
      </c>
      <c r="C78" s="11" t="s">
        <v>2342</v>
      </c>
      <c r="D78" s="11" t="s">
        <v>2343</v>
      </c>
      <c r="E78" s="11" t="s">
        <v>2344</v>
      </c>
      <c r="F78" s="11" t="s">
        <v>135</v>
      </c>
      <c r="G78" s="11" t="s">
        <v>2345</v>
      </c>
      <c r="H78" s="11" t="s">
        <v>2346</v>
      </c>
      <c r="I78" s="11" t="s">
        <v>2347</v>
      </c>
      <c r="J78" s="11">
        <v>25</v>
      </c>
      <c r="K78" s="11" t="s">
        <v>13</v>
      </c>
      <c r="L78" s="11" t="s">
        <v>1287</v>
      </c>
      <c r="M78" s="11">
        <v>277.3</v>
      </c>
      <c r="N78" s="11">
        <v>6932.5</v>
      </c>
      <c r="O78" s="11" t="s">
        <v>42</v>
      </c>
    </row>
    <row r="79" spans="1:15" hidden="1" x14ac:dyDescent="0.25">
      <c r="A79" s="11" t="s">
        <v>36</v>
      </c>
      <c r="B79" s="11">
        <v>3386</v>
      </c>
      <c r="C79" s="11" t="s">
        <v>2342</v>
      </c>
      <c r="D79" s="11" t="s">
        <v>2343</v>
      </c>
      <c r="E79" s="11" t="s">
        <v>2344</v>
      </c>
      <c r="F79" s="11" t="s">
        <v>135</v>
      </c>
      <c r="G79" s="11" t="s">
        <v>2345</v>
      </c>
      <c r="H79" s="11" t="s">
        <v>2348</v>
      </c>
      <c r="I79" s="11" t="s">
        <v>2349</v>
      </c>
      <c r="J79" s="11">
        <v>25</v>
      </c>
      <c r="K79" s="11" t="s">
        <v>13</v>
      </c>
      <c r="L79" s="11" t="s">
        <v>1287</v>
      </c>
      <c r="M79" s="11">
        <v>2006</v>
      </c>
      <c r="N79" s="11">
        <v>50150</v>
      </c>
      <c r="O79" s="11" t="s">
        <v>42</v>
      </c>
    </row>
    <row r="80" spans="1:15" hidden="1" x14ac:dyDescent="0.25">
      <c r="A80" s="11" t="s">
        <v>36</v>
      </c>
      <c r="B80" s="11">
        <v>3386</v>
      </c>
      <c r="C80" s="11" t="s">
        <v>2342</v>
      </c>
      <c r="D80" s="11" t="s">
        <v>2343</v>
      </c>
      <c r="E80" s="11" t="s">
        <v>2344</v>
      </c>
      <c r="F80" s="11" t="s">
        <v>135</v>
      </c>
      <c r="G80" s="11" t="s">
        <v>2345</v>
      </c>
      <c r="H80" s="11" t="s">
        <v>2350</v>
      </c>
      <c r="I80" s="11" t="s">
        <v>2351</v>
      </c>
      <c r="J80" s="11">
        <v>25</v>
      </c>
      <c r="K80" s="11" t="s">
        <v>13</v>
      </c>
      <c r="L80" s="11" t="s">
        <v>1287</v>
      </c>
      <c r="M80" s="11">
        <v>1156.4000000000001</v>
      </c>
      <c r="N80" s="11">
        <v>28910</v>
      </c>
      <c r="O80" s="11" t="s">
        <v>42</v>
      </c>
    </row>
    <row r="81" spans="1:15" hidden="1" x14ac:dyDescent="0.25">
      <c r="A81" s="11" t="s">
        <v>36</v>
      </c>
      <c r="B81" s="11">
        <v>3387</v>
      </c>
      <c r="C81" s="11" t="s">
        <v>2352</v>
      </c>
      <c r="D81" s="11" t="s">
        <v>2353</v>
      </c>
      <c r="E81" s="11" t="s">
        <v>2354</v>
      </c>
      <c r="F81" s="11" t="s">
        <v>135</v>
      </c>
      <c r="G81" s="11" t="s">
        <v>2355</v>
      </c>
      <c r="H81" s="11" t="s">
        <v>2356</v>
      </c>
      <c r="I81" s="11" t="s">
        <v>2357</v>
      </c>
      <c r="J81" s="11">
        <v>700</v>
      </c>
      <c r="K81" s="11" t="s">
        <v>13</v>
      </c>
      <c r="L81" s="11" t="s">
        <v>1436</v>
      </c>
      <c r="M81" s="11">
        <v>100.3</v>
      </c>
      <c r="N81" s="11">
        <v>70210</v>
      </c>
      <c r="O81" s="11" t="s">
        <v>42</v>
      </c>
    </row>
    <row r="82" spans="1:15" hidden="1" x14ac:dyDescent="0.25">
      <c r="A82" s="11" t="s">
        <v>36</v>
      </c>
      <c r="B82" s="11">
        <v>3388</v>
      </c>
      <c r="C82" s="11" t="s">
        <v>2358</v>
      </c>
      <c r="D82" s="11" t="s">
        <v>2353</v>
      </c>
      <c r="E82" s="11" t="s">
        <v>2359</v>
      </c>
      <c r="F82" s="11" t="s">
        <v>40</v>
      </c>
      <c r="G82" s="11" t="s">
        <v>2360</v>
      </c>
      <c r="H82" s="11" t="s">
        <v>327</v>
      </c>
      <c r="I82" s="11" t="s">
        <v>328</v>
      </c>
      <c r="J82" s="11">
        <v>40</v>
      </c>
      <c r="K82" s="11" t="s">
        <v>13</v>
      </c>
      <c r="L82" s="11" t="s">
        <v>2331</v>
      </c>
      <c r="M82" s="11">
        <v>20.059999999999999</v>
      </c>
      <c r="N82" s="11">
        <v>802.4</v>
      </c>
      <c r="O82" s="11" t="s">
        <v>42</v>
      </c>
    </row>
    <row r="83" spans="1:15" hidden="1" x14ac:dyDescent="0.25">
      <c r="A83" s="11" t="s">
        <v>36</v>
      </c>
      <c r="B83" s="11">
        <v>3388</v>
      </c>
      <c r="C83" s="11" t="s">
        <v>2358</v>
      </c>
      <c r="D83" s="11" t="s">
        <v>2353</v>
      </c>
      <c r="E83" s="11" t="s">
        <v>2359</v>
      </c>
      <c r="F83" s="11" t="s">
        <v>40</v>
      </c>
      <c r="G83" s="11" t="s">
        <v>2360</v>
      </c>
      <c r="H83" s="11" t="s">
        <v>388</v>
      </c>
      <c r="I83" s="11" t="s">
        <v>389</v>
      </c>
      <c r="J83" s="11">
        <v>1</v>
      </c>
      <c r="K83" s="11" t="s">
        <v>13</v>
      </c>
      <c r="L83" s="11" t="s">
        <v>2331</v>
      </c>
      <c r="M83" s="11">
        <v>84.37</v>
      </c>
      <c r="N83" s="11">
        <v>84.37</v>
      </c>
      <c r="O83" s="11" t="s">
        <v>42</v>
      </c>
    </row>
    <row r="84" spans="1:15" hidden="1" x14ac:dyDescent="0.25">
      <c r="A84" s="11" t="s">
        <v>36</v>
      </c>
      <c r="B84" s="11">
        <v>3388</v>
      </c>
      <c r="C84" s="11" t="s">
        <v>2358</v>
      </c>
      <c r="D84" s="11" t="s">
        <v>2353</v>
      </c>
      <c r="E84" s="11" t="s">
        <v>2359</v>
      </c>
      <c r="F84" s="11" t="s">
        <v>40</v>
      </c>
      <c r="G84" s="11" t="s">
        <v>2360</v>
      </c>
      <c r="H84" s="11" t="s">
        <v>390</v>
      </c>
      <c r="I84" s="11" t="s">
        <v>391</v>
      </c>
      <c r="J84" s="11">
        <v>9</v>
      </c>
      <c r="K84" s="11" t="s">
        <v>13</v>
      </c>
      <c r="L84" s="11" t="s">
        <v>2331</v>
      </c>
      <c r="M84" s="11">
        <v>199.42</v>
      </c>
      <c r="N84" s="11">
        <v>1794.78</v>
      </c>
      <c r="O84" s="11" t="s">
        <v>42</v>
      </c>
    </row>
    <row r="85" spans="1:15" hidden="1" x14ac:dyDescent="0.25">
      <c r="A85" s="11" t="s">
        <v>36</v>
      </c>
      <c r="B85" s="11">
        <v>3390</v>
      </c>
      <c r="C85" s="11" t="s">
        <v>2361</v>
      </c>
      <c r="D85" s="11" t="s">
        <v>2362</v>
      </c>
      <c r="E85" s="11" t="s">
        <v>2363</v>
      </c>
      <c r="F85" s="11" t="s">
        <v>40</v>
      </c>
      <c r="G85" s="11" t="s">
        <v>2364</v>
      </c>
      <c r="H85" s="11" t="s">
        <v>11</v>
      </c>
      <c r="I85" s="11" t="s">
        <v>12</v>
      </c>
      <c r="J85" s="11">
        <v>13</v>
      </c>
      <c r="K85" s="11" t="s">
        <v>13</v>
      </c>
      <c r="L85" s="11" t="s">
        <v>14</v>
      </c>
      <c r="M85" s="11">
        <v>46</v>
      </c>
      <c r="N85" s="11">
        <v>598</v>
      </c>
      <c r="O85" s="11" t="s">
        <v>42</v>
      </c>
    </row>
    <row r="86" spans="1:15" hidden="1" x14ac:dyDescent="0.25">
      <c r="A86" s="11" t="s">
        <v>36</v>
      </c>
      <c r="B86" s="11">
        <v>3397</v>
      </c>
      <c r="C86" s="11" t="s">
        <v>2365</v>
      </c>
      <c r="D86" s="11" t="s">
        <v>2366</v>
      </c>
      <c r="E86" s="11" t="s">
        <v>2367</v>
      </c>
      <c r="F86" s="11" t="s">
        <v>135</v>
      </c>
      <c r="G86" s="11" t="s">
        <v>2368</v>
      </c>
      <c r="H86" s="11" t="s">
        <v>28</v>
      </c>
      <c r="I86" s="11" t="s">
        <v>29</v>
      </c>
      <c r="J86" s="11">
        <v>50</v>
      </c>
      <c r="K86" s="11" t="s">
        <v>13</v>
      </c>
      <c r="L86" s="11" t="s">
        <v>14</v>
      </c>
      <c r="M86" s="11">
        <v>125</v>
      </c>
      <c r="N86" s="11">
        <v>6250</v>
      </c>
      <c r="O86" s="11" t="s">
        <v>42</v>
      </c>
    </row>
    <row r="87" spans="1:15" hidden="1" x14ac:dyDescent="0.25">
      <c r="A87" s="11" t="s">
        <v>36</v>
      </c>
      <c r="B87" s="11">
        <v>3406</v>
      </c>
      <c r="C87" s="11" t="s">
        <v>2369</v>
      </c>
      <c r="D87" s="11" t="s">
        <v>2370</v>
      </c>
      <c r="E87" s="11" t="s">
        <v>2371</v>
      </c>
      <c r="F87" s="11" t="s">
        <v>40</v>
      </c>
      <c r="G87" s="11" t="s">
        <v>2372</v>
      </c>
      <c r="H87" s="11" t="s">
        <v>11</v>
      </c>
      <c r="I87" s="11" t="s">
        <v>12</v>
      </c>
      <c r="J87" s="11">
        <v>12</v>
      </c>
      <c r="K87" s="11" t="s">
        <v>13</v>
      </c>
      <c r="L87" s="11" t="s">
        <v>14</v>
      </c>
      <c r="M87" s="11">
        <v>46</v>
      </c>
      <c r="N87" s="11">
        <v>552</v>
      </c>
      <c r="O87" s="11" t="s">
        <v>42</v>
      </c>
    </row>
    <row r="88" spans="1:15" hidden="1" x14ac:dyDescent="0.25">
      <c r="A88" s="11" t="s">
        <v>36</v>
      </c>
      <c r="B88" s="11">
        <v>3415</v>
      </c>
      <c r="C88" s="11" t="s">
        <v>2373</v>
      </c>
      <c r="D88" s="11" t="s">
        <v>2374</v>
      </c>
      <c r="E88" s="11" t="s">
        <v>2375</v>
      </c>
      <c r="F88" s="11" t="s">
        <v>40</v>
      </c>
      <c r="G88" s="11" t="s">
        <v>2376</v>
      </c>
      <c r="H88" s="11" t="s">
        <v>11</v>
      </c>
      <c r="I88" s="11" t="s">
        <v>12</v>
      </c>
      <c r="J88" s="11">
        <v>11</v>
      </c>
      <c r="K88" s="11" t="s">
        <v>13</v>
      </c>
      <c r="L88" s="11" t="s">
        <v>14</v>
      </c>
      <c r="M88" s="11">
        <v>46</v>
      </c>
      <c r="N88" s="11">
        <v>506</v>
      </c>
      <c r="O88" s="11" t="s">
        <v>42</v>
      </c>
    </row>
    <row r="89" spans="1:15" hidden="1" x14ac:dyDescent="0.25">
      <c r="A89" s="11" t="s">
        <v>36</v>
      </c>
      <c r="B89" s="11">
        <v>3416</v>
      </c>
      <c r="C89" s="11" t="s">
        <v>2377</v>
      </c>
      <c r="D89" s="11" t="s">
        <v>2374</v>
      </c>
      <c r="E89" s="11" t="s">
        <v>2378</v>
      </c>
      <c r="F89" s="11" t="s">
        <v>40</v>
      </c>
      <c r="G89" s="11" t="s">
        <v>2379</v>
      </c>
      <c r="H89" s="11" t="s">
        <v>2356</v>
      </c>
      <c r="I89" s="11" t="s">
        <v>2357</v>
      </c>
      <c r="J89" s="11">
        <v>300</v>
      </c>
      <c r="K89" s="11" t="s">
        <v>13</v>
      </c>
      <c r="L89" s="11" t="s">
        <v>1436</v>
      </c>
      <c r="M89" s="11">
        <v>100.3</v>
      </c>
      <c r="N89" s="11">
        <v>30090</v>
      </c>
      <c r="O89" s="11" t="s">
        <v>42</v>
      </c>
    </row>
    <row r="90" spans="1:15" hidden="1" x14ac:dyDescent="0.25">
      <c r="A90" s="11" t="s">
        <v>36</v>
      </c>
      <c r="B90" s="11">
        <v>3431</v>
      </c>
      <c r="C90" s="11" t="s">
        <v>2380</v>
      </c>
      <c r="D90" s="11" t="s">
        <v>2381</v>
      </c>
      <c r="E90" s="11" t="s">
        <v>2382</v>
      </c>
      <c r="F90" s="11" t="s">
        <v>40</v>
      </c>
      <c r="G90" s="11" t="s">
        <v>2383</v>
      </c>
      <c r="H90" s="11" t="s">
        <v>11</v>
      </c>
      <c r="I90" s="11" t="s">
        <v>12</v>
      </c>
      <c r="J90" s="11">
        <v>13</v>
      </c>
      <c r="K90" s="11" t="s">
        <v>13</v>
      </c>
      <c r="L90" s="11" t="s">
        <v>14</v>
      </c>
      <c r="M90" s="11">
        <v>46</v>
      </c>
      <c r="N90" s="11">
        <v>598</v>
      </c>
      <c r="O90" s="11" t="s">
        <v>42</v>
      </c>
    </row>
    <row r="91" spans="1:15" hidden="1" x14ac:dyDescent="0.25">
      <c r="A91" s="11" t="s">
        <v>36</v>
      </c>
      <c r="B91" s="11">
        <v>3444</v>
      </c>
      <c r="C91" s="11" t="s">
        <v>2384</v>
      </c>
      <c r="D91" s="11" t="s">
        <v>2385</v>
      </c>
      <c r="E91" s="11" t="s">
        <v>2386</v>
      </c>
      <c r="F91" s="11" t="s">
        <v>40</v>
      </c>
      <c r="G91" s="11" t="s">
        <v>2387</v>
      </c>
      <c r="H91" s="11" t="s">
        <v>11</v>
      </c>
      <c r="I91" s="11" t="s">
        <v>12</v>
      </c>
      <c r="J91" s="11">
        <v>10</v>
      </c>
      <c r="K91" s="11" t="s">
        <v>13</v>
      </c>
      <c r="L91" s="11" t="s">
        <v>14</v>
      </c>
      <c r="M91" s="11">
        <v>46</v>
      </c>
      <c r="N91" s="11">
        <v>460</v>
      </c>
      <c r="O91" s="11" t="s">
        <v>42</v>
      </c>
    </row>
    <row r="92" spans="1:15" hidden="1" x14ac:dyDescent="0.25">
      <c r="A92" s="11" t="s">
        <v>36</v>
      </c>
      <c r="B92" s="11">
        <v>3452</v>
      </c>
      <c r="C92" s="11" t="s">
        <v>2388</v>
      </c>
      <c r="D92" s="11" t="s">
        <v>2389</v>
      </c>
      <c r="E92" s="11" t="s">
        <v>2390</v>
      </c>
      <c r="F92" s="11" t="s">
        <v>40</v>
      </c>
      <c r="G92" s="11" t="s">
        <v>2391</v>
      </c>
      <c r="H92" s="11" t="s">
        <v>11</v>
      </c>
      <c r="I92" s="11" t="s">
        <v>12</v>
      </c>
      <c r="J92" s="11">
        <v>9</v>
      </c>
      <c r="K92" s="11" t="s">
        <v>13</v>
      </c>
      <c r="L92" s="11" t="s">
        <v>14</v>
      </c>
      <c r="M92" s="11">
        <v>46</v>
      </c>
      <c r="N92" s="11">
        <v>414</v>
      </c>
      <c r="O92" s="11" t="s">
        <v>42</v>
      </c>
    </row>
    <row r="93" spans="1:15" hidden="1" x14ac:dyDescent="0.25">
      <c r="A93" s="11" t="s">
        <v>36</v>
      </c>
      <c r="B93" s="11">
        <v>3466</v>
      </c>
      <c r="C93" s="11" t="s">
        <v>2392</v>
      </c>
      <c r="D93" s="11" t="s">
        <v>2393</v>
      </c>
      <c r="E93" s="11" t="s">
        <v>2394</v>
      </c>
      <c r="F93" s="11" t="s">
        <v>40</v>
      </c>
      <c r="G93" s="11" t="s">
        <v>2395</v>
      </c>
      <c r="H93" s="11" t="s">
        <v>11</v>
      </c>
      <c r="I93" s="11" t="s">
        <v>12</v>
      </c>
      <c r="J93" s="11">
        <v>9</v>
      </c>
      <c r="K93" s="11" t="s">
        <v>13</v>
      </c>
      <c r="L93" s="11" t="s">
        <v>14</v>
      </c>
      <c r="M93" s="11">
        <v>46</v>
      </c>
      <c r="N93" s="11">
        <v>414</v>
      </c>
      <c r="O93" s="11" t="s">
        <v>42</v>
      </c>
    </row>
    <row r="94" spans="1:15" hidden="1" x14ac:dyDescent="0.25">
      <c r="A94" s="11" t="s">
        <v>36</v>
      </c>
      <c r="B94" s="11">
        <v>3486</v>
      </c>
      <c r="C94" s="11" t="s">
        <v>2396</v>
      </c>
      <c r="D94" s="11" t="s">
        <v>2397</v>
      </c>
      <c r="E94" s="11" t="s">
        <v>2398</v>
      </c>
      <c r="F94" s="11" t="s">
        <v>135</v>
      </c>
      <c r="G94" s="11" t="s">
        <v>2399</v>
      </c>
      <c r="H94" s="11" t="s">
        <v>28</v>
      </c>
      <c r="I94" s="11" t="s">
        <v>29</v>
      </c>
      <c r="J94" s="11">
        <v>50</v>
      </c>
      <c r="K94" s="11" t="s">
        <v>13</v>
      </c>
      <c r="L94" s="11" t="s">
        <v>14</v>
      </c>
      <c r="M94" s="11">
        <v>125</v>
      </c>
      <c r="N94" s="11">
        <v>6250</v>
      </c>
      <c r="O94" s="11" t="s">
        <v>42</v>
      </c>
    </row>
    <row r="95" spans="1:15" hidden="1" x14ac:dyDescent="0.25">
      <c r="A95" s="11" t="s">
        <v>36</v>
      </c>
      <c r="B95" s="11">
        <v>3487</v>
      </c>
      <c r="C95" s="11" t="s">
        <v>2400</v>
      </c>
      <c r="D95" s="11" t="s">
        <v>2397</v>
      </c>
      <c r="E95" s="11" t="s">
        <v>2401</v>
      </c>
      <c r="F95" s="11" t="s">
        <v>135</v>
      </c>
      <c r="G95" s="11" t="s">
        <v>2402</v>
      </c>
      <c r="H95" s="11" t="s">
        <v>11</v>
      </c>
      <c r="I95" s="11" t="s">
        <v>12</v>
      </c>
      <c r="J95" s="11">
        <v>12</v>
      </c>
      <c r="K95" s="11" t="s">
        <v>13</v>
      </c>
      <c r="L95" s="11" t="s">
        <v>14</v>
      </c>
      <c r="M95" s="11">
        <v>46</v>
      </c>
      <c r="N95" s="11">
        <v>552</v>
      </c>
      <c r="O95" s="11" t="s">
        <v>42</v>
      </c>
    </row>
    <row r="96" spans="1:15" hidden="1" x14ac:dyDescent="0.25">
      <c r="A96" s="11" t="s">
        <v>36</v>
      </c>
      <c r="B96" s="11">
        <v>3499</v>
      </c>
      <c r="C96" s="11" t="s">
        <v>9</v>
      </c>
      <c r="D96" s="11" t="s">
        <v>10</v>
      </c>
      <c r="E96" s="11" t="s">
        <v>2403</v>
      </c>
      <c r="F96" s="11" t="s">
        <v>40</v>
      </c>
      <c r="G96" s="11" t="s">
        <v>2404</v>
      </c>
      <c r="H96" s="11" t="s">
        <v>11</v>
      </c>
      <c r="I96" s="11" t="s">
        <v>12</v>
      </c>
      <c r="J96" s="11">
        <v>11</v>
      </c>
      <c r="K96" s="11" t="s">
        <v>13</v>
      </c>
      <c r="L96" s="11" t="s">
        <v>14</v>
      </c>
      <c r="M96" s="11">
        <v>46</v>
      </c>
      <c r="N96" s="11">
        <v>506</v>
      </c>
      <c r="O96" s="11" t="s">
        <v>42</v>
      </c>
    </row>
    <row r="97" spans="1:15" hidden="1" x14ac:dyDescent="0.25">
      <c r="A97" s="11" t="s">
        <v>36</v>
      </c>
      <c r="B97" s="11">
        <v>3515</v>
      </c>
      <c r="C97" s="11" t="s">
        <v>15</v>
      </c>
      <c r="D97" s="11" t="s">
        <v>16</v>
      </c>
      <c r="E97" s="11" t="s">
        <v>2405</v>
      </c>
      <c r="F97" s="11" t="s">
        <v>40</v>
      </c>
      <c r="G97" s="11" t="s">
        <v>2406</v>
      </c>
      <c r="H97" s="11" t="s">
        <v>11</v>
      </c>
      <c r="I97" s="11" t="s">
        <v>12</v>
      </c>
      <c r="J97" s="11">
        <v>10</v>
      </c>
      <c r="K97" s="11" t="s">
        <v>13</v>
      </c>
      <c r="L97" s="11" t="s">
        <v>14</v>
      </c>
      <c r="M97" s="11">
        <v>46</v>
      </c>
      <c r="N97" s="11">
        <v>460</v>
      </c>
      <c r="O97" s="11" t="s">
        <v>42</v>
      </c>
    </row>
    <row r="98" spans="1:15" hidden="1" x14ac:dyDescent="0.25">
      <c r="A98" s="11" t="s">
        <v>36</v>
      </c>
      <c r="B98" s="11">
        <v>3528</v>
      </c>
      <c r="C98" s="11" t="s">
        <v>17</v>
      </c>
      <c r="D98" s="11" t="s">
        <v>18</v>
      </c>
      <c r="E98" s="11" t="s">
        <v>2407</v>
      </c>
      <c r="F98" s="11" t="s">
        <v>40</v>
      </c>
      <c r="G98" s="11" t="s">
        <v>2408</v>
      </c>
      <c r="H98" s="11" t="s">
        <v>19</v>
      </c>
      <c r="I98" s="11" t="s">
        <v>20</v>
      </c>
      <c r="J98" s="11">
        <v>619</v>
      </c>
      <c r="K98" s="11" t="s">
        <v>13</v>
      </c>
      <c r="L98" s="11" t="s">
        <v>21</v>
      </c>
      <c r="M98" s="11">
        <v>500</v>
      </c>
      <c r="N98" s="11">
        <v>309500</v>
      </c>
      <c r="O98" s="11" t="s">
        <v>42</v>
      </c>
    </row>
    <row r="99" spans="1:15" hidden="1" x14ac:dyDescent="0.25">
      <c r="A99" s="11" t="s">
        <v>36</v>
      </c>
      <c r="B99" s="11">
        <v>3528</v>
      </c>
      <c r="C99" s="11" t="s">
        <v>17</v>
      </c>
      <c r="D99" s="11" t="s">
        <v>18</v>
      </c>
      <c r="E99" s="11" t="s">
        <v>2407</v>
      </c>
      <c r="F99" s="11" t="s">
        <v>40</v>
      </c>
      <c r="G99" s="11" t="s">
        <v>2408</v>
      </c>
      <c r="H99" s="11" t="s">
        <v>22</v>
      </c>
      <c r="I99" s="11" t="s">
        <v>23</v>
      </c>
      <c r="J99" s="11">
        <v>600</v>
      </c>
      <c r="K99" s="11" t="s">
        <v>13</v>
      </c>
      <c r="L99" s="11" t="s">
        <v>21</v>
      </c>
      <c r="M99" s="11">
        <v>1000</v>
      </c>
      <c r="N99" s="11">
        <v>600000</v>
      </c>
      <c r="O99" s="11" t="s">
        <v>42</v>
      </c>
    </row>
    <row r="100" spans="1:15" hidden="1" x14ac:dyDescent="0.25">
      <c r="A100" s="11" t="s">
        <v>36</v>
      </c>
      <c r="B100" s="11">
        <v>3533</v>
      </c>
      <c r="C100" s="11" t="s">
        <v>24</v>
      </c>
      <c r="D100" s="11" t="s">
        <v>25</v>
      </c>
      <c r="E100" s="11" t="s">
        <v>2409</v>
      </c>
      <c r="F100" s="11" t="s">
        <v>40</v>
      </c>
      <c r="G100" s="11" t="s">
        <v>2410</v>
      </c>
      <c r="H100" s="11" t="s">
        <v>11</v>
      </c>
      <c r="I100" s="11" t="s">
        <v>12</v>
      </c>
      <c r="J100" s="11">
        <v>13</v>
      </c>
      <c r="K100" s="11" t="s">
        <v>13</v>
      </c>
      <c r="L100" s="11" t="s">
        <v>14</v>
      </c>
      <c r="M100" s="11">
        <v>46</v>
      </c>
      <c r="N100" s="11">
        <v>598</v>
      </c>
      <c r="O100" s="11" t="s">
        <v>42</v>
      </c>
    </row>
  </sheetData>
  <autoFilter ref="A2:O100" xr:uid="{00000000-0009-0000-0000-00000B000000}">
    <filterColumn colId="8">
      <filters>
        <filter val="FOCOS DE EMERGENCIA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89"/>
  <sheetViews>
    <sheetView zoomScale="70" zoomScaleNormal="70" workbookViewId="0">
      <selection activeCell="A12" sqref="A12:K12"/>
    </sheetView>
  </sheetViews>
  <sheetFormatPr baseColWidth="10" defaultColWidth="11.42578125" defaultRowHeight="15" x14ac:dyDescent="0.25"/>
  <cols>
    <col min="1" max="1" width="14" customWidth="1"/>
    <col min="2" max="2" width="18.140625" customWidth="1"/>
    <col min="3" max="4" width="0" hidden="1" customWidth="1"/>
    <col min="6" max="6" width="64.85546875" bestFit="1" customWidth="1"/>
    <col min="7" max="7" width="14.85546875" customWidth="1"/>
    <col min="9" max="9" width="18.42578125" style="2" customWidth="1"/>
    <col min="10" max="10" width="23.140625" style="2" bestFit="1" customWidth="1"/>
    <col min="11" max="11" width="14.85546875" customWidth="1"/>
  </cols>
  <sheetData>
    <row r="1" spans="1:11" s="11" customFormat="1" x14ac:dyDescent="0.25">
      <c r="I1" s="2"/>
      <c r="J1" s="2"/>
    </row>
    <row r="2" spans="1:11" s="11" customFormat="1" x14ac:dyDescent="0.25">
      <c r="I2" s="2"/>
      <c r="J2" s="2"/>
    </row>
    <row r="3" spans="1:11" s="13" customFormat="1" ht="47.25" x14ac:dyDescent="0.25">
      <c r="A3" s="22" t="s">
        <v>2441</v>
      </c>
      <c r="B3" s="22" t="s">
        <v>2442</v>
      </c>
      <c r="C3" s="22" t="s">
        <v>2419</v>
      </c>
      <c r="D3" s="22"/>
      <c r="E3" s="23" t="s">
        <v>2443</v>
      </c>
      <c r="F3" s="24" t="s">
        <v>2444</v>
      </c>
      <c r="G3" s="24" t="s">
        <v>2445</v>
      </c>
      <c r="H3" s="22" t="s">
        <v>2428</v>
      </c>
      <c r="I3" s="22" t="s">
        <v>2446</v>
      </c>
      <c r="J3" s="22" t="s">
        <v>2447</v>
      </c>
      <c r="K3" s="22" t="s">
        <v>2448</v>
      </c>
    </row>
    <row r="4" spans="1:11" x14ac:dyDescent="0.25">
      <c r="A4" s="16">
        <v>43238.389837962961</v>
      </c>
      <c r="B4" s="16">
        <v>43238</v>
      </c>
      <c r="C4" s="17" t="s">
        <v>135</v>
      </c>
      <c r="D4" s="17" t="s">
        <v>1540</v>
      </c>
      <c r="E4" s="17" t="s">
        <v>1541</v>
      </c>
      <c r="F4" s="17" t="s">
        <v>1542</v>
      </c>
      <c r="G4" s="17">
        <v>10</v>
      </c>
      <c r="H4" s="17" t="s">
        <v>2425</v>
      </c>
      <c r="I4" s="18">
        <v>289.10000000000002</v>
      </c>
      <c r="J4" s="18">
        <v>2891</v>
      </c>
      <c r="K4" s="17">
        <v>10</v>
      </c>
    </row>
    <row r="5" spans="1:11" x14ac:dyDescent="0.25">
      <c r="A5" s="16">
        <v>43213.366898148146</v>
      </c>
      <c r="B5" s="16">
        <v>43210</v>
      </c>
      <c r="C5" s="17" t="s">
        <v>135</v>
      </c>
      <c r="D5" s="17" t="s">
        <v>1433</v>
      </c>
      <c r="E5" s="17" t="s">
        <v>327</v>
      </c>
      <c r="F5" s="17" t="s">
        <v>328</v>
      </c>
      <c r="G5" s="17">
        <v>100</v>
      </c>
      <c r="H5" s="17" t="s">
        <v>2428</v>
      </c>
      <c r="I5" s="18">
        <v>12.685</v>
      </c>
      <c r="J5" s="18">
        <v>1268.5</v>
      </c>
      <c r="K5" s="17">
        <v>29</v>
      </c>
    </row>
    <row r="6" spans="1:11" x14ac:dyDescent="0.25">
      <c r="A6" s="16">
        <v>43234.638344907406</v>
      </c>
      <c r="B6" s="16">
        <v>43234</v>
      </c>
      <c r="C6" s="17" t="s">
        <v>40</v>
      </c>
      <c r="D6" s="17" t="s">
        <v>1514</v>
      </c>
      <c r="E6" s="17" t="s">
        <v>1515</v>
      </c>
      <c r="F6" s="17" t="s">
        <v>1516</v>
      </c>
      <c r="G6" s="17">
        <v>30</v>
      </c>
      <c r="H6" s="17" t="s">
        <v>2425</v>
      </c>
      <c r="I6" s="18">
        <v>206.5</v>
      </c>
      <c r="J6" s="18">
        <v>6195</v>
      </c>
      <c r="K6" s="17">
        <v>6</v>
      </c>
    </row>
    <row r="7" spans="1:11" x14ac:dyDescent="0.25">
      <c r="A7" s="16">
        <v>43213.366898148146</v>
      </c>
      <c r="B7" s="16">
        <v>43210</v>
      </c>
      <c r="C7" s="17" t="s">
        <v>135</v>
      </c>
      <c r="D7" s="17" t="s">
        <v>1433</v>
      </c>
      <c r="E7" s="17" t="s">
        <v>329</v>
      </c>
      <c r="F7" s="17" t="s">
        <v>330</v>
      </c>
      <c r="G7" s="17">
        <v>6</v>
      </c>
      <c r="H7" s="17" t="s">
        <v>2428</v>
      </c>
      <c r="I7" s="18">
        <v>11.741</v>
      </c>
      <c r="J7" s="18">
        <v>70.445999999999998</v>
      </c>
      <c r="K7" s="19">
        <v>4</v>
      </c>
    </row>
    <row r="8" spans="1:11" x14ac:dyDescent="0.25">
      <c r="A8" s="16">
        <v>43245.465937499997</v>
      </c>
      <c r="B8" s="16">
        <v>43245</v>
      </c>
      <c r="C8" s="17" t="s">
        <v>135</v>
      </c>
      <c r="D8" s="17" t="s">
        <v>1560</v>
      </c>
      <c r="E8" s="17" t="s">
        <v>966</v>
      </c>
      <c r="F8" s="17" t="s">
        <v>967</v>
      </c>
      <c r="G8" s="17">
        <v>500</v>
      </c>
      <c r="H8" s="17" t="s">
        <v>2426</v>
      </c>
      <c r="I8" s="18">
        <v>143.84</v>
      </c>
      <c r="J8" s="18">
        <v>71920</v>
      </c>
      <c r="K8" s="17">
        <v>223</v>
      </c>
    </row>
    <row r="9" spans="1:11" x14ac:dyDescent="0.25">
      <c r="A9" s="16">
        <v>43503.345057870371</v>
      </c>
      <c r="B9" s="16">
        <v>43503</v>
      </c>
      <c r="C9" s="17" t="s">
        <v>135</v>
      </c>
      <c r="D9" s="17" t="s">
        <v>2309</v>
      </c>
      <c r="E9" s="17" t="s">
        <v>350</v>
      </c>
      <c r="F9" s="17" t="s">
        <v>351</v>
      </c>
      <c r="G9" s="17">
        <v>500</v>
      </c>
      <c r="H9" s="17" t="s">
        <v>2438</v>
      </c>
      <c r="I9" s="18">
        <v>237.8</v>
      </c>
      <c r="J9" s="18">
        <v>118900</v>
      </c>
      <c r="K9" s="17">
        <v>680</v>
      </c>
    </row>
    <row r="10" spans="1:11" x14ac:dyDescent="0.25">
      <c r="A10" s="16">
        <v>43228.648865740739</v>
      </c>
      <c r="B10" s="16">
        <v>43228</v>
      </c>
      <c r="C10" s="17" t="s">
        <v>135</v>
      </c>
      <c r="D10" s="17" t="s">
        <v>1502</v>
      </c>
      <c r="E10" s="17" t="s">
        <v>357</v>
      </c>
      <c r="F10" s="17" t="s">
        <v>358</v>
      </c>
      <c r="G10" s="17">
        <v>30</v>
      </c>
      <c r="H10" s="17" t="s">
        <v>2434</v>
      </c>
      <c r="I10" s="18">
        <v>64.900000000000006</v>
      </c>
      <c r="J10" s="18">
        <v>1947</v>
      </c>
      <c r="K10" s="17">
        <v>210</v>
      </c>
    </row>
    <row r="11" spans="1:11" x14ac:dyDescent="0.25">
      <c r="A11" s="16">
        <v>42842.411874999998</v>
      </c>
      <c r="B11" s="16">
        <v>42842</v>
      </c>
      <c r="C11" s="17" t="s">
        <v>135</v>
      </c>
      <c r="D11" s="17" t="s">
        <v>925</v>
      </c>
      <c r="E11" s="17" t="s">
        <v>361</v>
      </c>
      <c r="F11" s="17" t="s">
        <v>362</v>
      </c>
      <c r="G11" s="17">
        <v>70</v>
      </c>
      <c r="H11" s="19" t="s">
        <v>2435</v>
      </c>
      <c r="I11" s="18">
        <v>109.9996</v>
      </c>
      <c r="J11" s="18">
        <v>7699.9719999999998</v>
      </c>
      <c r="K11" s="17">
        <v>1536</v>
      </c>
    </row>
    <row r="12" spans="1:11" x14ac:dyDescent="0.25">
      <c r="A12" s="16">
        <v>43213.366898148146</v>
      </c>
      <c r="B12" s="16">
        <v>43210</v>
      </c>
      <c r="C12" s="17" t="s">
        <v>135</v>
      </c>
      <c r="D12" s="17" t="s">
        <v>1433</v>
      </c>
      <c r="E12" s="17" t="s">
        <v>363</v>
      </c>
      <c r="F12" s="17" t="s">
        <v>364</v>
      </c>
      <c r="G12" s="17">
        <v>50</v>
      </c>
      <c r="H12" s="17" t="s">
        <v>2426</v>
      </c>
      <c r="I12" s="18">
        <v>63.72</v>
      </c>
      <c r="J12" s="18">
        <v>3186</v>
      </c>
      <c r="K12" s="17">
        <v>37</v>
      </c>
    </row>
    <row r="13" spans="1:11" x14ac:dyDescent="0.25">
      <c r="A13" s="16">
        <v>43238.389837962961</v>
      </c>
      <c r="B13" s="16">
        <v>43238</v>
      </c>
      <c r="C13" s="17" t="s">
        <v>135</v>
      </c>
      <c r="D13" s="17" t="s">
        <v>1540</v>
      </c>
      <c r="E13" s="17" t="s">
        <v>926</v>
      </c>
      <c r="F13" s="17" t="s">
        <v>927</v>
      </c>
      <c r="G13" s="17">
        <v>300</v>
      </c>
      <c r="H13" s="17" t="s">
        <v>2428</v>
      </c>
      <c r="I13" s="18">
        <v>165.2</v>
      </c>
      <c r="J13" s="18">
        <v>49560</v>
      </c>
      <c r="K13" s="17">
        <v>188</v>
      </c>
    </row>
    <row r="14" spans="1:11" x14ac:dyDescent="0.25">
      <c r="A14" s="16">
        <v>43236.366446759261</v>
      </c>
      <c r="B14" s="16">
        <v>43235</v>
      </c>
      <c r="C14" s="17" t="s">
        <v>135</v>
      </c>
      <c r="D14" s="17" t="s">
        <v>1524</v>
      </c>
      <c r="E14" s="17" t="s">
        <v>963</v>
      </c>
      <c r="F14" s="17" t="s">
        <v>964</v>
      </c>
      <c r="G14" s="17">
        <v>200</v>
      </c>
      <c r="H14" s="17" t="s">
        <v>2437</v>
      </c>
      <c r="I14" s="18">
        <v>450.76</v>
      </c>
      <c r="J14" s="18">
        <v>90152</v>
      </c>
      <c r="K14" s="17">
        <v>139</v>
      </c>
    </row>
    <row r="15" spans="1:11" x14ac:dyDescent="0.25">
      <c r="A15" s="16">
        <v>43228.648865740739</v>
      </c>
      <c r="B15" s="16">
        <v>43228</v>
      </c>
      <c r="C15" s="17" t="s">
        <v>135</v>
      </c>
      <c r="D15" s="17" t="s">
        <v>1502</v>
      </c>
      <c r="E15" s="17" t="s">
        <v>394</v>
      </c>
      <c r="F15" s="17" t="s">
        <v>395</v>
      </c>
      <c r="G15" s="17">
        <v>332</v>
      </c>
      <c r="H15" s="17" t="s">
        <v>2428</v>
      </c>
      <c r="I15" s="18">
        <v>34.22</v>
      </c>
      <c r="J15" s="18">
        <v>11361.04</v>
      </c>
      <c r="K15" s="17">
        <v>56</v>
      </c>
    </row>
    <row r="16" spans="1:11" x14ac:dyDescent="0.25">
      <c r="A16" s="16">
        <v>43504.607430555552</v>
      </c>
      <c r="B16" s="16">
        <v>43504</v>
      </c>
      <c r="C16" s="17" t="s">
        <v>135</v>
      </c>
      <c r="D16" s="17" t="s">
        <v>2345</v>
      </c>
      <c r="E16" s="17" t="s">
        <v>1568</v>
      </c>
      <c r="F16" s="17" t="s">
        <v>1569</v>
      </c>
      <c r="G16" s="17">
        <v>36</v>
      </c>
      <c r="H16" s="17" t="s">
        <v>2439</v>
      </c>
      <c r="I16" s="18">
        <v>53.1</v>
      </c>
      <c r="J16" s="18">
        <v>1911.6</v>
      </c>
      <c r="K16" s="17">
        <v>86</v>
      </c>
    </row>
    <row r="17" spans="1:11" x14ac:dyDescent="0.25">
      <c r="A17" s="16">
        <v>43213.366898148146</v>
      </c>
      <c r="B17" s="16">
        <v>43210</v>
      </c>
      <c r="C17" s="17" t="s">
        <v>135</v>
      </c>
      <c r="D17" s="17" t="s">
        <v>1433</v>
      </c>
      <c r="E17" s="17" t="s">
        <v>369</v>
      </c>
      <c r="F17" s="17" t="s">
        <v>370</v>
      </c>
      <c r="G17" s="17">
        <v>150</v>
      </c>
      <c r="H17" s="17" t="s">
        <v>2426</v>
      </c>
      <c r="I17" s="18">
        <v>41.3</v>
      </c>
      <c r="J17" s="18">
        <v>6195</v>
      </c>
      <c r="K17" s="17">
        <v>57</v>
      </c>
    </row>
    <row r="18" spans="1:11" x14ac:dyDescent="0.25">
      <c r="A18" s="16">
        <v>43213.361122685186</v>
      </c>
      <c r="B18" s="16">
        <v>43210</v>
      </c>
      <c r="C18" s="17" t="s">
        <v>135</v>
      </c>
      <c r="D18" s="17" t="s">
        <v>1426</v>
      </c>
      <c r="E18" s="17" t="s">
        <v>386</v>
      </c>
      <c r="F18" s="17" t="s">
        <v>387</v>
      </c>
      <c r="G18" s="17">
        <v>42</v>
      </c>
      <c r="H18" s="17" t="s">
        <v>2428</v>
      </c>
      <c r="I18" s="18">
        <v>8.0004000000000008</v>
      </c>
      <c r="J18" s="18">
        <v>336.01679999999999</v>
      </c>
      <c r="K18" s="17">
        <v>10</v>
      </c>
    </row>
    <row r="19" spans="1:11" x14ac:dyDescent="0.25">
      <c r="A19" s="20">
        <v>43209.391736111109</v>
      </c>
      <c r="B19" s="20">
        <v>43209</v>
      </c>
      <c r="C19" s="19" t="s">
        <v>135</v>
      </c>
      <c r="D19" s="19" t="s">
        <v>1412</v>
      </c>
      <c r="E19" s="19" t="s">
        <v>384</v>
      </c>
      <c r="F19" s="19" t="s">
        <v>385</v>
      </c>
      <c r="G19" s="19">
        <v>75</v>
      </c>
      <c r="H19" s="19" t="s">
        <v>2426</v>
      </c>
      <c r="I19" s="21">
        <v>46.61</v>
      </c>
      <c r="J19" s="21">
        <v>3495.75</v>
      </c>
      <c r="K19" s="19">
        <v>10</v>
      </c>
    </row>
    <row r="20" spans="1:11" x14ac:dyDescent="0.25">
      <c r="A20" s="16">
        <v>42850.57136574074</v>
      </c>
      <c r="B20" s="16">
        <v>42850</v>
      </c>
      <c r="C20" s="17" t="s">
        <v>135</v>
      </c>
      <c r="D20" s="17" t="s">
        <v>983</v>
      </c>
      <c r="E20" s="17" t="s">
        <v>984</v>
      </c>
      <c r="F20" s="17" t="s">
        <v>985</v>
      </c>
      <c r="G20" s="17">
        <v>5</v>
      </c>
      <c r="H20" s="17" t="s">
        <v>2428</v>
      </c>
      <c r="I20" s="18">
        <v>2950</v>
      </c>
      <c r="J20" s="18">
        <v>14750</v>
      </c>
      <c r="K20" s="17">
        <v>1</v>
      </c>
    </row>
    <row r="21" spans="1:11" x14ac:dyDescent="0.25">
      <c r="A21" s="16">
        <v>43237.611458333333</v>
      </c>
      <c r="B21" s="16">
        <v>43237</v>
      </c>
      <c r="C21" s="17" t="s">
        <v>40</v>
      </c>
      <c r="D21" s="17" t="s">
        <v>1531</v>
      </c>
      <c r="E21" s="17" t="s">
        <v>1532</v>
      </c>
      <c r="F21" s="17" t="s">
        <v>1533</v>
      </c>
      <c r="G21" s="17">
        <v>50</v>
      </c>
      <c r="H21" s="17" t="s">
        <v>2426</v>
      </c>
      <c r="I21" s="18">
        <v>128.18</v>
      </c>
      <c r="J21" s="18">
        <v>6409</v>
      </c>
      <c r="K21" s="17">
        <v>23</v>
      </c>
    </row>
    <row r="22" spans="1:11" x14ac:dyDescent="0.25">
      <c r="A22" s="16">
        <v>42852.592187499999</v>
      </c>
      <c r="B22" s="16">
        <v>42852</v>
      </c>
      <c r="C22" s="17" t="s">
        <v>40</v>
      </c>
      <c r="D22" s="17" t="s">
        <v>990</v>
      </c>
      <c r="E22" s="17" t="s">
        <v>991</v>
      </c>
      <c r="F22" s="17" t="s">
        <v>992</v>
      </c>
      <c r="G22" s="17">
        <v>6</v>
      </c>
      <c r="H22" s="17" t="s">
        <v>2428</v>
      </c>
      <c r="I22" s="18">
        <v>13317.48</v>
      </c>
      <c r="J22" s="18">
        <v>79904.88</v>
      </c>
      <c r="K22" s="17">
        <v>2</v>
      </c>
    </row>
    <row r="23" spans="1:11" x14ac:dyDescent="0.25">
      <c r="A23" s="16">
        <v>43209.386655092596</v>
      </c>
      <c r="B23" s="16">
        <v>43209</v>
      </c>
      <c r="C23" s="17" t="s">
        <v>40</v>
      </c>
      <c r="D23" s="17" t="s">
        <v>1409</v>
      </c>
      <c r="E23" s="17" t="s">
        <v>367</v>
      </c>
      <c r="F23" s="17" t="s">
        <v>368</v>
      </c>
      <c r="G23" s="17">
        <v>150</v>
      </c>
      <c r="H23" s="17" t="s">
        <v>2426</v>
      </c>
      <c r="I23" s="18">
        <v>88.5</v>
      </c>
      <c r="J23" s="18">
        <v>13275</v>
      </c>
      <c r="K23" s="17">
        <v>26</v>
      </c>
    </row>
    <row r="24" spans="1:11" x14ac:dyDescent="0.25">
      <c r="A24" s="16">
        <v>43209.386655092596</v>
      </c>
      <c r="B24" s="16">
        <v>43209</v>
      </c>
      <c r="C24" s="17" t="s">
        <v>40</v>
      </c>
      <c r="D24" s="17" t="s">
        <v>1409</v>
      </c>
      <c r="E24" s="17" t="s">
        <v>375</v>
      </c>
      <c r="F24" s="17" t="s">
        <v>2440</v>
      </c>
      <c r="G24" s="17">
        <v>150</v>
      </c>
      <c r="H24" s="17" t="s">
        <v>2426</v>
      </c>
      <c r="I24" s="18">
        <v>88.5</v>
      </c>
      <c r="J24" s="18">
        <v>13275</v>
      </c>
      <c r="K24" s="17">
        <v>10</v>
      </c>
    </row>
    <row r="25" spans="1:11" x14ac:dyDescent="0.25">
      <c r="A25" s="16">
        <v>43209.386655092596</v>
      </c>
      <c r="B25" s="16">
        <v>43209</v>
      </c>
      <c r="C25" s="17" t="s">
        <v>40</v>
      </c>
      <c r="D25" s="17" t="s">
        <v>1409</v>
      </c>
      <c r="E25" s="17" t="s">
        <v>377</v>
      </c>
      <c r="F25" s="17" t="s">
        <v>378</v>
      </c>
      <c r="G25" s="17">
        <v>150</v>
      </c>
      <c r="H25" s="17" t="s">
        <v>2426</v>
      </c>
      <c r="I25" s="18">
        <v>88.5</v>
      </c>
      <c r="J25" s="18">
        <v>13275</v>
      </c>
      <c r="K25" s="17">
        <v>1</v>
      </c>
    </row>
    <row r="26" spans="1:11" x14ac:dyDescent="0.25">
      <c r="A26" s="16">
        <v>43522.572997685187</v>
      </c>
      <c r="B26" s="16">
        <v>43522</v>
      </c>
      <c r="C26" s="17" t="s">
        <v>40</v>
      </c>
      <c r="D26" s="17" t="s">
        <v>2379</v>
      </c>
      <c r="E26" s="17" t="s">
        <v>2356</v>
      </c>
      <c r="F26" s="17" t="s">
        <v>2357</v>
      </c>
      <c r="G26" s="17">
        <v>300</v>
      </c>
      <c r="H26" s="17" t="s">
        <v>2435</v>
      </c>
      <c r="I26" s="18">
        <v>100.3</v>
      </c>
      <c r="J26" s="18">
        <v>30090</v>
      </c>
      <c r="K26" s="17">
        <v>488</v>
      </c>
    </row>
    <row r="27" spans="1:11" s="11" customFormat="1" x14ac:dyDescent="0.25">
      <c r="A27" s="14"/>
      <c r="B27" s="14"/>
      <c r="I27" s="2"/>
      <c r="J27" s="2"/>
    </row>
    <row r="28" spans="1:11" s="11" customFormat="1" ht="15.75" thickBot="1" x14ac:dyDescent="0.3">
      <c r="A28" s="14"/>
      <c r="B28" s="14"/>
      <c r="I28" s="2"/>
      <c r="J28" s="25">
        <f>SUM(J4:J27)</f>
        <v>548068.20479999995</v>
      </c>
    </row>
    <row r="29" spans="1:11" s="11" customFormat="1" ht="15.75" thickTop="1" x14ac:dyDescent="0.25">
      <c r="A29" s="14"/>
      <c r="B29" s="14"/>
      <c r="I29" s="2"/>
      <c r="J29" s="2"/>
    </row>
    <row r="30" spans="1:11" s="11" customFormat="1" x14ac:dyDescent="0.25">
      <c r="A30" s="14"/>
      <c r="B30" s="14"/>
      <c r="I30" s="2"/>
      <c r="J30" s="2"/>
    </row>
    <row r="31" spans="1:11" s="11" customFormat="1" x14ac:dyDescent="0.25">
      <c r="A31" s="14"/>
      <c r="B31" s="14"/>
      <c r="I31" s="2"/>
      <c r="J31" s="2"/>
    </row>
    <row r="32" spans="1:11" s="11" customFormat="1" x14ac:dyDescent="0.25">
      <c r="A32" s="14"/>
      <c r="B32" s="14"/>
      <c r="I32" s="2"/>
      <c r="J32" s="2"/>
    </row>
    <row r="33" spans="1:11" s="11" customFormat="1" ht="47.25" x14ac:dyDescent="0.25">
      <c r="A33" s="22" t="s">
        <v>2441</v>
      </c>
      <c r="B33" s="22" t="s">
        <v>2442</v>
      </c>
      <c r="C33" s="22" t="s">
        <v>2419</v>
      </c>
      <c r="D33" s="22"/>
      <c r="E33" s="23" t="s">
        <v>2443</v>
      </c>
      <c r="F33" s="24" t="s">
        <v>2444</v>
      </c>
      <c r="G33" s="24" t="s">
        <v>2445</v>
      </c>
      <c r="H33" s="22" t="s">
        <v>2428</v>
      </c>
      <c r="I33" s="22" t="s">
        <v>2446</v>
      </c>
      <c r="J33" s="22" t="s">
        <v>2447</v>
      </c>
      <c r="K33" s="22" t="s">
        <v>2448</v>
      </c>
    </row>
    <row r="34" spans="1:11" x14ac:dyDescent="0.25">
      <c r="A34" s="16">
        <v>43474.414375</v>
      </c>
      <c r="B34" s="16">
        <v>43472</v>
      </c>
      <c r="C34" s="17" t="s">
        <v>40</v>
      </c>
      <c r="D34" s="17" t="s">
        <v>2278</v>
      </c>
      <c r="E34" s="17" t="s">
        <v>947</v>
      </c>
      <c r="F34" s="17" t="s">
        <v>948</v>
      </c>
      <c r="G34" s="17">
        <v>10</v>
      </c>
      <c r="H34" s="17" t="s">
        <v>2428</v>
      </c>
      <c r="I34" s="18">
        <v>10090.1682</v>
      </c>
      <c r="J34" s="18">
        <v>100901.682</v>
      </c>
      <c r="K34" s="17">
        <v>9</v>
      </c>
    </row>
    <row r="35" spans="1:11" x14ac:dyDescent="0.25">
      <c r="A35" s="16">
        <v>42486.388692129629</v>
      </c>
      <c r="B35" s="16">
        <v>42485</v>
      </c>
      <c r="C35" s="17" t="s">
        <v>40</v>
      </c>
      <c r="D35" s="17" t="s">
        <v>229</v>
      </c>
      <c r="E35" s="17" t="s">
        <v>237</v>
      </c>
      <c r="F35" s="17" t="s">
        <v>238</v>
      </c>
      <c r="G35" s="17">
        <v>2</v>
      </c>
      <c r="H35" s="17" t="s">
        <v>2428</v>
      </c>
      <c r="I35" s="18">
        <v>6903</v>
      </c>
      <c r="J35" s="18">
        <v>13806</v>
      </c>
      <c r="K35" s="17">
        <v>1</v>
      </c>
    </row>
    <row r="36" spans="1:11" s="8" customFormat="1" x14ac:dyDescent="0.25">
      <c r="A36" s="16">
        <v>43227.586655092593</v>
      </c>
      <c r="B36" s="16">
        <v>43227</v>
      </c>
      <c r="C36" s="17" t="s">
        <v>40</v>
      </c>
      <c r="D36" s="17" t="s">
        <v>1491</v>
      </c>
      <c r="E36" s="17" t="s">
        <v>1494</v>
      </c>
      <c r="F36" s="17" t="s">
        <v>1495</v>
      </c>
      <c r="G36" s="17">
        <v>20</v>
      </c>
      <c r="H36" s="17" t="s">
        <v>2428</v>
      </c>
      <c r="I36" s="18">
        <v>4124.1000000000004</v>
      </c>
      <c r="J36" s="18">
        <v>82482</v>
      </c>
      <c r="K36" s="17">
        <v>20</v>
      </c>
    </row>
    <row r="37" spans="1:11" s="8" customFormat="1" x14ac:dyDescent="0.25">
      <c r="A37" s="14"/>
      <c r="B37" s="14"/>
      <c r="C37" s="11"/>
      <c r="D37" s="11"/>
      <c r="E37" s="11"/>
      <c r="F37" s="11"/>
      <c r="G37" s="11"/>
      <c r="H37" s="11"/>
      <c r="I37" s="2"/>
      <c r="J37" s="2"/>
      <c r="K37" s="11"/>
    </row>
    <row r="38" spans="1:11" s="8" customFormat="1" ht="15.75" thickBot="1" x14ac:dyDescent="0.3">
      <c r="A38" s="14"/>
      <c r="B38" s="14"/>
      <c r="C38" s="11"/>
      <c r="D38" s="11"/>
      <c r="E38" s="11"/>
      <c r="F38" s="11"/>
      <c r="G38" s="11"/>
      <c r="H38" s="11"/>
      <c r="I38" s="2"/>
      <c r="J38" s="25">
        <f>SUM(J34:J37)</f>
        <v>197189.682</v>
      </c>
      <c r="K38" s="11"/>
    </row>
    <row r="39" spans="1:11" s="8" customFormat="1" ht="15.75" thickTop="1" x14ac:dyDescent="0.25">
      <c r="A39" s="14"/>
      <c r="B39" s="14"/>
      <c r="C39" s="11"/>
      <c r="D39" s="11"/>
      <c r="E39" s="11"/>
      <c r="F39" s="11"/>
      <c r="G39" s="11"/>
      <c r="H39" s="11"/>
      <c r="I39" s="2"/>
      <c r="J39" s="26"/>
      <c r="K39" s="11"/>
    </row>
    <row r="40" spans="1:11" s="8" customFormat="1" x14ac:dyDescent="0.25">
      <c r="A40" s="14"/>
      <c r="B40" s="14"/>
      <c r="C40" s="11"/>
      <c r="D40" s="11"/>
      <c r="E40" s="11"/>
      <c r="F40" s="11"/>
      <c r="G40" s="11"/>
      <c r="H40" s="11"/>
      <c r="I40" s="2"/>
      <c r="J40" s="26"/>
      <c r="K40" s="11"/>
    </row>
    <row r="41" spans="1:11" s="8" customFormat="1" x14ac:dyDescent="0.25">
      <c r="A41" s="14"/>
      <c r="B41" s="14"/>
      <c r="C41" s="11"/>
      <c r="D41" s="11"/>
      <c r="E41" s="11"/>
      <c r="F41" s="11"/>
      <c r="G41" s="11"/>
      <c r="H41" s="11"/>
      <c r="I41" s="2"/>
      <c r="J41" s="2"/>
      <c r="K41" s="11"/>
    </row>
    <row r="42" spans="1:11" s="8" customFormat="1" x14ac:dyDescent="0.25">
      <c r="A42" s="14"/>
      <c r="B42" s="14"/>
      <c r="C42" s="11"/>
      <c r="D42" s="11"/>
      <c r="E42" s="11"/>
      <c r="F42" s="11"/>
      <c r="G42" s="11"/>
      <c r="H42" s="11"/>
      <c r="I42" s="2"/>
      <c r="J42" s="2"/>
      <c r="K42" s="11"/>
    </row>
    <row r="43" spans="1:11" s="8" customFormat="1" ht="47.25" x14ac:dyDescent="0.25">
      <c r="A43" s="22" t="s">
        <v>2441</v>
      </c>
      <c r="B43" s="22" t="s">
        <v>2442</v>
      </c>
      <c r="C43" s="22" t="s">
        <v>2419</v>
      </c>
      <c r="D43" s="22"/>
      <c r="E43" s="23" t="s">
        <v>2443</v>
      </c>
      <c r="F43" s="24" t="s">
        <v>2444</v>
      </c>
      <c r="G43" s="24" t="s">
        <v>2445</v>
      </c>
      <c r="H43" s="22" t="s">
        <v>2428</v>
      </c>
      <c r="I43" s="22" t="s">
        <v>2446</v>
      </c>
      <c r="J43" s="22" t="s">
        <v>2447</v>
      </c>
      <c r="K43" s="22" t="s">
        <v>2448</v>
      </c>
    </row>
    <row r="44" spans="1:11" x14ac:dyDescent="0.25">
      <c r="A44" s="16">
        <v>42599.60833333333</v>
      </c>
      <c r="B44" s="16">
        <v>42564</v>
      </c>
      <c r="C44" s="17" t="s">
        <v>40</v>
      </c>
      <c r="D44" s="17" t="s">
        <v>712</v>
      </c>
      <c r="E44" s="17" t="s">
        <v>727</v>
      </c>
      <c r="F44" s="17" t="s">
        <v>728</v>
      </c>
      <c r="G44" s="17">
        <v>30</v>
      </c>
      <c r="H44" s="17" t="s">
        <v>2428</v>
      </c>
      <c r="I44" s="18">
        <v>752.99339999999995</v>
      </c>
      <c r="J44" s="18">
        <v>22589.802</v>
      </c>
      <c r="K44" s="17">
        <v>16</v>
      </c>
    </row>
    <row r="45" spans="1:11" s="8" customFormat="1" x14ac:dyDescent="0.25">
      <c r="A45" s="16">
        <v>42599.60833333333</v>
      </c>
      <c r="B45" s="16">
        <v>42564</v>
      </c>
      <c r="C45" s="17" t="s">
        <v>40</v>
      </c>
      <c r="D45" s="17" t="s">
        <v>712</v>
      </c>
      <c r="E45" s="17" t="s">
        <v>729</v>
      </c>
      <c r="F45" s="17" t="s">
        <v>730</v>
      </c>
      <c r="G45" s="17">
        <v>30</v>
      </c>
      <c r="H45" s="17" t="s">
        <v>2428</v>
      </c>
      <c r="I45" s="18">
        <v>972.99260000000004</v>
      </c>
      <c r="J45" s="18">
        <v>29189.777999999998</v>
      </c>
      <c r="K45" s="17">
        <v>20</v>
      </c>
    </row>
    <row r="46" spans="1:11" x14ac:dyDescent="0.25">
      <c r="A46" s="16">
        <v>42599.60833333333</v>
      </c>
      <c r="B46" s="16">
        <v>42564</v>
      </c>
      <c r="C46" s="17" t="s">
        <v>40</v>
      </c>
      <c r="D46" s="17" t="s">
        <v>712</v>
      </c>
      <c r="E46" s="17" t="s">
        <v>731</v>
      </c>
      <c r="F46" s="17" t="s">
        <v>732</v>
      </c>
      <c r="G46" s="17">
        <v>12</v>
      </c>
      <c r="H46" s="17" t="s">
        <v>2428</v>
      </c>
      <c r="I46" s="18">
        <v>5334.9924000000001</v>
      </c>
      <c r="J46" s="18">
        <v>64019.908799999997</v>
      </c>
      <c r="K46" s="17">
        <v>2</v>
      </c>
    </row>
    <row r="47" spans="1:11" x14ac:dyDescent="0.25">
      <c r="A47" s="16">
        <v>42912.370787037034</v>
      </c>
      <c r="B47" s="16">
        <v>42912</v>
      </c>
      <c r="C47" s="17" t="s">
        <v>40</v>
      </c>
      <c r="D47" s="17" t="s">
        <v>1098</v>
      </c>
      <c r="E47" s="17" t="s">
        <v>1099</v>
      </c>
      <c r="F47" s="17" t="s">
        <v>1100</v>
      </c>
      <c r="G47" s="17">
        <v>4</v>
      </c>
      <c r="H47" s="17" t="s">
        <v>2428</v>
      </c>
      <c r="I47" s="18">
        <v>2584.1999999999998</v>
      </c>
      <c r="J47" s="18">
        <v>10336.799999999999</v>
      </c>
      <c r="K47" s="17">
        <v>5</v>
      </c>
    </row>
    <row r="48" spans="1:11" x14ac:dyDescent="0.25">
      <c r="A48" s="16">
        <v>42912.370787037034</v>
      </c>
      <c r="B48" s="16">
        <v>42912</v>
      </c>
      <c r="C48" s="17" t="s">
        <v>40</v>
      </c>
      <c r="D48" s="17" t="s">
        <v>1098</v>
      </c>
      <c r="E48" s="17" t="s">
        <v>1102</v>
      </c>
      <c r="F48" s="17" t="s">
        <v>1103</v>
      </c>
      <c r="G48" s="17">
        <v>4</v>
      </c>
      <c r="H48" s="17" t="s">
        <v>2428</v>
      </c>
      <c r="I48" s="18">
        <v>2584.1999999999998</v>
      </c>
      <c r="J48" s="18">
        <v>10336.799999999999</v>
      </c>
      <c r="K48" s="17">
        <v>5</v>
      </c>
    </row>
    <row r="49" spans="1:11" x14ac:dyDescent="0.25">
      <c r="A49" s="16">
        <v>42912.370787037034</v>
      </c>
      <c r="B49" s="16">
        <v>42912</v>
      </c>
      <c r="C49" s="17" t="s">
        <v>40</v>
      </c>
      <c r="D49" s="17" t="s">
        <v>1098</v>
      </c>
      <c r="E49" s="17" t="s">
        <v>1105</v>
      </c>
      <c r="F49" s="17" t="s">
        <v>1106</v>
      </c>
      <c r="G49" s="17">
        <v>4</v>
      </c>
      <c r="H49" s="17" t="s">
        <v>2428</v>
      </c>
      <c r="I49" s="18">
        <v>2584.1999999999998</v>
      </c>
      <c r="J49" s="18">
        <v>10336.799999999999</v>
      </c>
      <c r="K49" s="17">
        <v>6</v>
      </c>
    </row>
    <row r="50" spans="1:11" x14ac:dyDescent="0.25">
      <c r="A50" s="16">
        <v>42599.60833333333</v>
      </c>
      <c r="B50" s="16">
        <v>42564</v>
      </c>
      <c r="C50" s="17" t="s">
        <v>40</v>
      </c>
      <c r="D50" s="17" t="s">
        <v>712</v>
      </c>
      <c r="E50" s="17" t="s">
        <v>452</v>
      </c>
      <c r="F50" s="17" t="s">
        <v>453</v>
      </c>
      <c r="G50" s="17">
        <v>30</v>
      </c>
      <c r="H50" s="17" t="s">
        <v>2428</v>
      </c>
      <c r="I50" s="18">
        <v>6299.9964</v>
      </c>
      <c r="J50" s="18">
        <v>188999.89199999999</v>
      </c>
      <c r="K50" s="17">
        <v>51</v>
      </c>
    </row>
    <row r="51" spans="1:11" x14ac:dyDescent="0.25">
      <c r="A51" s="16">
        <v>42599.60833333333</v>
      </c>
      <c r="B51" s="16">
        <v>42564</v>
      </c>
      <c r="C51" s="17" t="s">
        <v>40</v>
      </c>
      <c r="D51" s="17" t="s">
        <v>712</v>
      </c>
      <c r="E51" s="17" t="s">
        <v>680</v>
      </c>
      <c r="F51" s="17" t="s">
        <v>681</v>
      </c>
      <c r="G51" s="17">
        <v>10</v>
      </c>
      <c r="H51" s="17" t="s">
        <v>2428</v>
      </c>
      <c r="I51" s="18">
        <v>9469.5</v>
      </c>
      <c r="J51" s="18">
        <v>94695</v>
      </c>
      <c r="K51" s="17">
        <v>22</v>
      </c>
    </row>
    <row r="52" spans="1:11" x14ac:dyDescent="0.25">
      <c r="A52" s="16">
        <v>42912.370787037034</v>
      </c>
      <c r="B52" s="16">
        <v>42912</v>
      </c>
      <c r="C52" s="17" t="s">
        <v>40</v>
      </c>
      <c r="D52" s="17" t="s">
        <v>1098</v>
      </c>
      <c r="E52" s="17" t="s">
        <v>713</v>
      </c>
      <c r="F52" s="17" t="s">
        <v>714</v>
      </c>
      <c r="G52" s="17">
        <v>10</v>
      </c>
      <c r="H52" s="17" t="s">
        <v>2428</v>
      </c>
      <c r="I52" s="18">
        <v>885</v>
      </c>
      <c r="J52" s="18">
        <v>8850</v>
      </c>
      <c r="K52" s="17">
        <v>5</v>
      </c>
    </row>
    <row r="53" spans="1:11" x14ac:dyDescent="0.25">
      <c r="A53" s="16">
        <v>42912.370787037034</v>
      </c>
      <c r="B53" s="16">
        <v>42912</v>
      </c>
      <c r="C53" s="17" t="s">
        <v>40</v>
      </c>
      <c r="D53" s="17" t="s">
        <v>1098</v>
      </c>
      <c r="E53" s="17" t="s">
        <v>715</v>
      </c>
      <c r="F53" s="17" t="s">
        <v>716</v>
      </c>
      <c r="G53" s="17">
        <v>10</v>
      </c>
      <c r="H53" s="17" t="s">
        <v>2428</v>
      </c>
      <c r="I53" s="18">
        <v>973.5</v>
      </c>
      <c r="J53" s="18">
        <v>9735</v>
      </c>
      <c r="K53" s="17">
        <v>8</v>
      </c>
    </row>
    <row r="54" spans="1:11" x14ac:dyDescent="0.25">
      <c r="A54" s="16">
        <v>42912.370787037034</v>
      </c>
      <c r="B54" s="16">
        <v>42912</v>
      </c>
      <c r="C54" s="17" t="s">
        <v>40</v>
      </c>
      <c r="D54" s="17" t="s">
        <v>1098</v>
      </c>
      <c r="E54" s="17" t="s">
        <v>456</v>
      </c>
      <c r="F54" s="17" t="s">
        <v>457</v>
      </c>
      <c r="G54" s="17">
        <v>50</v>
      </c>
      <c r="H54" s="17" t="s">
        <v>2428</v>
      </c>
      <c r="I54" s="18">
        <v>3292.2</v>
      </c>
      <c r="J54" s="18">
        <v>164610</v>
      </c>
      <c r="K54" s="17">
        <v>38</v>
      </c>
    </row>
    <row r="55" spans="1:11" x14ac:dyDescent="0.25">
      <c r="A55" s="16">
        <v>42912.370787037034</v>
      </c>
      <c r="B55" s="16">
        <v>42912</v>
      </c>
      <c r="C55" s="17" t="s">
        <v>40</v>
      </c>
      <c r="D55" s="17" t="s">
        <v>1098</v>
      </c>
      <c r="E55" s="17" t="s">
        <v>448</v>
      </c>
      <c r="F55" s="17" t="s">
        <v>449</v>
      </c>
      <c r="G55" s="17">
        <v>40</v>
      </c>
      <c r="H55" s="17" t="s">
        <v>2428</v>
      </c>
      <c r="I55" s="18">
        <v>1168.2</v>
      </c>
      <c r="J55" s="18">
        <v>46728</v>
      </c>
      <c r="K55" s="17">
        <v>24</v>
      </c>
    </row>
    <row r="56" spans="1:11" x14ac:dyDescent="0.25">
      <c r="A56" s="16">
        <v>42912.370787037034</v>
      </c>
      <c r="B56" s="16">
        <v>42912</v>
      </c>
      <c r="C56" s="17" t="s">
        <v>40</v>
      </c>
      <c r="D56" s="17" t="s">
        <v>1098</v>
      </c>
      <c r="E56" s="17" t="s">
        <v>1109</v>
      </c>
      <c r="F56" s="17" t="s">
        <v>1110</v>
      </c>
      <c r="G56" s="17">
        <v>50</v>
      </c>
      <c r="H56" s="17" t="s">
        <v>2428</v>
      </c>
      <c r="I56" s="18">
        <v>1298</v>
      </c>
      <c r="J56" s="18">
        <v>64900</v>
      </c>
      <c r="K56" s="17">
        <v>44</v>
      </c>
    </row>
    <row r="57" spans="1:11" x14ac:dyDescent="0.25">
      <c r="A57" s="16">
        <v>42912.370787037034</v>
      </c>
      <c r="B57" s="16">
        <v>42912</v>
      </c>
      <c r="C57" s="17" t="s">
        <v>40</v>
      </c>
      <c r="D57" s="17" t="s">
        <v>1098</v>
      </c>
      <c r="E57" s="17" t="s">
        <v>1111</v>
      </c>
      <c r="F57" s="17" t="s">
        <v>1112</v>
      </c>
      <c r="G57" s="17">
        <v>4</v>
      </c>
      <c r="H57" s="17" t="s">
        <v>2428</v>
      </c>
      <c r="I57" s="18">
        <v>2584.1999999999998</v>
      </c>
      <c r="J57" s="18">
        <v>10336.799999999999</v>
      </c>
      <c r="K57" s="17">
        <v>3</v>
      </c>
    </row>
    <row r="58" spans="1:11" s="8" customFormat="1" x14ac:dyDescent="0.25">
      <c r="A58" s="16">
        <v>42912.370787037034</v>
      </c>
      <c r="B58" s="16">
        <v>42912</v>
      </c>
      <c r="C58" s="17" t="s">
        <v>40</v>
      </c>
      <c r="D58" s="17" t="s">
        <v>1098</v>
      </c>
      <c r="E58" s="17" t="s">
        <v>717</v>
      </c>
      <c r="F58" s="17" t="s">
        <v>718</v>
      </c>
      <c r="G58" s="17">
        <v>15</v>
      </c>
      <c r="H58" s="17" t="s">
        <v>2428</v>
      </c>
      <c r="I58" s="18">
        <v>2112.1999999999998</v>
      </c>
      <c r="J58" s="18">
        <v>31683</v>
      </c>
      <c r="K58" s="17">
        <v>3</v>
      </c>
    </row>
    <row r="59" spans="1:11" x14ac:dyDescent="0.25">
      <c r="A59" s="16">
        <v>42599.60833333333</v>
      </c>
      <c r="B59" s="16">
        <v>42564</v>
      </c>
      <c r="C59" s="17" t="s">
        <v>40</v>
      </c>
      <c r="D59" s="17" t="s">
        <v>712</v>
      </c>
      <c r="E59" s="17" t="s">
        <v>723</v>
      </c>
      <c r="F59" s="17" t="s">
        <v>724</v>
      </c>
      <c r="G59" s="17">
        <v>12</v>
      </c>
      <c r="H59" s="17" t="s">
        <v>2428</v>
      </c>
      <c r="I59" s="18">
        <v>5334.9924000000001</v>
      </c>
      <c r="J59" s="18">
        <v>64019.908799999997</v>
      </c>
      <c r="K59" s="17">
        <v>2</v>
      </c>
    </row>
    <row r="60" spans="1:11" x14ac:dyDescent="0.25">
      <c r="A60" s="16">
        <v>42599.60833333333</v>
      </c>
      <c r="B60" s="16">
        <v>42564</v>
      </c>
      <c r="C60" s="17" t="s">
        <v>40</v>
      </c>
      <c r="D60" s="17" t="s">
        <v>712</v>
      </c>
      <c r="E60" s="17" t="s">
        <v>725</v>
      </c>
      <c r="F60" s="17" t="s">
        <v>726</v>
      </c>
      <c r="G60" s="17">
        <v>12</v>
      </c>
      <c r="H60" s="17" t="s">
        <v>2428</v>
      </c>
      <c r="I60" s="18">
        <v>5334.9924000000001</v>
      </c>
      <c r="J60" s="18">
        <v>64019.908799999997</v>
      </c>
      <c r="K60" s="17">
        <v>2</v>
      </c>
    </row>
    <row r="61" spans="1:11" s="11" customFormat="1" x14ac:dyDescent="0.25">
      <c r="A61" s="16"/>
      <c r="B61" s="16"/>
      <c r="C61" s="17"/>
      <c r="D61" s="17"/>
      <c r="E61" s="17"/>
      <c r="F61" s="17"/>
      <c r="G61" s="17"/>
      <c r="H61" s="17"/>
      <c r="I61" s="18"/>
      <c r="J61" s="18"/>
      <c r="K61" s="17"/>
    </row>
    <row r="62" spans="1:11" s="11" customFormat="1" x14ac:dyDescent="0.25">
      <c r="A62" s="16"/>
      <c r="B62" s="16"/>
      <c r="C62" s="17"/>
      <c r="D62" s="17"/>
      <c r="E62" s="17"/>
      <c r="F62" s="17"/>
      <c r="G62" s="17"/>
      <c r="H62" s="17"/>
      <c r="I62" s="18"/>
      <c r="J62" s="18"/>
      <c r="K62" s="17"/>
    </row>
    <row r="63" spans="1:11" s="11" customFormat="1" x14ac:dyDescent="0.25">
      <c r="A63" s="16"/>
      <c r="B63" s="16"/>
      <c r="C63" s="17"/>
      <c r="D63" s="17"/>
      <c r="E63" s="17"/>
      <c r="F63" s="17"/>
      <c r="G63" s="17"/>
      <c r="H63" s="17"/>
      <c r="I63" s="18"/>
      <c r="J63" s="18"/>
      <c r="K63" s="17"/>
    </row>
    <row r="64" spans="1:11" s="11" customFormat="1" x14ac:dyDescent="0.25">
      <c r="A64" s="16"/>
      <c r="B64" s="16"/>
      <c r="C64" s="17"/>
      <c r="D64" s="17"/>
      <c r="E64" s="17"/>
      <c r="F64" s="17"/>
      <c r="G64" s="17"/>
      <c r="H64" s="17"/>
      <c r="I64" s="18"/>
      <c r="J64" s="18"/>
      <c r="K64" s="17"/>
    </row>
    <row r="65" spans="1:11" s="11" customFormat="1" x14ac:dyDescent="0.25">
      <c r="A65" s="16"/>
      <c r="B65" s="16"/>
      <c r="C65" s="17"/>
      <c r="D65" s="17"/>
      <c r="E65" s="17"/>
      <c r="F65" s="17"/>
      <c r="G65" s="17"/>
      <c r="H65" s="17"/>
      <c r="I65" s="18"/>
      <c r="J65" s="18"/>
      <c r="K65" s="17"/>
    </row>
    <row r="66" spans="1:11" s="11" customFormat="1" x14ac:dyDescent="0.25">
      <c r="A66" s="16"/>
      <c r="B66" s="16"/>
      <c r="C66" s="17"/>
      <c r="D66" s="17"/>
      <c r="E66" s="17"/>
      <c r="F66" s="17"/>
      <c r="G66" s="17"/>
      <c r="H66" s="17"/>
      <c r="I66" s="18"/>
      <c r="J66" s="18"/>
      <c r="K66" s="17"/>
    </row>
    <row r="67" spans="1:11" s="11" customFormat="1" x14ac:dyDescent="0.25">
      <c r="A67" s="16"/>
      <c r="B67" s="16"/>
      <c r="C67" s="17"/>
      <c r="D67" s="17"/>
      <c r="E67" s="17"/>
      <c r="F67" s="17"/>
      <c r="G67" s="17"/>
      <c r="H67" s="17"/>
      <c r="I67" s="18"/>
      <c r="J67" s="18"/>
      <c r="K67" s="17"/>
    </row>
    <row r="68" spans="1:11" s="11" customFormat="1" x14ac:dyDescent="0.25">
      <c r="A68" s="16"/>
      <c r="B68" s="16"/>
      <c r="C68" s="17"/>
      <c r="D68" s="17"/>
      <c r="E68" s="17"/>
      <c r="F68" s="17"/>
      <c r="G68" s="17"/>
      <c r="H68" s="17"/>
      <c r="I68" s="18"/>
      <c r="J68" s="18"/>
      <c r="K68" s="17"/>
    </row>
    <row r="69" spans="1:11" s="8" customFormat="1" x14ac:dyDescent="0.25">
      <c r="A69" s="16">
        <v>42599.60833333333</v>
      </c>
      <c r="B69" s="16">
        <v>42564</v>
      </c>
      <c r="C69" s="17" t="s">
        <v>40</v>
      </c>
      <c r="D69" s="17" t="s">
        <v>712</v>
      </c>
      <c r="E69" s="17" t="s">
        <v>719</v>
      </c>
      <c r="F69" s="17" t="s">
        <v>720</v>
      </c>
      <c r="G69" s="17">
        <v>10</v>
      </c>
      <c r="H69" s="17" t="s">
        <v>2428</v>
      </c>
      <c r="I69" s="18">
        <v>13511</v>
      </c>
      <c r="J69" s="18">
        <v>135110</v>
      </c>
      <c r="K69" s="17">
        <v>11</v>
      </c>
    </row>
    <row r="70" spans="1:11" s="8" customFormat="1" x14ac:dyDescent="0.25">
      <c r="A70" s="16">
        <v>42136.541898148149</v>
      </c>
      <c r="B70" s="16">
        <v>42117</v>
      </c>
      <c r="C70" s="17" t="s">
        <v>135</v>
      </c>
      <c r="D70" s="17" t="s">
        <v>1956</v>
      </c>
      <c r="E70" s="17" t="s">
        <v>1963</v>
      </c>
      <c r="F70" s="17" t="s">
        <v>1964</v>
      </c>
      <c r="G70" s="17">
        <v>15</v>
      </c>
      <c r="H70" s="17" t="s">
        <v>2428</v>
      </c>
      <c r="I70" s="18">
        <v>1584.6102000000001</v>
      </c>
      <c r="J70" s="18">
        <v>23769.152999999998</v>
      </c>
      <c r="K70" s="17">
        <v>10</v>
      </c>
    </row>
    <row r="71" spans="1:11" s="8" customFormat="1" x14ac:dyDescent="0.25">
      <c r="A71" s="15"/>
      <c r="B71" s="15"/>
      <c r="I71" s="9"/>
      <c r="J71" s="9"/>
    </row>
    <row r="72" spans="1:11" s="8" customFormat="1" ht="15.75" thickBot="1" x14ac:dyDescent="0.3">
      <c r="A72" s="15"/>
      <c r="B72" s="15"/>
      <c r="I72" s="9"/>
      <c r="J72" s="25">
        <f>SUM(J44:J71)</f>
        <v>1054266.5514</v>
      </c>
    </row>
    <row r="73" spans="1:11" s="8" customFormat="1" ht="15.75" thickTop="1" x14ac:dyDescent="0.25">
      <c r="A73" s="15"/>
      <c r="B73" s="15"/>
      <c r="I73" s="9"/>
      <c r="J73" s="9"/>
    </row>
    <row r="74" spans="1:11" s="8" customFormat="1" x14ac:dyDescent="0.25">
      <c r="A74" s="15"/>
      <c r="B74" s="15"/>
      <c r="I74" s="9"/>
      <c r="J74" s="9"/>
    </row>
    <row r="75" spans="1:11" s="8" customFormat="1" x14ac:dyDescent="0.25">
      <c r="A75" s="15"/>
      <c r="B75" s="15"/>
      <c r="I75" s="9"/>
      <c r="J75" s="9"/>
    </row>
    <row r="76" spans="1:11" s="8" customFormat="1" x14ac:dyDescent="0.25">
      <c r="A76" s="15"/>
      <c r="B76" s="15"/>
      <c r="I76" s="9"/>
      <c r="J76" s="9"/>
    </row>
    <row r="77" spans="1:11" s="8" customFormat="1" ht="47.25" x14ac:dyDescent="0.25">
      <c r="A77" s="22" t="s">
        <v>2441</v>
      </c>
      <c r="B77" s="22" t="s">
        <v>2442</v>
      </c>
      <c r="C77" s="22" t="s">
        <v>2419</v>
      </c>
      <c r="D77" s="22"/>
      <c r="E77" s="23" t="s">
        <v>2443</v>
      </c>
      <c r="F77" s="24" t="s">
        <v>2444</v>
      </c>
      <c r="G77" s="24" t="s">
        <v>2445</v>
      </c>
      <c r="H77" s="22" t="s">
        <v>2428</v>
      </c>
      <c r="I77" s="22" t="s">
        <v>2446</v>
      </c>
      <c r="J77" s="22" t="s">
        <v>2447</v>
      </c>
      <c r="K77" s="22" t="s">
        <v>2448</v>
      </c>
    </row>
    <row r="78" spans="1:11" x14ac:dyDescent="0.25">
      <c r="A78" s="16">
        <v>43213.366898148146</v>
      </c>
      <c r="B78" s="16">
        <v>43210</v>
      </c>
      <c r="C78" s="17" t="s">
        <v>135</v>
      </c>
      <c r="D78" s="17" t="s">
        <v>1433</v>
      </c>
      <c r="E78" s="17" t="s">
        <v>1449</v>
      </c>
      <c r="F78" s="17" t="s">
        <v>1450</v>
      </c>
      <c r="G78" s="17">
        <v>2</v>
      </c>
      <c r="H78" s="17" t="s">
        <v>2426</v>
      </c>
      <c r="I78" s="18">
        <v>16.460999999999999</v>
      </c>
      <c r="J78" s="18">
        <v>32.921999999999997</v>
      </c>
      <c r="K78" s="17">
        <v>1</v>
      </c>
    </row>
    <row r="79" spans="1:11" s="8" customFormat="1" x14ac:dyDescent="0.25">
      <c r="A79" s="16">
        <v>43213.361122685186</v>
      </c>
      <c r="B79" s="16">
        <v>43210</v>
      </c>
      <c r="C79" s="17" t="s">
        <v>135</v>
      </c>
      <c r="D79" s="17" t="s">
        <v>1426</v>
      </c>
      <c r="E79" s="17" t="s">
        <v>392</v>
      </c>
      <c r="F79" s="17" t="s">
        <v>393</v>
      </c>
      <c r="G79" s="17">
        <v>32</v>
      </c>
      <c r="H79" s="17" t="s">
        <v>2428</v>
      </c>
      <c r="I79" s="18">
        <v>65.997399999999999</v>
      </c>
      <c r="J79" s="18">
        <v>2111.9168</v>
      </c>
      <c r="K79" s="17">
        <v>47</v>
      </c>
    </row>
    <row r="80" spans="1:11" s="8" customFormat="1" x14ac:dyDescent="0.25">
      <c r="A80" s="16">
        <v>43213.361122685186</v>
      </c>
      <c r="B80" s="16">
        <v>43210</v>
      </c>
      <c r="C80" s="17" t="s">
        <v>135</v>
      </c>
      <c r="D80" s="17" t="s">
        <v>1426</v>
      </c>
      <c r="E80" s="17" t="s">
        <v>388</v>
      </c>
      <c r="F80" s="17" t="s">
        <v>389</v>
      </c>
      <c r="G80" s="17">
        <v>96</v>
      </c>
      <c r="H80" s="17" t="s">
        <v>2430</v>
      </c>
      <c r="I80" s="18">
        <v>79.001000000000005</v>
      </c>
      <c r="J80" s="18">
        <v>7584.0959999999995</v>
      </c>
      <c r="K80" s="17">
        <v>1</v>
      </c>
    </row>
    <row r="81" spans="1:11" s="8" customFormat="1" x14ac:dyDescent="0.25">
      <c r="A81" s="16">
        <v>43228.648865740739</v>
      </c>
      <c r="B81" s="16">
        <v>43228</v>
      </c>
      <c r="C81" s="17" t="s">
        <v>135</v>
      </c>
      <c r="D81" s="17" t="s">
        <v>1502</v>
      </c>
      <c r="E81" s="17" t="s">
        <v>1503</v>
      </c>
      <c r="F81" s="17" t="s">
        <v>1504</v>
      </c>
      <c r="G81" s="17">
        <v>15</v>
      </c>
      <c r="H81" s="17" t="s">
        <v>2428</v>
      </c>
      <c r="I81" s="18">
        <v>1711</v>
      </c>
      <c r="J81" s="18">
        <v>25665</v>
      </c>
      <c r="K81" s="17">
        <v>15</v>
      </c>
    </row>
    <row r="82" spans="1:11" x14ac:dyDescent="0.25">
      <c r="A82" s="16">
        <v>43228.648865740739</v>
      </c>
      <c r="B82" s="16">
        <v>43228</v>
      </c>
      <c r="C82" s="17" t="s">
        <v>135</v>
      </c>
      <c r="D82" s="17" t="s">
        <v>1502</v>
      </c>
      <c r="E82" s="17" t="s">
        <v>1441</v>
      </c>
      <c r="F82" s="17" t="s">
        <v>1442</v>
      </c>
      <c r="G82" s="17">
        <v>5</v>
      </c>
      <c r="H82" s="17" t="s">
        <v>2428</v>
      </c>
      <c r="I82" s="18">
        <v>737.5</v>
      </c>
      <c r="J82" s="18">
        <v>3687.5</v>
      </c>
      <c r="K82" s="17">
        <v>10</v>
      </c>
    </row>
    <row r="83" spans="1:11" x14ac:dyDescent="0.25">
      <c r="A83" s="16">
        <v>42277.636099537034</v>
      </c>
      <c r="B83" s="16">
        <v>42277</v>
      </c>
      <c r="C83" s="17" t="s">
        <v>135</v>
      </c>
      <c r="D83" s="17" t="s">
        <v>1627</v>
      </c>
      <c r="E83" s="17" t="s">
        <v>2140</v>
      </c>
      <c r="F83" s="17" t="s">
        <v>2141</v>
      </c>
      <c r="G83" s="17">
        <v>100</v>
      </c>
      <c r="H83" s="17" t="s">
        <v>2432</v>
      </c>
      <c r="I83" s="18">
        <v>54.87</v>
      </c>
      <c r="J83" s="18">
        <v>5487</v>
      </c>
      <c r="K83" s="17">
        <v>100</v>
      </c>
    </row>
    <row r="84" spans="1:11" x14ac:dyDescent="0.25">
      <c r="A84" s="16">
        <v>43209.391736111109</v>
      </c>
      <c r="B84" s="16">
        <v>43209</v>
      </c>
      <c r="C84" s="17" t="s">
        <v>135</v>
      </c>
      <c r="D84" s="17" t="s">
        <v>1412</v>
      </c>
      <c r="E84" s="17" t="s">
        <v>319</v>
      </c>
      <c r="F84" s="17" t="s">
        <v>320</v>
      </c>
      <c r="G84" s="17">
        <v>25</v>
      </c>
      <c r="H84" s="17" t="s">
        <v>2428</v>
      </c>
      <c r="I84" s="18">
        <v>123.9</v>
      </c>
      <c r="J84" s="18">
        <v>3097.5</v>
      </c>
      <c r="K84" s="17">
        <v>4</v>
      </c>
    </row>
    <row r="85" spans="1:11" x14ac:dyDescent="0.25">
      <c r="A85" s="16">
        <v>43221.629814814813</v>
      </c>
      <c r="B85" s="16">
        <v>43221</v>
      </c>
      <c r="C85" s="17" t="s">
        <v>135</v>
      </c>
      <c r="D85" s="17" t="s">
        <v>1474</v>
      </c>
      <c r="E85" s="17" t="s">
        <v>406</v>
      </c>
      <c r="F85" s="17" t="s">
        <v>407</v>
      </c>
      <c r="G85" s="17">
        <v>58</v>
      </c>
      <c r="H85" s="17" t="s">
        <v>2433</v>
      </c>
      <c r="I85" s="18">
        <v>470.00580000000002</v>
      </c>
      <c r="J85" s="18">
        <v>27260.3364</v>
      </c>
      <c r="K85" s="17">
        <v>133</v>
      </c>
    </row>
    <row r="86" spans="1:11" x14ac:dyDescent="0.25">
      <c r="A86" s="16">
        <v>43213.366898148146</v>
      </c>
      <c r="B86" s="16">
        <v>43210</v>
      </c>
      <c r="C86" s="17" t="s">
        <v>135</v>
      </c>
      <c r="D86" s="17" t="s">
        <v>1433</v>
      </c>
      <c r="E86" s="17" t="s">
        <v>412</v>
      </c>
      <c r="F86" s="17" t="s">
        <v>413</v>
      </c>
      <c r="G86" s="17">
        <v>100</v>
      </c>
      <c r="H86" s="17" t="s">
        <v>2430</v>
      </c>
      <c r="I86" s="18">
        <v>55.46</v>
      </c>
      <c r="J86" s="18">
        <v>5546</v>
      </c>
      <c r="K86" s="17">
        <v>37</v>
      </c>
    </row>
    <row r="87" spans="1:11" s="8" customFormat="1" x14ac:dyDescent="0.25">
      <c r="A87" s="16">
        <v>43213.366898148146</v>
      </c>
      <c r="B87" s="16">
        <v>43210</v>
      </c>
      <c r="C87" s="17" t="s">
        <v>135</v>
      </c>
      <c r="D87" s="17" t="s">
        <v>1433</v>
      </c>
      <c r="E87" s="17" t="s">
        <v>416</v>
      </c>
      <c r="F87" s="17" t="s">
        <v>417</v>
      </c>
      <c r="G87" s="17">
        <v>16</v>
      </c>
      <c r="H87" s="17" t="s">
        <v>2431</v>
      </c>
      <c r="I87" s="18">
        <v>495.6</v>
      </c>
      <c r="J87" s="18">
        <v>7929.6</v>
      </c>
      <c r="K87" s="17">
        <v>31</v>
      </c>
    </row>
    <row r="88" spans="1:11" x14ac:dyDescent="0.25">
      <c r="A88" s="16">
        <v>43221.629814814813</v>
      </c>
      <c r="B88" s="16">
        <v>43221</v>
      </c>
      <c r="C88" s="17" t="s">
        <v>135</v>
      </c>
      <c r="D88" s="17" t="s">
        <v>1474</v>
      </c>
      <c r="E88" s="17" t="s">
        <v>1413</v>
      </c>
      <c r="F88" s="17" t="s">
        <v>1414</v>
      </c>
      <c r="G88" s="17">
        <v>10</v>
      </c>
      <c r="H88" s="17" t="s">
        <v>2428</v>
      </c>
      <c r="I88" s="18">
        <v>615.00419999999997</v>
      </c>
      <c r="J88" s="18">
        <v>6150.0420000000004</v>
      </c>
      <c r="K88" s="17">
        <v>10</v>
      </c>
    </row>
    <row r="89" spans="1:11" x14ac:dyDescent="0.25">
      <c r="A89" s="16">
        <v>43221.629814814813</v>
      </c>
      <c r="B89" s="16">
        <v>43221</v>
      </c>
      <c r="C89" s="17" t="s">
        <v>135</v>
      </c>
      <c r="D89" s="17" t="s">
        <v>1474</v>
      </c>
      <c r="E89" s="17" t="s">
        <v>1475</v>
      </c>
      <c r="F89" s="17" t="s">
        <v>1476</v>
      </c>
      <c r="G89" s="17">
        <v>10</v>
      </c>
      <c r="H89" s="17" t="s">
        <v>2428</v>
      </c>
      <c r="I89" s="18">
        <v>419.99740000000003</v>
      </c>
      <c r="J89" s="18">
        <v>4199.9740000000002</v>
      </c>
      <c r="K89" s="17">
        <v>10</v>
      </c>
    </row>
    <row r="90" spans="1:11" x14ac:dyDescent="0.25">
      <c r="A90" s="16">
        <v>43228.648865740739</v>
      </c>
      <c r="B90" s="16">
        <v>43228</v>
      </c>
      <c r="C90" s="17" t="s">
        <v>135</v>
      </c>
      <c r="D90" s="17" t="s">
        <v>1502</v>
      </c>
      <c r="E90" s="17" t="s">
        <v>1505</v>
      </c>
      <c r="F90" s="17" t="s">
        <v>1506</v>
      </c>
      <c r="G90" s="17">
        <v>10</v>
      </c>
      <c r="H90" s="17" t="s">
        <v>2428</v>
      </c>
      <c r="I90" s="18">
        <v>914.5</v>
      </c>
      <c r="J90" s="18">
        <v>9145</v>
      </c>
      <c r="K90" s="17">
        <v>10</v>
      </c>
    </row>
    <row r="91" spans="1:11" s="11" customFormat="1" x14ac:dyDescent="0.25">
      <c r="A91" s="15"/>
      <c r="B91" s="15"/>
      <c r="C91" s="8"/>
      <c r="D91" s="8"/>
      <c r="E91" s="8"/>
      <c r="F91" s="8"/>
      <c r="G91" s="8"/>
      <c r="H91" s="8"/>
      <c r="I91" s="9"/>
      <c r="J91" s="9"/>
      <c r="K91" s="8"/>
    </row>
    <row r="92" spans="1:11" s="11" customFormat="1" ht="15.75" thickBot="1" x14ac:dyDescent="0.3">
      <c r="A92" s="15"/>
      <c r="B92" s="15"/>
      <c r="C92" s="8"/>
      <c r="D92" s="8"/>
      <c r="E92" s="8"/>
      <c r="F92" s="8"/>
      <c r="G92" s="8"/>
      <c r="H92" s="8"/>
      <c r="I92" s="9"/>
      <c r="J92" s="25">
        <f>SUM(J78:J91)</f>
        <v>107896.88720000001</v>
      </c>
      <c r="K92" s="8"/>
    </row>
    <row r="93" spans="1:11" s="11" customFormat="1" ht="15.75" thickTop="1" x14ac:dyDescent="0.25">
      <c r="A93" s="15"/>
      <c r="B93" s="15"/>
      <c r="C93" s="8"/>
      <c r="D93" s="8"/>
      <c r="E93" s="8"/>
      <c r="F93" s="8"/>
      <c r="G93" s="8"/>
      <c r="H93" s="8"/>
      <c r="I93" s="9"/>
      <c r="J93" s="26"/>
      <c r="K93" s="8"/>
    </row>
    <row r="94" spans="1:11" s="11" customFormat="1" x14ac:dyDescent="0.25">
      <c r="A94" s="15"/>
      <c r="B94" s="15"/>
      <c r="C94" s="8"/>
      <c r="D94" s="8"/>
      <c r="E94" s="8"/>
      <c r="F94" s="8"/>
      <c r="G94" s="8"/>
      <c r="H94" s="8"/>
      <c r="I94" s="9"/>
      <c r="J94" s="26"/>
      <c r="K94" s="8"/>
    </row>
    <row r="95" spans="1:11" s="11" customFormat="1" x14ac:dyDescent="0.25">
      <c r="A95" s="15"/>
      <c r="B95" s="15"/>
      <c r="C95" s="8"/>
      <c r="D95" s="8"/>
      <c r="E95" s="8"/>
      <c r="F95" s="8"/>
      <c r="G95" s="8"/>
      <c r="H95" s="8"/>
      <c r="I95" s="9"/>
      <c r="J95" s="9"/>
      <c r="K95" s="8"/>
    </row>
    <row r="96" spans="1:11" s="11" customFormat="1" x14ac:dyDescent="0.25">
      <c r="A96" s="15"/>
      <c r="B96" s="15"/>
      <c r="C96" s="8"/>
      <c r="D96" s="8"/>
      <c r="E96" s="8"/>
      <c r="F96" s="8"/>
      <c r="G96" s="8"/>
      <c r="H96" s="8"/>
      <c r="I96" s="9"/>
      <c r="J96" s="9"/>
      <c r="K96" s="8"/>
    </row>
    <row r="97" spans="1:11" s="11" customFormat="1" ht="47.25" x14ac:dyDescent="0.25">
      <c r="A97" s="22" t="s">
        <v>2441</v>
      </c>
      <c r="B97" s="22" t="s">
        <v>2442</v>
      </c>
      <c r="C97" s="22" t="s">
        <v>2419</v>
      </c>
      <c r="D97" s="22"/>
      <c r="E97" s="23" t="s">
        <v>2443</v>
      </c>
      <c r="F97" s="24" t="s">
        <v>2444</v>
      </c>
      <c r="G97" s="24" t="s">
        <v>2445</v>
      </c>
      <c r="H97" s="22" t="s">
        <v>2428</v>
      </c>
      <c r="I97" s="22" t="s">
        <v>2446</v>
      </c>
      <c r="J97" s="22" t="s">
        <v>2447</v>
      </c>
      <c r="K97" s="22" t="s">
        <v>2448</v>
      </c>
    </row>
    <row r="98" spans="1:11" x14ac:dyDescent="0.25">
      <c r="A98" s="16">
        <v>43474.414375</v>
      </c>
      <c r="B98" s="16">
        <v>43472</v>
      </c>
      <c r="C98" s="17" t="s">
        <v>40</v>
      </c>
      <c r="D98" s="17" t="s">
        <v>2278</v>
      </c>
      <c r="E98" s="17" t="s">
        <v>951</v>
      </c>
      <c r="F98" s="17" t="s">
        <v>952</v>
      </c>
      <c r="G98" s="17">
        <v>10</v>
      </c>
      <c r="H98" s="17" t="s">
        <v>2428</v>
      </c>
      <c r="I98" s="18">
        <v>13311.320400000001</v>
      </c>
      <c r="J98" s="18">
        <v>133113.204</v>
      </c>
      <c r="K98" s="17">
        <v>2</v>
      </c>
    </row>
    <row r="99" spans="1:11" s="11" customFormat="1" x14ac:dyDescent="0.25">
      <c r="A99" s="14"/>
      <c r="B99" s="14"/>
      <c r="I99" s="2"/>
      <c r="J99" s="2"/>
    </row>
    <row r="100" spans="1:11" s="11" customFormat="1" ht="15.75" thickBot="1" x14ac:dyDescent="0.3">
      <c r="A100" s="14"/>
      <c r="B100" s="14"/>
      <c r="I100" s="2"/>
      <c r="J100" s="25">
        <f>SUM(J98:J99)</f>
        <v>133113.204</v>
      </c>
    </row>
    <row r="101" spans="1:11" s="11" customFormat="1" ht="15.75" thickTop="1" x14ac:dyDescent="0.25">
      <c r="A101" s="14"/>
      <c r="B101" s="14"/>
      <c r="I101" s="2"/>
      <c r="J101" s="26"/>
    </row>
    <row r="102" spans="1:11" s="11" customFormat="1" x14ac:dyDescent="0.25">
      <c r="A102" s="14"/>
      <c r="B102" s="14"/>
      <c r="I102" s="2"/>
      <c r="J102" s="26"/>
    </row>
    <row r="103" spans="1:11" s="11" customFormat="1" x14ac:dyDescent="0.25">
      <c r="A103" s="14"/>
      <c r="B103" s="14"/>
      <c r="I103" s="2"/>
      <c r="J103" s="2"/>
    </row>
    <row r="104" spans="1:11" s="11" customFormat="1" x14ac:dyDescent="0.25">
      <c r="A104" s="14"/>
      <c r="B104" s="14"/>
      <c r="I104" s="2"/>
      <c r="J104" s="2"/>
    </row>
    <row r="105" spans="1:11" s="11" customFormat="1" ht="47.25" x14ac:dyDescent="0.25">
      <c r="A105" s="22" t="s">
        <v>2441</v>
      </c>
      <c r="B105" s="22" t="s">
        <v>2442</v>
      </c>
      <c r="C105" s="22" t="s">
        <v>2419</v>
      </c>
      <c r="D105" s="22"/>
      <c r="E105" s="23" t="s">
        <v>2443</v>
      </c>
      <c r="F105" s="24" t="s">
        <v>2444</v>
      </c>
      <c r="G105" s="24" t="s">
        <v>2445</v>
      </c>
      <c r="H105" s="22" t="s">
        <v>2428</v>
      </c>
      <c r="I105" s="22" t="s">
        <v>2446</v>
      </c>
      <c r="J105" s="22" t="s">
        <v>2447</v>
      </c>
      <c r="K105" s="22" t="s">
        <v>2448</v>
      </c>
    </row>
    <row r="106" spans="1:11" s="8" customFormat="1" x14ac:dyDescent="0.25">
      <c r="A106" s="16">
        <v>43307.601689814815</v>
      </c>
      <c r="B106" s="16">
        <v>43307</v>
      </c>
      <c r="C106" s="17" t="s">
        <v>135</v>
      </c>
      <c r="D106" s="17" t="s">
        <v>1627</v>
      </c>
      <c r="E106" s="17" t="s">
        <v>1631</v>
      </c>
      <c r="F106" s="17" t="s">
        <v>1632</v>
      </c>
      <c r="G106" s="17">
        <v>36</v>
      </c>
      <c r="H106" s="17" t="s">
        <v>2428</v>
      </c>
      <c r="I106" s="18">
        <v>29.736000000000001</v>
      </c>
      <c r="J106" s="18">
        <v>1070.4960000000001</v>
      </c>
      <c r="K106" s="17">
        <v>24</v>
      </c>
    </row>
    <row r="107" spans="1:11" s="8" customFormat="1" x14ac:dyDescent="0.25">
      <c r="A107" s="16">
        <v>43314.611585648148</v>
      </c>
      <c r="B107" s="16">
        <v>43314</v>
      </c>
      <c r="C107" s="17" t="s">
        <v>135</v>
      </c>
      <c r="D107" s="17" t="s">
        <v>1641</v>
      </c>
      <c r="E107" s="17" t="s">
        <v>1655</v>
      </c>
      <c r="F107" s="17" t="s">
        <v>1656</v>
      </c>
      <c r="G107" s="17">
        <v>25</v>
      </c>
      <c r="H107" s="17" t="s">
        <v>2425</v>
      </c>
      <c r="I107" s="18">
        <v>439.9984</v>
      </c>
      <c r="J107" s="18">
        <v>10999.96</v>
      </c>
      <c r="K107" s="17">
        <v>16</v>
      </c>
    </row>
    <row r="108" spans="1:11" x14ac:dyDescent="0.25">
      <c r="A108" s="16">
        <v>43315.436851851853</v>
      </c>
      <c r="B108" s="16">
        <v>43315</v>
      </c>
      <c r="C108" s="17" t="s">
        <v>135</v>
      </c>
      <c r="D108" s="17" t="s">
        <v>1687</v>
      </c>
      <c r="E108" s="17" t="s">
        <v>1657</v>
      </c>
      <c r="F108" s="17" t="s">
        <v>1658</v>
      </c>
      <c r="G108" s="17">
        <v>15</v>
      </c>
      <c r="H108" s="17" t="s">
        <v>2428</v>
      </c>
      <c r="I108" s="18">
        <v>188.56399999999999</v>
      </c>
      <c r="J108" s="18">
        <v>2828.46</v>
      </c>
      <c r="K108" s="17">
        <v>300</v>
      </c>
    </row>
    <row r="109" spans="1:11" x14ac:dyDescent="0.25">
      <c r="A109" s="16">
        <v>43315.436851851853</v>
      </c>
      <c r="B109" s="16">
        <v>43315</v>
      </c>
      <c r="C109" s="17" t="s">
        <v>135</v>
      </c>
      <c r="D109" s="17" t="s">
        <v>1687</v>
      </c>
      <c r="E109" s="17" t="s">
        <v>308</v>
      </c>
      <c r="F109" s="17" t="s">
        <v>309</v>
      </c>
      <c r="G109" s="17">
        <v>4300</v>
      </c>
      <c r="H109" s="17" t="s">
        <v>2428</v>
      </c>
      <c r="I109" s="18">
        <v>5</v>
      </c>
      <c r="J109" s="18">
        <v>21500</v>
      </c>
      <c r="K109" s="17">
        <v>5179</v>
      </c>
    </row>
    <row r="110" spans="1:11" x14ac:dyDescent="0.25">
      <c r="A110" s="16">
        <v>43314.611585648148</v>
      </c>
      <c r="B110" s="16">
        <v>43314</v>
      </c>
      <c r="C110" s="17" t="s">
        <v>135</v>
      </c>
      <c r="D110" s="17" t="s">
        <v>1641</v>
      </c>
      <c r="E110" s="17" t="s">
        <v>150</v>
      </c>
      <c r="F110" s="17" t="s">
        <v>151</v>
      </c>
      <c r="G110" s="17">
        <v>40</v>
      </c>
      <c r="H110" s="17" t="s">
        <v>2425</v>
      </c>
      <c r="I110" s="18">
        <v>101.893</v>
      </c>
      <c r="J110" s="18">
        <v>4075.72</v>
      </c>
      <c r="K110" s="17">
        <v>111</v>
      </c>
    </row>
    <row r="111" spans="1:11" x14ac:dyDescent="0.25">
      <c r="A111" s="16">
        <v>43314.611585648148</v>
      </c>
      <c r="B111" s="16">
        <v>43314</v>
      </c>
      <c r="C111" s="17" t="s">
        <v>135</v>
      </c>
      <c r="D111" s="17" t="s">
        <v>1641</v>
      </c>
      <c r="E111" s="17" t="s">
        <v>1647</v>
      </c>
      <c r="F111" s="17" t="s">
        <v>1648</v>
      </c>
      <c r="G111" s="17">
        <v>30</v>
      </c>
      <c r="H111" s="17" t="s">
        <v>2425</v>
      </c>
      <c r="I111" s="18">
        <v>80.995199999999997</v>
      </c>
      <c r="J111" s="18">
        <v>2429.8560000000002</v>
      </c>
      <c r="K111" s="17">
        <v>83</v>
      </c>
    </row>
    <row r="112" spans="1:11" s="8" customFormat="1" x14ac:dyDescent="0.25">
      <c r="A112" s="16">
        <v>43314.611585648148</v>
      </c>
      <c r="B112" s="16">
        <v>43314</v>
      </c>
      <c r="C112" s="17" t="s">
        <v>135</v>
      </c>
      <c r="D112" s="17" t="s">
        <v>1641</v>
      </c>
      <c r="E112" s="17" t="s">
        <v>477</v>
      </c>
      <c r="F112" s="17" t="s">
        <v>478</v>
      </c>
      <c r="G112" s="17">
        <v>30</v>
      </c>
      <c r="H112" s="17" t="s">
        <v>2425</v>
      </c>
      <c r="I112" s="18">
        <v>24.9924</v>
      </c>
      <c r="J112" s="18">
        <v>749.77200000000005</v>
      </c>
      <c r="K112" s="17">
        <v>160</v>
      </c>
    </row>
    <row r="113" spans="1:11" x14ac:dyDescent="0.25">
      <c r="A113" s="16">
        <v>43314.611585648148</v>
      </c>
      <c r="B113" s="16">
        <v>43314</v>
      </c>
      <c r="C113" s="17" t="s">
        <v>135</v>
      </c>
      <c r="D113" s="17" t="s">
        <v>1641</v>
      </c>
      <c r="E113" s="17" t="s">
        <v>155</v>
      </c>
      <c r="F113" s="17" t="s">
        <v>156</v>
      </c>
      <c r="G113" s="17">
        <v>300</v>
      </c>
      <c r="H113" s="17" t="s">
        <v>2425</v>
      </c>
      <c r="I113" s="18">
        <v>8.9443999999999999</v>
      </c>
      <c r="J113" s="18">
        <v>2683.32</v>
      </c>
      <c r="K113" s="17">
        <v>404</v>
      </c>
    </row>
    <row r="114" spans="1:11" x14ac:dyDescent="0.25">
      <c r="A114" s="16">
        <v>43314.611585648148</v>
      </c>
      <c r="B114" s="16">
        <v>43314</v>
      </c>
      <c r="C114" s="17" t="s">
        <v>135</v>
      </c>
      <c r="D114" s="17" t="s">
        <v>1641</v>
      </c>
      <c r="E114" s="17" t="s">
        <v>153</v>
      </c>
      <c r="F114" s="17" t="s">
        <v>154</v>
      </c>
      <c r="G114" s="17">
        <v>500</v>
      </c>
      <c r="H114" s="17" t="s">
        <v>2425</v>
      </c>
      <c r="I114" s="18">
        <v>16.873999999999999</v>
      </c>
      <c r="J114" s="18">
        <v>8437</v>
      </c>
      <c r="K114" s="17">
        <v>433</v>
      </c>
    </row>
    <row r="115" spans="1:11" s="8" customFormat="1" x14ac:dyDescent="0.25">
      <c r="A115" s="16">
        <v>43314.611585648148</v>
      </c>
      <c r="B115" s="16">
        <v>43314</v>
      </c>
      <c r="C115" s="17" t="s">
        <v>135</v>
      </c>
      <c r="D115" s="17" t="s">
        <v>1641</v>
      </c>
      <c r="E115" s="17" t="s">
        <v>192</v>
      </c>
      <c r="F115" s="17" t="s">
        <v>193</v>
      </c>
      <c r="G115" s="17">
        <v>300</v>
      </c>
      <c r="H115" s="17" t="s">
        <v>2425</v>
      </c>
      <c r="I115" s="18">
        <v>27.789000000000001</v>
      </c>
      <c r="J115" s="18">
        <v>8336.7000000000007</v>
      </c>
      <c r="K115" s="17">
        <v>72</v>
      </c>
    </row>
    <row r="116" spans="1:11" x14ac:dyDescent="0.25">
      <c r="A116" s="16">
        <v>43504.361168981479</v>
      </c>
      <c r="B116" s="16">
        <v>43503</v>
      </c>
      <c r="C116" s="17" t="s">
        <v>40</v>
      </c>
      <c r="D116" s="17" t="s">
        <v>2341</v>
      </c>
      <c r="E116" s="17" t="s">
        <v>1653</v>
      </c>
      <c r="F116" s="17" t="s">
        <v>1654</v>
      </c>
      <c r="G116" s="17">
        <v>37</v>
      </c>
      <c r="H116" s="17" t="s">
        <v>2427</v>
      </c>
      <c r="I116" s="18">
        <v>47.2</v>
      </c>
      <c r="J116" s="18">
        <v>1746.4</v>
      </c>
      <c r="K116" s="17">
        <v>349</v>
      </c>
    </row>
    <row r="117" spans="1:11" x14ac:dyDescent="0.25">
      <c r="A117" s="16">
        <v>42136.609907407408</v>
      </c>
      <c r="B117" s="16">
        <v>42136</v>
      </c>
      <c r="C117" s="17" t="s">
        <v>40</v>
      </c>
      <c r="D117" s="17" t="s">
        <v>1970</v>
      </c>
      <c r="E117" s="17" t="s">
        <v>1927</v>
      </c>
      <c r="F117" s="17" t="s">
        <v>1928</v>
      </c>
      <c r="G117" s="17">
        <v>15</v>
      </c>
      <c r="H117" s="17" t="s">
        <v>2425</v>
      </c>
      <c r="I117" s="18">
        <v>38.94</v>
      </c>
      <c r="J117" s="18">
        <v>584.1</v>
      </c>
      <c r="K117" s="17">
        <v>15</v>
      </c>
    </row>
    <row r="118" spans="1:11" x14ac:dyDescent="0.25">
      <c r="A118" s="16">
        <v>43314.611585648148</v>
      </c>
      <c r="B118" s="16">
        <v>43314</v>
      </c>
      <c r="C118" s="17" t="s">
        <v>135</v>
      </c>
      <c r="D118" s="17" t="s">
        <v>1641</v>
      </c>
      <c r="E118" s="17" t="s">
        <v>212</v>
      </c>
      <c r="F118" s="17" t="s">
        <v>213</v>
      </c>
      <c r="G118" s="17">
        <v>50</v>
      </c>
      <c r="H118" s="17" t="s">
        <v>2428</v>
      </c>
      <c r="I118" s="18">
        <v>156.999</v>
      </c>
      <c r="J118" s="18">
        <v>7849.95</v>
      </c>
      <c r="K118" s="17">
        <v>13</v>
      </c>
    </row>
    <row r="119" spans="1:11" x14ac:dyDescent="0.25">
      <c r="A119" s="16">
        <v>42859.442789351851</v>
      </c>
      <c r="B119" s="16">
        <v>42858</v>
      </c>
      <c r="C119" s="17" t="s">
        <v>135</v>
      </c>
      <c r="D119" s="17" t="s">
        <v>1011</v>
      </c>
      <c r="E119" s="17" t="s">
        <v>1028</v>
      </c>
      <c r="F119" s="17" t="s">
        <v>1029</v>
      </c>
      <c r="G119" s="17">
        <v>1750</v>
      </c>
      <c r="H119" s="17" t="s">
        <v>2428</v>
      </c>
      <c r="I119" s="18">
        <v>6.5961999999999996</v>
      </c>
      <c r="J119" s="18">
        <v>11543.35</v>
      </c>
      <c r="K119" s="17">
        <v>1805</v>
      </c>
    </row>
    <row r="120" spans="1:11" x14ac:dyDescent="0.25">
      <c r="A120" s="16">
        <v>43314.611585648148</v>
      </c>
      <c r="B120" s="16">
        <v>43314</v>
      </c>
      <c r="C120" s="17" t="s">
        <v>135</v>
      </c>
      <c r="D120" s="17" t="s">
        <v>1641</v>
      </c>
      <c r="E120" s="17" t="s">
        <v>1030</v>
      </c>
      <c r="F120" s="17" t="s">
        <v>1031</v>
      </c>
      <c r="G120" s="17">
        <v>100</v>
      </c>
      <c r="H120" s="17" t="s">
        <v>2428</v>
      </c>
      <c r="I120" s="18">
        <v>22.738600000000002</v>
      </c>
      <c r="J120" s="18">
        <v>2273.86</v>
      </c>
      <c r="K120" s="17">
        <v>124</v>
      </c>
    </row>
    <row r="121" spans="1:11" x14ac:dyDescent="0.25">
      <c r="A121" s="16">
        <v>43314.611585648148</v>
      </c>
      <c r="B121" s="16">
        <v>43314</v>
      </c>
      <c r="C121" s="17" t="s">
        <v>135</v>
      </c>
      <c r="D121" s="17" t="s">
        <v>1641</v>
      </c>
      <c r="E121" s="17" t="s">
        <v>1651</v>
      </c>
      <c r="F121" s="17" t="s">
        <v>1652</v>
      </c>
      <c r="G121" s="17">
        <v>30</v>
      </c>
      <c r="H121" s="17" t="s">
        <v>2425</v>
      </c>
      <c r="I121" s="18">
        <v>13.9948</v>
      </c>
      <c r="J121" s="18">
        <v>419.84399999999999</v>
      </c>
      <c r="K121" s="17">
        <v>108</v>
      </c>
    </row>
    <row r="122" spans="1:11" s="8" customFormat="1" x14ac:dyDescent="0.25">
      <c r="A122" s="16">
        <v>43314.611585648148</v>
      </c>
      <c r="B122" s="16">
        <v>43314</v>
      </c>
      <c r="C122" s="17" t="s">
        <v>135</v>
      </c>
      <c r="D122" s="17" t="s">
        <v>1641</v>
      </c>
      <c r="E122" s="17" t="s">
        <v>1024</v>
      </c>
      <c r="F122" s="17" t="s">
        <v>1025</v>
      </c>
      <c r="G122" s="17">
        <v>30</v>
      </c>
      <c r="H122" s="17" t="s">
        <v>2425</v>
      </c>
      <c r="I122" s="18">
        <v>54.799199999999999</v>
      </c>
      <c r="J122" s="18">
        <v>1643.9760000000001</v>
      </c>
      <c r="K122" s="17">
        <v>24</v>
      </c>
    </row>
    <row r="123" spans="1:11" s="8" customFormat="1" x14ac:dyDescent="0.25">
      <c r="A123" s="16">
        <v>43314.611585648148</v>
      </c>
      <c r="B123" s="16">
        <v>43314</v>
      </c>
      <c r="C123" s="17" t="s">
        <v>135</v>
      </c>
      <c r="D123" s="17" t="s">
        <v>1641</v>
      </c>
      <c r="E123" s="17" t="s">
        <v>1026</v>
      </c>
      <c r="F123" s="17" t="s">
        <v>1027</v>
      </c>
      <c r="G123" s="17">
        <v>100</v>
      </c>
      <c r="H123" s="17" t="s">
        <v>2428</v>
      </c>
      <c r="I123" s="18">
        <v>20.744399999999999</v>
      </c>
      <c r="J123" s="18">
        <v>2074.44</v>
      </c>
      <c r="K123" s="17">
        <v>24</v>
      </c>
    </row>
    <row r="124" spans="1:11" x14ac:dyDescent="0.25">
      <c r="A124" s="16">
        <v>43314.611585648148</v>
      </c>
      <c r="B124" s="16">
        <v>43314</v>
      </c>
      <c r="C124" s="17" t="s">
        <v>135</v>
      </c>
      <c r="D124" s="17" t="s">
        <v>1641</v>
      </c>
      <c r="E124" s="17" t="s">
        <v>142</v>
      </c>
      <c r="F124" s="17" t="s">
        <v>143</v>
      </c>
      <c r="G124" s="17">
        <v>40000</v>
      </c>
      <c r="H124" s="17" t="s">
        <v>2428</v>
      </c>
      <c r="I124" s="18">
        <v>2.1004</v>
      </c>
      <c r="J124" s="18">
        <v>84016</v>
      </c>
      <c r="K124" s="17">
        <v>30700</v>
      </c>
    </row>
    <row r="125" spans="1:11" x14ac:dyDescent="0.25">
      <c r="A125" s="16">
        <v>43314.611585648148</v>
      </c>
      <c r="B125" s="16">
        <v>43314</v>
      </c>
      <c r="C125" s="17" t="s">
        <v>135</v>
      </c>
      <c r="D125" s="17" t="s">
        <v>1641</v>
      </c>
      <c r="E125" s="17" t="s">
        <v>479</v>
      </c>
      <c r="F125" s="17" t="s">
        <v>480</v>
      </c>
      <c r="G125" s="17">
        <v>2000</v>
      </c>
      <c r="H125" s="17" t="s">
        <v>2428</v>
      </c>
      <c r="I125" s="18">
        <v>3.3512</v>
      </c>
      <c r="J125" s="18">
        <v>6702.4</v>
      </c>
      <c r="K125" s="17">
        <v>1600</v>
      </c>
    </row>
    <row r="126" spans="1:11" x14ac:dyDescent="0.25">
      <c r="A126" s="16">
        <v>43314.611585648148</v>
      </c>
      <c r="B126" s="16">
        <v>43314</v>
      </c>
      <c r="C126" s="17" t="s">
        <v>135</v>
      </c>
      <c r="D126" s="17" t="s">
        <v>1641</v>
      </c>
      <c r="E126" s="17" t="s">
        <v>481</v>
      </c>
      <c r="F126" s="17" t="s">
        <v>482</v>
      </c>
      <c r="G126" s="17">
        <v>100</v>
      </c>
      <c r="H126" s="17" t="s">
        <v>2428</v>
      </c>
      <c r="I126" s="18">
        <v>3.9411999999999998</v>
      </c>
      <c r="J126" s="18">
        <v>394.12</v>
      </c>
      <c r="K126" s="17">
        <v>157</v>
      </c>
    </row>
    <row r="127" spans="1:11" x14ac:dyDescent="0.25">
      <c r="A127" s="16">
        <v>43384.427384259259</v>
      </c>
      <c r="B127" s="16">
        <v>43382</v>
      </c>
      <c r="C127" s="17" t="s">
        <v>40</v>
      </c>
      <c r="D127" s="17" t="s">
        <v>1758</v>
      </c>
      <c r="E127" s="17" t="s">
        <v>209</v>
      </c>
      <c r="F127" s="17" t="s">
        <v>210</v>
      </c>
      <c r="G127" s="17">
        <v>200</v>
      </c>
      <c r="H127" s="17" t="s">
        <v>2428</v>
      </c>
      <c r="I127" s="18">
        <v>6.9</v>
      </c>
      <c r="J127" s="18">
        <v>1380</v>
      </c>
      <c r="K127" s="17">
        <v>768</v>
      </c>
    </row>
    <row r="128" spans="1:11" x14ac:dyDescent="0.25">
      <c r="A128" s="16">
        <v>43307.601689814815</v>
      </c>
      <c r="B128" s="16">
        <v>43307</v>
      </c>
      <c r="C128" s="17" t="s">
        <v>135</v>
      </c>
      <c r="D128" s="17" t="s">
        <v>1627</v>
      </c>
      <c r="E128" s="17" t="s">
        <v>144</v>
      </c>
      <c r="F128" s="17" t="s">
        <v>145</v>
      </c>
      <c r="G128" s="17">
        <v>520</v>
      </c>
      <c r="H128" s="17" t="s">
        <v>2428</v>
      </c>
      <c r="I128" s="18">
        <v>25.488</v>
      </c>
      <c r="J128" s="18">
        <v>13253.76</v>
      </c>
      <c r="K128" s="17">
        <v>358</v>
      </c>
    </row>
    <row r="129" spans="1:11" x14ac:dyDescent="0.25">
      <c r="A129" s="16">
        <v>43315.436851851853</v>
      </c>
      <c r="B129" s="16">
        <v>43315</v>
      </c>
      <c r="C129" s="17" t="s">
        <v>135</v>
      </c>
      <c r="D129" s="17" t="s">
        <v>1687</v>
      </c>
      <c r="E129" s="17" t="s">
        <v>194</v>
      </c>
      <c r="F129" s="17" t="s">
        <v>195</v>
      </c>
      <c r="G129" s="17">
        <v>250</v>
      </c>
      <c r="H129" s="17" t="s">
        <v>2428</v>
      </c>
      <c r="I129" s="18">
        <v>16.873999999999999</v>
      </c>
      <c r="J129" s="18">
        <v>4218.5</v>
      </c>
      <c r="K129" s="17">
        <v>378</v>
      </c>
    </row>
    <row r="130" spans="1:11" x14ac:dyDescent="0.25">
      <c r="A130" s="16">
        <v>43314.611585648148</v>
      </c>
      <c r="B130" s="16">
        <v>43314</v>
      </c>
      <c r="C130" s="17" t="s">
        <v>135</v>
      </c>
      <c r="D130" s="17" t="s">
        <v>1641</v>
      </c>
      <c r="E130" s="17" t="s">
        <v>1022</v>
      </c>
      <c r="F130" s="17" t="s">
        <v>1023</v>
      </c>
      <c r="G130" s="17">
        <v>15</v>
      </c>
      <c r="H130" s="17" t="s">
        <v>2428</v>
      </c>
      <c r="I130" s="18">
        <v>299.9914</v>
      </c>
      <c r="J130" s="18">
        <v>4499.8710000000001</v>
      </c>
      <c r="K130" s="17">
        <v>15</v>
      </c>
    </row>
    <row r="131" spans="1:11" x14ac:dyDescent="0.25">
      <c r="A131" s="16">
        <v>43314.611585648148</v>
      </c>
      <c r="B131" s="16">
        <v>43314</v>
      </c>
      <c r="C131" s="17" t="s">
        <v>135</v>
      </c>
      <c r="D131" s="17" t="s">
        <v>1641</v>
      </c>
      <c r="E131" s="17" t="s">
        <v>485</v>
      </c>
      <c r="F131" s="17" t="s">
        <v>486</v>
      </c>
      <c r="G131" s="17">
        <v>40</v>
      </c>
      <c r="H131" s="17" t="s">
        <v>2428</v>
      </c>
      <c r="I131" s="18">
        <v>25.96</v>
      </c>
      <c r="J131" s="18">
        <v>1038.4000000000001</v>
      </c>
      <c r="K131" s="17">
        <v>2</v>
      </c>
    </row>
    <row r="132" spans="1:11" x14ac:dyDescent="0.25">
      <c r="A132" s="16">
        <v>43314.611585648148</v>
      </c>
      <c r="B132" s="16">
        <v>43314</v>
      </c>
      <c r="C132" s="17" t="s">
        <v>135</v>
      </c>
      <c r="D132" s="17" t="s">
        <v>1641</v>
      </c>
      <c r="E132" s="17" t="s">
        <v>487</v>
      </c>
      <c r="F132" s="17" t="s">
        <v>488</v>
      </c>
      <c r="G132" s="17">
        <v>20</v>
      </c>
      <c r="H132" s="17" t="s">
        <v>2428</v>
      </c>
      <c r="I132" s="18">
        <v>166.99359999999999</v>
      </c>
      <c r="J132" s="18">
        <v>3339.8719999999998</v>
      </c>
      <c r="K132" s="17">
        <v>38</v>
      </c>
    </row>
    <row r="133" spans="1:11" x14ac:dyDescent="0.25">
      <c r="A133" s="16">
        <v>43314.611585648148</v>
      </c>
      <c r="B133" s="16">
        <v>43314</v>
      </c>
      <c r="C133" s="17" t="s">
        <v>135</v>
      </c>
      <c r="D133" s="17" t="s">
        <v>1641</v>
      </c>
      <c r="E133" s="17" t="s">
        <v>1643</v>
      </c>
      <c r="F133" s="17" t="s">
        <v>1644</v>
      </c>
      <c r="G133" s="17">
        <v>50</v>
      </c>
      <c r="H133" s="17" t="s">
        <v>2428</v>
      </c>
      <c r="I133" s="18">
        <v>21.995200000000001</v>
      </c>
      <c r="J133" s="18">
        <v>1099.76</v>
      </c>
      <c r="K133" s="17">
        <v>106</v>
      </c>
    </row>
    <row r="134" spans="1:11" x14ac:dyDescent="0.25">
      <c r="A134" s="16">
        <v>43314.611585648148</v>
      </c>
      <c r="B134" s="16">
        <v>43314</v>
      </c>
      <c r="C134" s="17" t="s">
        <v>135</v>
      </c>
      <c r="D134" s="17" t="s">
        <v>1641</v>
      </c>
      <c r="E134" s="17" t="s">
        <v>1645</v>
      </c>
      <c r="F134" s="17" t="s">
        <v>1646</v>
      </c>
      <c r="G134" s="17">
        <v>750</v>
      </c>
      <c r="H134" s="17" t="s">
        <v>2428</v>
      </c>
      <c r="I134" s="18">
        <v>22.998200000000001</v>
      </c>
      <c r="J134" s="18">
        <v>17248.650000000001</v>
      </c>
      <c r="K134" s="17">
        <v>656</v>
      </c>
    </row>
    <row r="135" spans="1:11" x14ac:dyDescent="0.25">
      <c r="A135" s="16">
        <v>43314.611585648148</v>
      </c>
      <c r="B135" s="16">
        <v>43314</v>
      </c>
      <c r="C135" s="17" t="s">
        <v>135</v>
      </c>
      <c r="D135" s="17" t="s">
        <v>1641</v>
      </c>
      <c r="E135" s="17" t="s">
        <v>510</v>
      </c>
      <c r="F135" s="17" t="s">
        <v>511</v>
      </c>
      <c r="G135" s="17">
        <v>1700</v>
      </c>
      <c r="H135" s="17" t="s">
        <v>2428</v>
      </c>
      <c r="I135" s="18">
        <v>14.242599999999999</v>
      </c>
      <c r="J135" s="18">
        <v>24212.42</v>
      </c>
      <c r="K135" s="17">
        <v>524</v>
      </c>
    </row>
    <row r="136" spans="1:11" s="8" customFormat="1" x14ac:dyDescent="0.25">
      <c r="A136" s="16">
        <v>42536.590624999997</v>
      </c>
      <c r="B136" s="16">
        <v>42502</v>
      </c>
      <c r="C136" s="17" t="s">
        <v>40</v>
      </c>
      <c r="D136" s="17" t="s">
        <v>475</v>
      </c>
      <c r="E136" s="17" t="s">
        <v>512</v>
      </c>
      <c r="F136" s="17" t="s">
        <v>513</v>
      </c>
      <c r="G136" s="17">
        <v>40</v>
      </c>
      <c r="H136" s="17" t="s">
        <v>2426</v>
      </c>
      <c r="I136" s="18">
        <v>135.00380000000001</v>
      </c>
      <c r="J136" s="18">
        <v>5400.152</v>
      </c>
      <c r="K136" s="17">
        <v>16</v>
      </c>
    </row>
    <row r="137" spans="1:11" x14ac:dyDescent="0.25">
      <c r="A137" s="16">
        <v>43314.611585648148</v>
      </c>
      <c r="B137" s="16">
        <v>43314</v>
      </c>
      <c r="C137" s="17" t="s">
        <v>135</v>
      </c>
      <c r="D137" s="17" t="s">
        <v>1641</v>
      </c>
      <c r="E137" s="17" t="s">
        <v>302</v>
      </c>
      <c r="F137" s="17" t="s">
        <v>303</v>
      </c>
      <c r="G137" s="17">
        <v>500</v>
      </c>
      <c r="H137" s="17" t="s">
        <v>2428</v>
      </c>
      <c r="I137" s="18">
        <v>12.803000000000001</v>
      </c>
      <c r="J137" s="18">
        <v>6401.5</v>
      </c>
      <c r="K137" s="17">
        <v>437</v>
      </c>
    </row>
    <row r="138" spans="1:11" s="8" customFormat="1" x14ac:dyDescent="0.25">
      <c r="A138" s="16">
        <v>43390.646238425928</v>
      </c>
      <c r="B138" s="16">
        <v>43390</v>
      </c>
      <c r="C138" s="17" t="s">
        <v>40</v>
      </c>
      <c r="D138" s="17" t="s">
        <v>1772</v>
      </c>
      <c r="E138" s="17" t="s">
        <v>1773</v>
      </c>
      <c r="F138" s="17" t="s">
        <v>1774</v>
      </c>
      <c r="G138" s="17">
        <v>50</v>
      </c>
      <c r="H138" s="17" t="s">
        <v>2428</v>
      </c>
      <c r="I138" s="18">
        <v>526.221</v>
      </c>
      <c r="J138" s="18">
        <v>26311.05</v>
      </c>
      <c r="K138" s="17">
        <v>61</v>
      </c>
    </row>
    <row r="139" spans="1:11" s="8" customFormat="1" x14ac:dyDescent="0.25">
      <c r="A139" s="16">
        <v>43322.656030092592</v>
      </c>
      <c r="B139" s="16">
        <v>43322</v>
      </c>
      <c r="C139" s="17" t="s">
        <v>135</v>
      </c>
      <c r="D139" s="17" t="s">
        <v>1708</v>
      </c>
      <c r="E139" s="17" t="s">
        <v>137</v>
      </c>
      <c r="F139" s="17" t="s">
        <v>138</v>
      </c>
      <c r="G139" s="17">
        <v>2000</v>
      </c>
      <c r="H139" s="17" t="s">
        <v>2428</v>
      </c>
      <c r="I139" s="18">
        <v>182.66399999999999</v>
      </c>
      <c r="J139" s="18">
        <v>365328</v>
      </c>
      <c r="K139" s="17">
        <v>576</v>
      </c>
    </row>
    <row r="140" spans="1:11" x14ac:dyDescent="0.25">
      <c r="A140" s="16">
        <v>43326.571238425924</v>
      </c>
      <c r="B140" s="16">
        <v>43326</v>
      </c>
      <c r="C140" s="17" t="s">
        <v>135</v>
      </c>
      <c r="D140" s="17" t="s">
        <v>1708</v>
      </c>
      <c r="E140" s="17" t="s">
        <v>190</v>
      </c>
      <c r="F140" s="17" t="s">
        <v>191</v>
      </c>
      <c r="G140" s="17">
        <v>200</v>
      </c>
      <c r="H140" s="17" t="s">
        <v>2428</v>
      </c>
      <c r="I140" s="18">
        <v>218.06399999999999</v>
      </c>
      <c r="J140" s="18">
        <v>43612.800000000003</v>
      </c>
      <c r="K140" s="17">
        <v>233</v>
      </c>
    </row>
    <row r="141" spans="1:11" s="8" customFormat="1" x14ac:dyDescent="0.25">
      <c r="A141" s="16">
        <v>43314.611585648148</v>
      </c>
      <c r="B141" s="16">
        <v>43314</v>
      </c>
      <c r="C141" s="17" t="s">
        <v>135</v>
      </c>
      <c r="D141" s="17" t="s">
        <v>1641</v>
      </c>
      <c r="E141" s="17" t="s">
        <v>1665</v>
      </c>
      <c r="F141" s="17" t="s">
        <v>1666</v>
      </c>
      <c r="G141" s="17">
        <v>20</v>
      </c>
      <c r="H141" s="17" t="s">
        <v>2428</v>
      </c>
      <c r="I141" s="18">
        <v>232.22399999999999</v>
      </c>
      <c r="J141" s="18">
        <v>4644.4799999999996</v>
      </c>
      <c r="K141" s="17">
        <v>12</v>
      </c>
    </row>
    <row r="142" spans="1:11" x14ac:dyDescent="0.25">
      <c r="A142" s="16">
        <v>42955.551122685189</v>
      </c>
      <c r="B142" s="16">
        <v>42955</v>
      </c>
      <c r="C142" s="17" t="s">
        <v>135</v>
      </c>
      <c r="D142" s="17" t="s">
        <v>1116</v>
      </c>
      <c r="E142" s="17" t="s">
        <v>1178</v>
      </c>
      <c r="F142" s="17" t="s">
        <v>1179</v>
      </c>
      <c r="G142" s="17">
        <v>26</v>
      </c>
      <c r="H142" s="17" t="s">
        <v>2429</v>
      </c>
      <c r="I142" s="18">
        <v>2596</v>
      </c>
      <c r="J142" s="18">
        <v>67496</v>
      </c>
      <c r="K142" s="17">
        <v>42</v>
      </c>
    </row>
    <row r="143" spans="1:11" x14ac:dyDescent="0.25">
      <c r="A143" s="16">
        <v>43314.611585648148</v>
      </c>
      <c r="B143" s="16">
        <v>43314</v>
      </c>
      <c r="C143" s="17" t="s">
        <v>135</v>
      </c>
      <c r="D143" s="17" t="s">
        <v>1641</v>
      </c>
      <c r="E143" s="17" t="s">
        <v>514</v>
      </c>
      <c r="F143" s="17" t="s">
        <v>515</v>
      </c>
      <c r="G143" s="17">
        <v>200</v>
      </c>
      <c r="H143" s="17" t="s">
        <v>2434</v>
      </c>
      <c r="I143" s="18">
        <v>11.847200000000001</v>
      </c>
      <c r="J143" s="18">
        <v>2369.44</v>
      </c>
      <c r="K143" s="17">
        <v>185</v>
      </c>
    </row>
    <row r="144" spans="1:11" x14ac:dyDescent="0.25">
      <c r="A144" s="16">
        <v>43060.49722222222</v>
      </c>
      <c r="B144" s="16">
        <v>43060</v>
      </c>
      <c r="C144" s="17" t="s">
        <v>40</v>
      </c>
      <c r="D144" s="17" t="s">
        <v>1284</v>
      </c>
      <c r="E144" s="17" t="s">
        <v>1285</v>
      </c>
      <c r="F144" s="17" t="s">
        <v>1286</v>
      </c>
      <c r="G144" s="17">
        <v>500</v>
      </c>
      <c r="H144" s="17" t="s">
        <v>2436</v>
      </c>
      <c r="I144" s="18">
        <v>41.3</v>
      </c>
      <c r="J144" s="18">
        <v>20650</v>
      </c>
      <c r="K144" s="17">
        <v>389</v>
      </c>
    </row>
    <row r="145" spans="1:11" x14ac:dyDescent="0.25">
      <c r="A145" s="16">
        <v>43314.611585648148</v>
      </c>
      <c r="B145" s="16">
        <v>43314</v>
      </c>
      <c r="C145" s="17" t="s">
        <v>135</v>
      </c>
      <c r="D145" s="17" t="s">
        <v>1641</v>
      </c>
      <c r="E145" s="17" t="s">
        <v>157</v>
      </c>
      <c r="F145" s="17" t="s">
        <v>158</v>
      </c>
      <c r="G145" s="17">
        <v>100</v>
      </c>
      <c r="H145" s="17" t="s">
        <v>2428</v>
      </c>
      <c r="I145" s="18">
        <v>16.791399999999999</v>
      </c>
      <c r="J145" s="18">
        <v>1679.14</v>
      </c>
      <c r="K145" s="17">
        <v>109</v>
      </c>
    </row>
    <row r="146" spans="1:11" x14ac:dyDescent="0.25">
      <c r="A146" s="16">
        <v>43314.611585648148</v>
      </c>
      <c r="B146" s="16">
        <v>43314</v>
      </c>
      <c r="C146" s="17" t="s">
        <v>135</v>
      </c>
      <c r="D146" s="17" t="s">
        <v>1641</v>
      </c>
      <c r="E146" s="17" t="s">
        <v>506</v>
      </c>
      <c r="F146" s="17" t="s">
        <v>507</v>
      </c>
      <c r="G146" s="17">
        <v>200</v>
      </c>
      <c r="H146" s="17" t="s">
        <v>2428</v>
      </c>
      <c r="I146" s="18">
        <v>9.9946000000000002</v>
      </c>
      <c r="J146" s="18">
        <v>1998.92</v>
      </c>
      <c r="K146" s="17">
        <v>278</v>
      </c>
    </row>
    <row r="147" spans="1:11" x14ac:dyDescent="0.25">
      <c r="A147" s="16">
        <v>43314.611585648148</v>
      </c>
      <c r="B147" s="16">
        <v>43314</v>
      </c>
      <c r="C147" s="17" t="s">
        <v>135</v>
      </c>
      <c r="D147" s="17" t="s">
        <v>1641</v>
      </c>
      <c r="E147" s="17" t="s">
        <v>188</v>
      </c>
      <c r="F147" s="17" t="s">
        <v>189</v>
      </c>
      <c r="G147" s="17">
        <v>1500</v>
      </c>
      <c r="H147" s="17" t="s">
        <v>2428</v>
      </c>
      <c r="I147" s="18">
        <v>14.5</v>
      </c>
      <c r="J147" s="18">
        <v>21750</v>
      </c>
      <c r="K147" s="17">
        <v>985</v>
      </c>
    </row>
    <row r="148" spans="1:11" x14ac:dyDescent="0.25">
      <c r="A148" s="16">
        <v>43314.611585648148</v>
      </c>
      <c r="B148" s="16">
        <v>43314</v>
      </c>
      <c r="C148" s="17" t="s">
        <v>135</v>
      </c>
      <c r="D148" s="17" t="s">
        <v>1641</v>
      </c>
      <c r="E148" s="17" t="s">
        <v>500</v>
      </c>
      <c r="F148" s="17" t="s">
        <v>501</v>
      </c>
      <c r="G148" s="17">
        <v>50</v>
      </c>
      <c r="H148" s="17" t="s">
        <v>2428</v>
      </c>
      <c r="I148" s="18">
        <v>135.00380000000001</v>
      </c>
      <c r="J148" s="18">
        <v>6750.19</v>
      </c>
      <c r="K148" s="17">
        <v>34</v>
      </c>
    </row>
    <row r="149" spans="1:11" x14ac:dyDescent="0.25">
      <c r="A149" s="16">
        <v>43314.611585648148</v>
      </c>
      <c r="B149" s="16">
        <v>43314</v>
      </c>
      <c r="C149" s="17" t="s">
        <v>135</v>
      </c>
      <c r="D149" s="17" t="s">
        <v>1641</v>
      </c>
      <c r="E149" s="17" t="s">
        <v>502</v>
      </c>
      <c r="F149" s="17" t="s">
        <v>503</v>
      </c>
      <c r="G149" s="17">
        <v>100</v>
      </c>
      <c r="H149" s="17" t="s">
        <v>2428</v>
      </c>
      <c r="I149" s="18">
        <v>28.296399999999998</v>
      </c>
      <c r="J149" s="18">
        <v>2829.64</v>
      </c>
      <c r="K149" s="17">
        <v>81</v>
      </c>
    </row>
    <row r="150" spans="1:11" x14ac:dyDescent="0.25">
      <c r="A150" s="16">
        <v>43314.611585648148</v>
      </c>
      <c r="B150" s="16">
        <v>43314</v>
      </c>
      <c r="C150" s="17" t="s">
        <v>135</v>
      </c>
      <c r="D150" s="17" t="s">
        <v>1641</v>
      </c>
      <c r="E150" s="17" t="s">
        <v>504</v>
      </c>
      <c r="F150" s="17" t="s">
        <v>505</v>
      </c>
      <c r="G150" s="17">
        <v>100</v>
      </c>
      <c r="H150" s="17" t="s">
        <v>2428</v>
      </c>
      <c r="I150" s="18">
        <v>23.788799999999998</v>
      </c>
      <c r="J150" s="18">
        <v>2378.88</v>
      </c>
      <c r="K150" s="17">
        <v>141</v>
      </c>
    </row>
    <row r="151" spans="1:11" x14ac:dyDescent="0.25">
      <c r="A151" s="16">
        <v>43314.611585648148</v>
      </c>
      <c r="B151" s="16">
        <v>43314</v>
      </c>
      <c r="C151" s="17" t="s">
        <v>135</v>
      </c>
      <c r="D151" s="17" t="s">
        <v>1641</v>
      </c>
      <c r="E151" s="17" t="s">
        <v>1004</v>
      </c>
      <c r="F151" s="17" t="s">
        <v>1005</v>
      </c>
      <c r="G151" s="17">
        <v>600</v>
      </c>
      <c r="H151" s="17" t="s">
        <v>2428</v>
      </c>
      <c r="I151" s="18">
        <v>4.6020000000000003</v>
      </c>
      <c r="J151" s="18">
        <v>2761.2</v>
      </c>
      <c r="K151" s="17">
        <v>586</v>
      </c>
    </row>
    <row r="152" spans="1:11" x14ac:dyDescent="0.25">
      <c r="A152" s="16">
        <v>43314.611585648148</v>
      </c>
      <c r="B152" s="16">
        <v>43314</v>
      </c>
      <c r="C152" s="17" t="s">
        <v>135</v>
      </c>
      <c r="D152" s="17" t="s">
        <v>1641</v>
      </c>
      <c r="E152" s="17" t="s">
        <v>498</v>
      </c>
      <c r="F152" s="17" t="s">
        <v>499</v>
      </c>
      <c r="G152" s="17">
        <v>10</v>
      </c>
      <c r="H152" s="17" t="s">
        <v>2428</v>
      </c>
      <c r="I152" s="18">
        <v>746.99900000000002</v>
      </c>
      <c r="J152" s="18">
        <v>7469.99</v>
      </c>
      <c r="K152" s="17">
        <v>16</v>
      </c>
    </row>
    <row r="153" spans="1:11" x14ac:dyDescent="0.25">
      <c r="A153" s="16">
        <v>43314.611585648148</v>
      </c>
      <c r="B153" s="16">
        <v>43314</v>
      </c>
      <c r="C153" s="17" t="s">
        <v>135</v>
      </c>
      <c r="D153" s="17" t="s">
        <v>1641</v>
      </c>
      <c r="E153" s="17" t="s">
        <v>171</v>
      </c>
      <c r="F153" s="17" t="s">
        <v>172</v>
      </c>
      <c r="G153" s="17">
        <v>30</v>
      </c>
      <c r="H153" s="17" t="s">
        <v>2428</v>
      </c>
      <c r="I153" s="18">
        <v>77.998000000000005</v>
      </c>
      <c r="J153" s="18">
        <v>2339.94</v>
      </c>
      <c r="K153" s="17">
        <v>27</v>
      </c>
    </row>
    <row r="154" spans="1:11" x14ac:dyDescent="0.25">
      <c r="A154" s="16">
        <v>43314.611585648148</v>
      </c>
      <c r="B154" s="16">
        <v>43314</v>
      </c>
      <c r="C154" s="17" t="s">
        <v>135</v>
      </c>
      <c r="D154" s="17" t="s">
        <v>1641</v>
      </c>
      <c r="E154" s="17" t="s">
        <v>173</v>
      </c>
      <c r="F154" s="17" t="s">
        <v>174</v>
      </c>
      <c r="G154" s="17">
        <v>30</v>
      </c>
      <c r="H154" s="17" t="s">
        <v>2428</v>
      </c>
      <c r="I154" s="18">
        <v>77.998000000000005</v>
      </c>
      <c r="J154" s="18">
        <v>2339.94</v>
      </c>
      <c r="K154" s="17">
        <v>17</v>
      </c>
    </row>
    <row r="155" spans="1:11" x14ac:dyDescent="0.25">
      <c r="A155" s="16">
        <v>43314.611585648148</v>
      </c>
      <c r="B155" s="16">
        <v>43314</v>
      </c>
      <c r="C155" s="17" t="s">
        <v>135</v>
      </c>
      <c r="D155" s="17" t="s">
        <v>1641</v>
      </c>
      <c r="E155" s="17" t="s">
        <v>1668</v>
      </c>
      <c r="F155" s="17" t="s">
        <v>1669</v>
      </c>
      <c r="G155" s="17">
        <v>30</v>
      </c>
      <c r="H155" s="17" t="s">
        <v>2425</v>
      </c>
      <c r="I155" s="18">
        <v>34.998800000000003</v>
      </c>
      <c r="J155" s="18">
        <v>1049.9639999999999</v>
      </c>
      <c r="K155" s="17">
        <v>63</v>
      </c>
    </row>
    <row r="156" spans="1:11" x14ac:dyDescent="0.25">
      <c r="A156" s="16">
        <v>43418.41306712963</v>
      </c>
      <c r="B156" s="16">
        <v>43418</v>
      </c>
      <c r="C156" s="17" t="s">
        <v>40</v>
      </c>
      <c r="D156" s="17" t="s">
        <v>1820</v>
      </c>
      <c r="E156" s="17" t="s">
        <v>1117</v>
      </c>
      <c r="F156" s="17" t="s">
        <v>1118</v>
      </c>
      <c r="G156" s="17">
        <v>15</v>
      </c>
      <c r="H156" s="17" t="s">
        <v>2429</v>
      </c>
      <c r="I156" s="18">
        <v>3422</v>
      </c>
      <c r="J156" s="18">
        <v>51330</v>
      </c>
      <c r="K156" s="17">
        <v>14</v>
      </c>
    </row>
    <row r="157" spans="1:11" x14ac:dyDescent="0.25">
      <c r="A157" s="16">
        <v>43314.611585648148</v>
      </c>
      <c r="B157" s="16">
        <v>43314</v>
      </c>
      <c r="C157" s="17" t="s">
        <v>135</v>
      </c>
      <c r="D157" s="17" t="s">
        <v>1641</v>
      </c>
      <c r="E157" s="17" t="s">
        <v>163</v>
      </c>
      <c r="F157" s="17" t="s">
        <v>164</v>
      </c>
      <c r="G157" s="17">
        <v>6</v>
      </c>
      <c r="H157" s="17" t="s">
        <v>2428</v>
      </c>
      <c r="I157" s="18">
        <v>594.9914</v>
      </c>
      <c r="J157" s="18">
        <v>3569.9484000000002</v>
      </c>
      <c r="K157" s="17">
        <v>9</v>
      </c>
    </row>
    <row r="158" spans="1:11" s="8" customFormat="1" x14ac:dyDescent="0.25">
      <c r="A158" s="16">
        <v>43314.611585648148</v>
      </c>
      <c r="B158" s="16">
        <v>43314</v>
      </c>
      <c r="C158" s="17" t="s">
        <v>135</v>
      </c>
      <c r="D158" s="17" t="s">
        <v>1641</v>
      </c>
      <c r="E158" s="17" t="s">
        <v>165</v>
      </c>
      <c r="F158" s="17" t="s">
        <v>166</v>
      </c>
      <c r="G158" s="17">
        <v>24</v>
      </c>
      <c r="H158" s="17" t="s">
        <v>2428</v>
      </c>
      <c r="I158" s="18">
        <v>4.9913999999999996</v>
      </c>
      <c r="J158" s="18">
        <v>119.7936</v>
      </c>
      <c r="K158" s="17">
        <v>9</v>
      </c>
    </row>
    <row r="159" spans="1:11" x14ac:dyDescent="0.25">
      <c r="A159" s="16">
        <v>43314.611585648148</v>
      </c>
      <c r="B159" s="16">
        <v>43314</v>
      </c>
      <c r="C159" s="17" t="s">
        <v>135</v>
      </c>
      <c r="D159" s="17" t="s">
        <v>1641</v>
      </c>
      <c r="E159" s="17" t="s">
        <v>1670</v>
      </c>
      <c r="F159" s="17" t="s">
        <v>1671</v>
      </c>
      <c r="G159" s="17">
        <v>25</v>
      </c>
      <c r="H159" s="17" t="s">
        <v>2435</v>
      </c>
      <c r="I159" s="18">
        <v>96.476799999999997</v>
      </c>
      <c r="J159" s="18">
        <v>2411.92</v>
      </c>
      <c r="K159" s="17">
        <v>24</v>
      </c>
    </row>
    <row r="160" spans="1:11" x14ac:dyDescent="0.25">
      <c r="A160" s="16">
        <v>43314.611585648148</v>
      </c>
      <c r="B160" s="16">
        <v>43314</v>
      </c>
      <c r="C160" s="17" t="s">
        <v>135</v>
      </c>
      <c r="D160" s="17" t="s">
        <v>1641</v>
      </c>
      <c r="E160" s="17" t="s">
        <v>175</v>
      </c>
      <c r="F160" s="17" t="s">
        <v>176</v>
      </c>
      <c r="G160" s="17">
        <v>30</v>
      </c>
      <c r="H160" s="17" t="s">
        <v>2428</v>
      </c>
      <c r="I160" s="18">
        <v>57.997</v>
      </c>
      <c r="J160" s="18">
        <v>1739.91</v>
      </c>
      <c r="K160" s="17">
        <v>49</v>
      </c>
    </row>
    <row r="161" spans="1:11" x14ac:dyDescent="0.25">
      <c r="A161" s="16">
        <v>43314.611585648148</v>
      </c>
      <c r="B161" s="16">
        <v>43314</v>
      </c>
      <c r="C161" s="17" t="s">
        <v>135</v>
      </c>
      <c r="D161" s="17" t="s">
        <v>1641</v>
      </c>
      <c r="E161" s="17" t="s">
        <v>1672</v>
      </c>
      <c r="F161" s="17" t="s">
        <v>1673</v>
      </c>
      <c r="G161" s="17">
        <v>15</v>
      </c>
      <c r="H161" s="17" t="s">
        <v>2428</v>
      </c>
      <c r="I161" s="18">
        <v>74.34</v>
      </c>
      <c r="J161" s="18">
        <v>1115.0999999999999</v>
      </c>
      <c r="K161" s="17">
        <v>32</v>
      </c>
    </row>
    <row r="162" spans="1:11" x14ac:dyDescent="0.25">
      <c r="A162" s="16">
        <v>43314.611585648148</v>
      </c>
      <c r="B162" s="16">
        <v>43314</v>
      </c>
      <c r="C162" s="17" t="s">
        <v>135</v>
      </c>
      <c r="D162" s="17" t="s">
        <v>1641</v>
      </c>
      <c r="E162" s="17" t="s">
        <v>490</v>
      </c>
      <c r="F162" s="17" t="s">
        <v>491</v>
      </c>
      <c r="G162" s="17">
        <v>300</v>
      </c>
      <c r="H162" s="17" t="s">
        <v>2425</v>
      </c>
      <c r="I162" s="18">
        <v>22.632400000000001</v>
      </c>
      <c r="J162" s="18">
        <v>6789.72</v>
      </c>
      <c r="K162" s="17">
        <v>320</v>
      </c>
    </row>
    <row r="163" spans="1:11" x14ac:dyDescent="0.25">
      <c r="A163" s="16">
        <v>43316.367083333331</v>
      </c>
      <c r="B163" s="16">
        <v>43316</v>
      </c>
      <c r="C163" s="17" t="s">
        <v>40</v>
      </c>
      <c r="D163" s="17" t="s">
        <v>1694</v>
      </c>
      <c r="E163" s="17" t="s">
        <v>177</v>
      </c>
      <c r="F163" s="17" t="s">
        <v>178</v>
      </c>
      <c r="G163" s="17">
        <v>20</v>
      </c>
      <c r="H163" s="17" t="s">
        <v>2435</v>
      </c>
      <c r="I163" s="18">
        <v>53.1</v>
      </c>
      <c r="J163" s="18">
        <v>1062</v>
      </c>
      <c r="K163" s="17">
        <v>161</v>
      </c>
    </row>
    <row r="164" spans="1:11" x14ac:dyDescent="0.25">
      <c r="A164" s="16">
        <v>42859.442789351851</v>
      </c>
      <c r="B164" s="16">
        <v>42858</v>
      </c>
      <c r="C164" s="17" t="s">
        <v>135</v>
      </c>
      <c r="D164" s="17" t="s">
        <v>1011</v>
      </c>
      <c r="E164" s="17" t="s">
        <v>220</v>
      </c>
      <c r="F164" s="17" t="s">
        <v>221</v>
      </c>
      <c r="G164" s="17">
        <v>50</v>
      </c>
      <c r="H164" s="17" t="s">
        <v>2425</v>
      </c>
      <c r="I164" s="18">
        <v>312.7</v>
      </c>
      <c r="J164" s="18">
        <v>15635</v>
      </c>
      <c r="K164" s="17">
        <v>47</v>
      </c>
    </row>
    <row r="165" spans="1:11" x14ac:dyDescent="0.25">
      <c r="A165" s="16">
        <v>42859.442789351851</v>
      </c>
      <c r="B165" s="16">
        <v>42858</v>
      </c>
      <c r="C165" s="17" t="s">
        <v>135</v>
      </c>
      <c r="D165" s="17" t="s">
        <v>1011</v>
      </c>
      <c r="E165" s="17" t="s">
        <v>1038</v>
      </c>
      <c r="F165" s="17" t="s">
        <v>1039</v>
      </c>
      <c r="G165" s="17">
        <v>36</v>
      </c>
      <c r="H165" s="17" t="s">
        <v>2428</v>
      </c>
      <c r="I165" s="18">
        <v>129.80000000000001</v>
      </c>
      <c r="J165" s="18">
        <v>4672.8</v>
      </c>
      <c r="K165" s="17">
        <v>36</v>
      </c>
    </row>
    <row r="166" spans="1:11" x14ac:dyDescent="0.25">
      <c r="A166" s="16">
        <v>43332.407581018517</v>
      </c>
      <c r="B166" s="16">
        <v>43332</v>
      </c>
      <c r="C166" s="17" t="s">
        <v>40</v>
      </c>
      <c r="D166" s="17" t="s">
        <v>1718</v>
      </c>
      <c r="E166" s="17" t="s">
        <v>492</v>
      </c>
      <c r="F166" s="17" t="s">
        <v>493</v>
      </c>
      <c r="G166" s="17">
        <v>250</v>
      </c>
      <c r="H166" s="17" t="s">
        <v>2428</v>
      </c>
      <c r="I166" s="18">
        <v>13.4992</v>
      </c>
      <c r="J166" s="18">
        <v>3374.8</v>
      </c>
      <c r="K166" s="17">
        <v>218</v>
      </c>
    </row>
    <row r="167" spans="1:11" x14ac:dyDescent="0.25">
      <c r="A167" s="16">
        <v>43332.407581018517</v>
      </c>
      <c r="B167" s="16">
        <v>43332</v>
      </c>
      <c r="C167" s="17" t="s">
        <v>40</v>
      </c>
      <c r="D167" s="17" t="s">
        <v>1718</v>
      </c>
      <c r="E167" s="17" t="s">
        <v>295</v>
      </c>
      <c r="F167" s="17" t="s">
        <v>296</v>
      </c>
      <c r="G167" s="17">
        <v>40</v>
      </c>
      <c r="H167" s="17" t="s">
        <v>2428</v>
      </c>
      <c r="I167" s="18">
        <v>42.48</v>
      </c>
      <c r="J167" s="18">
        <v>1699.2</v>
      </c>
      <c r="K167" s="17">
        <v>39</v>
      </c>
    </row>
    <row r="168" spans="1:11" x14ac:dyDescent="0.25">
      <c r="A168" s="16">
        <v>42481.355416666665</v>
      </c>
      <c r="B168" s="16">
        <v>42481</v>
      </c>
      <c r="C168" s="17" t="s">
        <v>135</v>
      </c>
      <c r="D168" s="17" t="s">
        <v>208</v>
      </c>
      <c r="E168" s="17" t="s">
        <v>216</v>
      </c>
      <c r="F168" s="17" t="s">
        <v>217</v>
      </c>
      <c r="G168" s="17">
        <v>10</v>
      </c>
      <c r="H168" s="17" t="s">
        <v>2434</v>
      </c>
      <c r="I168" s="18">
        <v>147.5</v>
      </c>
      <c r="J168" s="18">
        <v>1475</v>
      </c>
      <c r="K168" s="17">
        <v>5</v>
      </c>
    </row>
    <row r="169" spans="1:11" x14ac:dyDescent="0.25">
      <c r="A169" s="16">
        <v>43314.611585648148</v>
      </c>
      <c r="B169" s="16">
        <v>43314</v>
      </c>
      <c r="C169" s="17" t="s">
        <v>135</v>
      </c>
      <c r="D169" s="17" t="s">
        <v>1641</v>
      </c>
      <c r="E169" s="17" t="s">
        <v>179</v>
      </c>
      <c r="F169" s="17" t="s">
        <v>180</v>
      </c>
      <c r="G169" s="17">
        <v>45</v>
      </c>
      <c r="H169" s="17" t="s">
        <v>2426</v>
      </c>
      <c r="I169" s="18">
        <v>351.64</v>
      </c>
      <c r="J169" s="18">
        <v>15823.8</v>
      </c>
      <c r="K169" s="17">
        <v>66</v>
      </c>
    </row>
    <row r="170" spans="1:11" x14ac:dyDescent="0.25">
      <c r="A170" s="16">
        <v>43332.407581018517</v>
      </c>
      <c r="B170" s="16">
        <v>43332</v>
      </c>
      <c r="C170" s="17" t="s">
        <v>40</v>
      </c>
      <c r="D170" s="17" t="s">
        <v>1718</v>
      </c>
      <c r="E170" s="17" t="s">
        <v>1719</v>
      </c>
      <c r="F170" s="17" t="s">
        <v>1720</v>
      </c>
      <c r="G170" s="17">
        <v>300</v>
      </c>
      <c r="H170" s="17" t="s">
        <v>2428</v>
      </c>
      <c r="I170" s="18">
        <v>1.3688</v>
      </c>
      <c r="J170" s="18">
        <v>410.64</v>
      </c>
      <c r="K170" s="17">
        <v>200</v>
      </c>
    </row>
    <row r="171" spans="1:11" x14ac:dyDescent="0.25">
      <c r="A171" s="16">
        <v>43332.407581018517</v>
      </c>
      <c r="B171" s="16">
        <v>43332</v>
      </c>
      <c r="C171" s="17" t="s">
        <v>40</v>
      </c>
      <c r="D171" s="17" t="s">
        <v>1718</v>
      </c>
      <c r="E171" s="17" t="s">
        <v>1721</v>
      </c>
      <c r="F171" s="17" t="s">
        <v>1722</v>
      </c>
      <c r="G171" s="17">
        <v>25</v>
      </c>
      <c r="H171" s="17" t="s">
        <v>2435</v>
      </c>
      <c r="I171" s="18">
        <v>85.349400000000003</v>
      </c>
      <c r="J171" s="18">
        <v>2133.7350000000001</v>
      </c>
      <c r="K171" s="17">
        <v>24</v>
      </c>
    </row>
    <row r="172" spans="1:11" x14ac:dyDescent="0.25">
      <c r="A172" s="16">
        <v>43314.611585648148</v>
      </c>
      <c r="B172" s="16">
        <v>43314</v>
      </c>
      <c r="C172" s="17" t="s">
        <v>135</v>
      </c>
      <c r="D172" s="17" t="s">
        <v>1641</v>
      </c>
      <c r="E172" s="17" t="s">
        <v>1674</v>
      </c>
      <c r="F172" s="17" t="s">
        <v>1675</v>
      </c>
      <c r="G172" s="17">
        <v>30</v>
      </c>
      <c r="H172" s="17" t="s">
        <v>2425</v>
      </c>
      <c r="I172" s="18">
        <v>14.9978</v>
      </c>
      <c r="J172" s="18">
        <v>449.93400000000003</v>
      </c>
      <c r="K172" s="17">
        <v>50</v>
      </c>
    </row>
    <row r="173" spans="1:11" x14ac:dyDescent="0.25">
      <c r="A173" s="16">
        <v>43314.611585648148</v>
      </c>
      <c r="B173" s="16">
        <v>43314</v>
      </c>
      <c r="C173" s="17" t="s">
        <v>135</v>
      </c>
      <c r="D173" s="17" t="s">
        <v>1641</v>
      </c>
      <c r="E173" s="17" t="s">
        <v>222</v>
      </c>
      <c r="F173" s="17" t="s">
        <v>223</v>
      </c>
      <c r="G173" s="17">
        <v>25</v>
      </c>
      <c r="H173" s="17" t="s">
        <v>2428</v>
      </c>
      <c r="I173" s="18">
        <v>27.14</v>
      </c>
      <c r="J173" s="18">
        <v>678.5</v>
      </c>
      <c r="K173" s="17">
        <v>55</v>
      </c>
    </row>
    <row r="174" spans="1:11" x14ac:dyDescent="0.25">
      <c r="A174" s="16">
        <v>43314.611585648148</v>
      </c>
      <c r="B174" s="16">
        <v>43314</v>
      </c>
      <c r="C174" s="17" t="s">
        <v>135</v>
      </c>
      <c r="D174" s="17" t="s">
        <v>1641</v>
      </c>
      <c r="E174" s="17" t="s">
        <v>196</v>
      </c>
      <c r="F174" s="17" t="s">
        <v>197</v>
      </c>
      <c r="G174" s="17">
        <v>30</v>
      </c>
      <c r="H174" s="17" t="s">
        <v>2425</v>
      </c>
      <c r="I174" s="18">
        <v>21.004000000000001</v>
      </c>
      <c r="J174" s="18">
        <v>630.12</v>
      </c>
      <c r="K174" s="17">
        <v>28</v>
      </c>
    </row>
    <row r="175" spans="1:11" x14ac:dyDescent="0.25">
      <c r="A175" s="16">
        <v>42486.388692129629</v>
      </c>
      <c r="B175" s="16">
        <v>42485</v>
      </c>
      <c r="C175" s="17" t="s">
        <v>40</v>
      </c>
      <c r="D175" s="17" t="s">
        <v>229</v>
      </c>
      <c r="E175" s="17" t="s">
        <v>230</v>
      </c>
      <c r="F175" s="17" t="s">
        <v>231</v>
      </c>
      <c r="G175" s="17">
        <v>5</v>
      </c>
      <c r="H175" s="17" t="s">
        <v>2435</v>
      </c>
      <c r="I175" s="18">
        <v>1100.2556</v>
      </c>
      <c r="J175" s="18">
        <v>5501.2780000000002</v>
      </c>
      <c r="K175" s="17">
        <v>2</v>
      </c>
    </row>
    <row r="176" spans="1:11" x14ac:dyDescent="0.25">
      <c r="A176" s="16">
        <v>43314.611585648148</v>
      </c>
      <c r="B176" s="16">
        <v>43314</v>
      </c>
      <c r="C176" s="17" t="s">
        <v>135</v>
      </c>
      <c r="D176" s="17" t="s">
        <v>1641</v>
      </c>
      <c r="E176" s="17" t="s">
        <v>310</v>
      </c>
      <c r="F176" s="17" t="s">
        <v>311</v>
      </c>
      <c r="G176" s="17">
        <v>55</v>
      </c>
      <c r="H176" s="17" t="s">
        <v>2428</v>
      </c>
      <c r="I176" s="18">
        <v>74.34</v>
      </c>
      <c r="J176" s="18">
        <v>4088.7</v>
      </c>
      <c r="K176" s="17">
        <v>36</v>
      </c>
    </row>
    <row r="177" spans="1:11" x14ac:dyDescent="0.25">
      <c r="A177" s="16">
        <v>42500.647245370368</v>
      </c>
      <c r="B177" s="16">
        <v>42500</v>
      </c>
      <c r="C177" s="17" t="s">
        <v>40</v>
      </c>
      <c r="D177" s="17" t="s">
        <v>294</v>
      </c>
      <c r="E177" s="17" t="s">
        <v>312</v>
      </c>
      <c r="F177" s="17" t="s">
        <v>313</v>
      </c>
      <c r="G177" s="17">
        <v>10</v>
      </c>
      <c r="H177" s="17" t="s">
        <v>2428</v>
      </c>
      <c r="I177" s="18">
        <v>578.20000000000005</v>
      </c>
      <c r="J177" s="18">
        <v>5782</v>
      </c>
      <c r="K177" s="17">
        <v>14</v>
      </c>
    </row>
    <row r="178" spans="1:11" x14ac:dyDescent="0.25">
      <c r="A178" s="16">
        <v>42534.451840277776</v>
      </c>
      <c r="B178" s="16">
        <v>42534</v>
      </c>
      <c r="C178" s="17" t="s">
        <v>135</v>
      </c>
      <c r="D178" s="17" t="s">
        <v>461</v>
      </c>
      <c r="E178" s="17" t="s">
        <v>464</v>
      </c>
      <c r="F178" s="17" t="s">
        <v>465</v>
      </c>
      <c r="G178" s="17">
        <v>150</v>
      </c>
      <c r="H178" s="17" t="s">
        <v>2428</v>
      </c>
      <c r="I178" s="18">
        <v>354</v>
      </c>
      <c r="J178" s="18">
        <v>53100</v>
      </c>
      <c r="K178" s="17">
        <v>1</v>
      </c>
    </row>
    <row r="179" spans="1:11" s="8" customFormat="1" x14ac:dyDescent="0.25">
      <c r="A179" s="16">
        <v>43315.436851851853</v>
      </c>
      <c r="B179" s="16">
        <v>43315</v>
      </c>
      <c r="C179" s="17" t="s">
        <v>135</v>
      </c>
      <c r="D179" s="17" t="s">
        <v>1687</v>
      </c>
      <c r="E179" s="17" t="s">
        <v>518</v>
      </c>
      <c r="F179" s="17" t="s">
        <v>519</v>
      </c>
      <c r="G179" s="17">
        <v>10</v>
      </c>
      <c r="H179" s="17" t="s">
        <v>2428</v>
      </c>
      <c r="I179" s="18">
        <v>23.6</v>
      </c>
      <c r="J179" s="18">
        <v>236</v>
      </c>
      <c r="K179" s="17">
        <v>9</v>
      </c>
    </row>
    <row r="180" spans="1:11" s="8" customFormat="1" x14ac:dyDescent="0.25">
      <c r="A180" s="16">
        <v>43454.640231481484</v>
      </c>
      <c r="B180" s="16">
        <v>43454</v>
      </c>
      <c r="C180" s="17" t="s">
        <v>40</v>
      </c>
      <c r="D180" s="17" t="s">
        <v>1906</v>
      </c>
      <c r="E180" s="17" t="s">
        <v>538</v>
      </c>
      <c r="F180" s="17" t="s">
        <v>539</v>
      </c>
      <c r="G180" s="17">
        <v>500</v>
      </c>
      <c r="H180" s="17" t="s">
        <v>2428</v>
      </c>
      <c r="I180" s="18">
        <v>110.92</v>
      </c>
      <c r="J180" s="18">
        <v>55460</v>
      </c>
      <c r="K180" s="17">
        <v>2000</v>
      </c>
    </row>
    <row r="181" spans="1:11" x14ac:dyDescent="0.25">
      <c r="A181" s="16">
        <v>43332.407581018517</v>
      </c>
      <c r="B181" s="16">
        <v>43332</v>
      </c>
      <c r="C181" s="17" t="s">
        <v>40</v>
      </c>
      <c r="D181" s="17" t="s">
        <v>1718</v>
      </c>
      <c r="E181" s="17" t="s">
        <v>1725</v>
      </c>
      <c r="F181" s="17" t="s">
        <v>1726</v>
      </c>
      <c r="G181" s="17">
        <v>400</v>
      </c>
      <c r="H181" s="17" t="s">
        <v>2428</v>
      </c>
      <c r="I181" s="18">
        <v>11.3398</v>
      </c>
      <c r="J181" s="18">
        <v>4535.92</v>
      </c>
      <c r="K181" s="17">
        <v>400</v>
      </c>
    </row>
    <row r="182" spans="1:11" x14ac:dyDescent="0.25">
      <c r="A182" s="16">
        <v>43396.478136574071</v>
      </c>
      <c r="B182" s="16">
        <v>43396</v>
      </c>
      <c r="C182" s="17" t="s">
        <v>40</v>
      </c>
      <c r="D182" s="17" t="s">
        <v>1783</v>
      </c>
      <c r="E182" s="17" t="s">
        <v>1787</v>
      </c>
      <c r="F182" s="17" t="s">
        <v>1788</v>
      </c>
      <c r="G182" s="17">
        <v>40</v>
      </c>
      <c r="H182" s="17" t="s">
        <v>2429</v>
      </c>
      <c r="I182" s="18">
        <v>1092.68</v>
      </c>
      <c r="J182" s="18">
        <v>43707.199999999997</v>
      </c>
      <c r="K182" s="17">
        <v>34</v>
      </c>
    </row>
    <row r="183" spans="1:11" x14ac:dyDescent="0.25">
      <c r="A183" s="16">
        <v>43396.568206018521</v>
      </c>
      <c r="B183" s="16">
        <v>43396</v>
      </c>
      <c r="C183" s="17" t="s">
        <v>135</v>
      </c>
      <c r="D183" s="17" t="s">
        <v>1791</v>
      </c>
      <c r="E183" s="17" t="s">
        <v>1792</v>
      </c>
      <c r="F183" s="17" t="s">
        <v>1793</v>
      </c>
      <c r="G183" s="17">
        <v>125</v>
      </c>
      <c r="H183" s="17" t="s">
        <v>2429</v>
      </c>
      <c r="I183" s="18">
        <v>778.8</v>
      </c>
      <c r="J183" s="18">
        <v>97350</v>
      </c>
      <c r="K183" s="17">
        <v>92</v>
      </c>
    </row>
    <row r="184" spans="1:11" x14ac:dyDescent="0.25">
      <c r="A184" s="16">
        <v>43431.572141203702</v>
      </c>
      <c r="B184" s="16">
        <v>43431</v>
      </c>
      <c r="C184" s="17" t="s">
        <v>135</v>
      </c>
      <c r="D184" s="17" t="s">
        <v>1854</v>
      </c>
      <c r="E184" s="17" t="s">
        <v>1832</v>
      </c>
      <c r="F184" s="17" t="s">
        <v>1833</v>
      </c>
      <c r="G184" s="17">
        <v>6</v>
      </c>
      <c r="H184" s="17" t="s">
        <v>2428</v>
      </c>
      <c r="I184" s="18">
        <v>198.24</v>
      </c>
      <c r="J184" s="18">
        <v>1189.44</v>
      </c>
      <c r="K184" s="17">
        <v>16</v>
      </c>
    </row>
    <row r="185" spans="1:11" s="11" customFormat="1" x14ac:dyDescent="0.25">
      <c r="A185" s="14"/>
      <c r="B185" s="14"/>
      <c r="I185" s="2"/>
      <c r="J185" s="2"/>
    </row>
    <row r="186" spans="1:11" s="11" customFormat="1" ht="15.75" thickBot="1" x14ac:dyDescent="0.3">
      <c r="A186" s="14"/>
      <c r="B186" s="14"/>
      <c r="I186" s="2"/>
      <c r="J186" s="25">
        <f>SUM(J106:J185)</f>
        <v>1234284.6419999998</v>
      </c>
    </row>
    <row r="187" spans="1:11" s="11" customFormat="1" ht="15.75" thickTop="1" x14ac:dyDescent="0.25">
      <c r="A187" s="14"/>
      <c r="B187" s="14"/>
      <c r="I187" s="2"/>
      <c r="J187" s="2"/>
    </row>
    <row r="188" spans="1:11" s="11" customFormat="1" x14ac:dyDescent="0.25">
      <c r="A188" s="14"/>
      <c r="B188" s="14"/>
      <c r="I188" s="2"/>
      <c r="J188" s="2"/>
    </row>
    <row r="189" spans="1:11" x14ac:dyDescent="0.25">
      <c r="A189" s="14">
        <v>43425.590555555558</v>
      </c>
      <c r="B189" s="14">
        <v>43425</v>
      </c>
      <c r="C189" s="11" t="s">
        <v>135</v>
      </c>
      <c r="D189" s="11" t="s">
        <v>1840</v>
      </c>
      <c r="E189" s="11" t="s">
        <v>531</v>
      </c>
      <c r="F189" s="11" t="s">
        <v>532</v>
      </c>
      <c r="G189" s="11">
        <v>200</v>
      </c>
      <c r="H189" s="11" t="s">
        <v>2428</v>
      </c>
      <c r="I189" s="2">
        <v>979.4</v>
      </c>
      <c r="J189" s="2">
        <v>195880</v>
      </c>
      <c r="K189" s="11">
        <v>46</v>
      </c>
    </row>
  </sheetData>
  <autoFilter ref="A105:K184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19F9-98AA-4B8D-BA0C-6280E2EDE8AB}">
  <dimension ref="A1:R309"/>
  <sheetViews>
    <sheetView showGridLines="0" view="pageBreakPreview" zoomScale="85" zoomScaleNormal="100" zoomScaleSheetLayoutView="85" workbookViewId="0">
      <selection activeCell="D27" sqref="D27"/>
    </sheetView>
  </sheetViews>
  <sheetFormatPr baseColWidth="10" defaultColWidth="9.140625" defaultRowHeight="15" x14ac:dyDescent="0.25"/>
  <cols>
    <col min="1" max="1" width="7.42578125" style="253" customWidth="1"/>
    <col min="2" max="2" width="15.42578125" style="282" customWidth="1"/>
    <col min="3" max="3" width="67.42578125" style="283" customWidth="1"/>
    <col min="4" max="5" width="22" style="283" customWidth="1"/>
    <col min="6" max="6" width="16.5703125" style="284" customWidth="1"/>
    <col min="7" max="7" width="16" style="284" customWidth="1"/>
    <col min="8" max="8" width="12.5703125" style="284" customWidth="1"/>
    <col min="9" max="9" width="29.28515625" style="253" customWidth="1"/>
    <col min="10" max="10" width="29.7109375" style="253" customWidth="1"/>
    <col min="11" max="11" width="9.140625" style="253" customWidth="1"/>
    <col min="12" max="12" width="9.140625" style="253"/>
    <col min="13" max="13" width="10.140625" style="253" customWidth="1"/>
    <col min="14" max="14" width="15.28515625" style="253" customWidth="1"/>
    <col min="15" max="15" width="12.5703125" style="253" customWidth="1"/>
    <col min="16" max="16384" width="9.140625" style="253"/>
  </cols>
  <sheetData>
    <row r="1" spans="1:18" ht="34.5" x14ac:dyDescent="0.25">
      <c r="A1" s="305" t="s">
        <v>3402</v>
      </c>
      <c r="B1" s="306"/>
      <c r="C1" s="306"/>
      <c r="D1" s="306"/>
      <c r="E1" s="306"/>
      <c r="F1" s="306"/>
      <c r="G1" s="306"/>
      <c r="H1" s="306"/>
      <c r="I1" s="251" t="s">
        <v>3403</v>
      </c>
      <c r="J1" s="252" t="s">
        <v>3404</v>
      </c>
    </row>
    <row r="2" spans="1:18" ht="22.5" x14ac:dyDescent="0.25">
      <c r="A2" s="307" t="s">
        <v>3405</v>
      </c>
      <c r="B2" s="308"/>
      <c r="C2" s="308"/>
      <c r="D2" s="308"/>
      <c r="E2" s="308"/>
      <c r="F2" s="308"/>
      <c r="G2" s="308"/>
      <c r="H2" s="308"/>
      <c r="I2" s="254" t="s">
        <v>3406</v>
      </c>
      <c r="J2" s="255" t="s">
        <v>3407</v>
      </c>
    </row>
    <row r="3" spans="1:18" ht="30" customHeight="1" thickBot="1" x14ac:dyDescent="0.3">
      <c r="A3" s="309" t="s">
        <v>3408</v>
      </c>
      <c r="B3" s="310"/>
      <c r="C3" s="310"/>
      <c r="D3" s="310"/>
      <c r="E3" s="310"/>
      <c r="F3" s="310"/>
      <c r="G3" s="310"/>
      <c r="H3" s="310"/>
      <c r="I3" s="311" t="s">
        <v>3409</v>
      </c>
      <c r="J3" s="312"/>
    </row>
    <row r="4" spans="1:18" ht="30" customHeight="1" thickBot="1" x14ac:dyDescent="0.3">
      <c r="A4" s="313" t="s">
        <v>3410</v>
      </c>
      <c r="B4" s="314"/>
      <c r="C4" s="314"/>
      <c r="D4" s="314"/>
      <c r="E4" s="314"/>
      <c r="F4" s="314"/>
      <c r="G4" s="314"/>
      <c r="H4" s="314"/>
      <c r="I4" s="314"/>
      <c r="J4" s="315"/>
    </row>
    <row r="5" spans="1:18" ht="18" x14ac:dyDescent="0.35">
      <c r="A5" s="256" t="s">
        <v>3411</v>
      </c>
      <c r="B5" s="257" t="s">
        <v>3412</v>
      </c>
      <c r="C5" s="258" t="s">
        <v>3413</v>
      </c>
      <c r="D5" s="258" t="s">
        <v>3414</v>
      </c>
      <c r="E5" s="258" t="s">
        <v>3415</v>
      </c>
      <c r="F5" s="259" t="s">
        <v>3416</v>
      </c>
      <c r="G5" s="260" t="s">
        <v>3417</v>
      </c>
      <c r="H5" s="261" t="s">
        <v>3418</v>
      </c>
      <c r="I5" s="256" t="s">
        <v>2412</v>
      </c>
      <c r="J5" s="262" t="s">
        <v>3419</v>
      </c>
      <c r="M5" s="263"/>
      <c r="N5" s="264"/>
      <c r="O5" s="263"/>
      <c r="R5" s="265"/>
    </row>
    <row r="6" spans="1:18" x14ac:dyDescent="0.25">
      <c r="A6" s="266">
        <v>1</v>
      </c>
      <c r="B6" s="267" t="s">
        <v>1541</v>
      </c>
      <c r="C6" s="268" t="s">
        <v>3420</v>
      </c>
      <c r="D6" s="268" t="s">
        <v>3421</v>
      </c>
      <c r="E6" s="268" t="s">
        <v>3422</v>
      </c>
      <c r="F6" s="269">
        <v>0</v>
      </c>
      <c r="G6" s="269">
        <v>0</v>
      </c>
      <c r="H6" s="269">
        <v>0</v>
      </c>
      <c r="I6" s="270">
        <f>+(Tabla13[[#This Row],[Balance Inicial ]]+Tabla13[[#This Row],[Entrada ]])-Tabla13[[#This Row],[Salida ]]</f>
        <v>0</v>
      </c>
      <c r="J6" s="271"/>
      <c r="N6" s="272"/>
      <c r="O6" s="265"/>
      <c r="R6" s="265"/>
    </row>
    <row r="7" spans="1:18" hidden="1" x14ac:dyDescent="0.25">
      <c r="A7" s="266">
        <v>2</v>
      </c>
      <c r="B7" s="267" t="s">
        <v>28</v>
      </c>
      <c r="C7" s="268" t="s">
        <v>3423</v>
      </c>
      <c r="D7" s="268" t="s">
        <v>3240</v>
      </c>
      <c r="E7" s="268" t="s">
        <v>3422</v>
      </c>
      <c r="F7" s="269">
        <v>30</v>
      </c>
      <c r="G7" s="273">
        <v>0</v>
      </c>
      <c r="H7" s="269">
        <v>30</v>
      </c>
      <c r="I7" s="270">
        <f>+(Tabla13[[#This Row],[Balance Inicial ]]+Tabla13[[#This Row],[Entrada ]])-Tabla13[[#This Row],[Salida ]]</f>
        <v>0</v>
      </c>
      <c r="J7" s="271"/>
      <c r="N7" s="272"/>
      <c r="O7" s="265"/>
      <c r="R7" s="265"/>
    </row>
    <row r="8" spans="1:18" x14ac:dyDescent="0.25">
      <c r="A8" s="266">
        <v>2</v>
      </c>
      <c r="B8" s="267" t="s">
        <v>28</v>
      </c>
      <c r="C8" s="268" t="s">
        <v>3424</v>
      </c>
      <c r="D8" s="268" t="s">
        <v>2433</v>
      </c>
      <c r="E8" s="268" t="s">
        <v>3422</v>
      </c>
      <c r="F8" s="269">
        <v>109</v>
      </c>
      <c r="G8" s="269">
        <v>0</v>
      </c>
      <c r="H8" s="269">
        <v>0</v>
      </c>
      <c r="I8" s="270">
        <f>+(Tabla13[[#This Row],[Balance Inicial ]]+Tabla13[[#This Row],[Entrada ]])-Tabla13[[#This Row],[Salida ]]</f>
        <v>109</v>
      </c>
      <c r="J8" s="271"/>
      <c r="N8" s="272"/>
      <c r="O8" s="265"/>
      <c r="R8" s="265"/>
    </row>
    <row r="9" spans="1:18" x14ac:dyDescent="0.25">
      <c r="A9" s="266">
        <v>3</v>
      </c>
      <c r="B9" s="267" t="s">
        <v>966</v>
      </c>
      <c r="C9" s="268" t="s">
        <v>3425</v>
      </c>
      <c r="D9" s="268" t="s">
        <v>3426</v>
      </c>
      <c r="E9" s="268" t="s">
        <v>3422</v>
      </c>
      <c r="F9" s="269">
        <v>11</v>
      </c>
      <c r="G9" s="269">
        <v>0</v>
      </c>
      <c r="H9" s="269">
        <v>0</v>
      </c>
      <c r="I9" s="270">
        <f>+(Tabla13[[#This Row],[Balance Inicial ]]+Tabla13[[#This Row],[Entrada ]])-Tabla13[[#This Row],[Salida ]]</f>
        <v>11</v>
      </c>
      <c r="J9" s="271"/>
      <c r="N9" s="272"/>
      <c r="O9" s="265"/>
      <c r="R9" s="265"/>
    </row>
    <row r="10" spans="1:18" x14ac:dyDescent="0.25">
      <c r="A10" s="266">
        <v>4</v>
      </c>
      <c r="B10" s="267" t="s">
        <v>350</v>
      </c>
      <c r="C10" s="268" t="s">
        <v>3427</v>
      </c>
      <c r="D10" s="268" t="s">
        <v>3428</v>
      </c>
      <c r="E10" s="268" t="s">
        <v>3422</v>
      </c>
      <c r="F10" s="269">
        <v>1620</v>
      </c>
      <c r="G10" s="269">
        <v>0</v>
      </c>
      <c r="H10" s="269">
        <v>0</v>
      </c>
      <c r="I10" s="270">
        <f>+(Tabla13[[#This Row],[Balance Inicial ]]+Tabla13[[#This Row],[Entrada ]])-Tabla13[[#This Row],[Salida ]]</f>
        <v>1620</v>
      </c>
      <c r="J10" s="271"/>
      <c r="N10" s="272"/>
      <c r="O10" s="265"/>
      <c r="R10" s="265"/>
    </row>
    <row r="11" spans="1:18" x14ac:dyDescent="0.25">
      <c r="A11" s="266">
        <v>5</v>
      </c>
      <c r="B11" s="267" t="s">
        <v>926</v>
      </c>
      <c r="C11" s="268" t="s">
        <v>3429</v>
      </c>
      <c r="D11" s="268" t="s">
        <v>3430</v>
      </c>
      <c r="E11" s="268" t="s">
        <v>3422</v>
      </c>
      <c r="F11" s="269">
        <v>80</v>
      </c>
      <c r="G11" s="269">
        <v>0</v>
      </c>
      <c r="H11" s="269">
        <v>0</v>
      </c>
      <c r="I11" s="270">
        <f>+(Tabla13[[#This Row],[Balance Inicial ]]+Tabla13[[#This Row],[Entrada ]])-Tabla13[[#This Row],[Salida ]]</f>
        <v>80</v>
      </c>
      <c r="J11" s="271"/>
      <c r="M11" s="316"/>
      <c r="N11" s="316"/>
      <c r="O11" s="265"/>
      <c r="R11" s="265"/>
    </row>
    <row r="12" spans="1:18" x14ac:dyDescent="0.25">
      <c r="A12" s="266">
        <v>6</v>
      </c>
      <c r="B12" s="267" t="s">
        <v>3134</v>
      </c>
      <c r="C12" s="268" t="s">
        <v>3431</v>
      </c>
      <c r="D12" s="268" t="s">
        <v>3432</v>
      </c>
      <c r="E12" s="268" t="s">
        <v>3422</v>
      </c>
      <c r="F12" s="269">
        <v>29</v>
      </c>
      <c r="G12" s="269">
        <v>0</v>
      </c>
      <c r="H12" s="269">
        <v>0</v>
      </c>
      <c r="I12" s="270">
        <f>+(Tabla13[[#This Row],[Balance Inicial ]]+Tabla13[[#This Row],[Entrada ]])-Tabla13[[#This Row],[Salida ]]</f>
        <v>29</v>
      </c>
      <c r="J12" s="271"/>
      <c r="N12" s="272"/>
      <c r="R12" s="265"/>
    </row>
    <row r="13" spans="1:18" x14ac:dyDescent="0.25">
      <c r="A13" s="266">
        <v>7</v>
      </c>
      <c r="B13" s="267" t="s">
        <v>1532</v>
      </c>
      <c r="C13" s="268" t="s">
        <v>3433</v>
      </c>
      <c r="D13" s="268" t="s">
        <v>3426</v>
      </c>
      <c r="E13" s="268" t="s">
        <v>3422</v>
      </c>
      <c r="F13" s="269">
        <v>412</v>
      </c>
      <c r="G13" s="269">
        <v>0</v>
      </c>
      <c r="H13" s="269"/>
      <c r="I13" s="270">
        <f>+(Tabla13[[#This Row],[Balance Inicial ]]+Tabla13[[#This Row],[Entrada ]])-Tabla13[[#This Row],[Salida ]]</f>
        <v>412</v>
      </c>
      <c r="J13" s="271"/>
      <c r="M13" s="304"/>
      <c r="N13" s="304"/>
      <c r="P13" s="274"/>
      <c r="Q13" s="275"/>
    </row>
    <row r="14" spans="1:18" x14ac:dyDescent="0.25">
      <c r="A14" s="266">
        <v>8</v>
      </c>
      <c r="B14" s="267" t="s">
        <v>11</v>
      </c>
      <c r="C14" s="276" t="s">
        <v>3434</v>
      </c>
      <c r="D14" s="276" t="s">
        <v>3435</v>
      </c>
      <c r="E14" s="276" t="s">
        <v>3422</v>
      </c>
      <c r="F14" s="273">
        <v>90</v>
      </c>
      <c r="G14" s="273">
        <v>0</v>
      </c>
      <c r="H14" s="273">
        <v>0</v>
      </c>
      <c r="I14" s="270">
        <f>+(Tabla13[[#This Row],[Balance Inicial ]]+Tabla13[[#This Row],[Entrada ]])-Tabla13[[#This Row],[Salida ]]</f>
        <v>90</v>
      </c>
      <c r="J14" s="271"/>
    </row>
    <row r="15" spans="1:18" x14ac:dyDescent="0.25">
      <c r="A15" s="266">
        <v>9</v>
      </c>
      <c r="B15" s="267" t="s">
        <v>3133</v>
      </c>
      <c r="C15" s="276" t="s">
        <v>2779</v>
      </c>
      <c r="D15" s="276" t="s">
        <v>3436</v>
      </c>
      <c r="E15" s="276" t="s">
        <v>3422</v>
      </c>
      <c r="F15" s="273">
        <v>183</v>
      </c>
      <c r="G15" s="273">
        <v>0</v>
      </c>
      <c r="H15" s="273">
        <v>0</v>
      </c>
      <c r="I15" s="270">
        <f>+(Tabla13[[#This Row],[Balance Inicial ]]+Tabla13[[#This Row],[Entrada ]])-Tabla13[[#This Row],[Salida ]]</f>
        <v>183</v>
      </c>
      <c r="J15" s="271"/>
    </row>
    <row r="16" spans="1:18" x14ac:dyDescent="0.25">
      <c r="A16" s="266">
        <v>10</v>
      </c>
      <c r="B16" s="267" t="s">
        <v>3135</v>
      </c>
      <c r="C16" s="276" t="s">
        <v>3437</v>
      </c>
      <c r="D16" s="276" t="s">
        <v>3438</v>
      </c>
      <c r="E16" s="276" t="s">
        <v>3422</v>
      </c>
      <c r="F16" s="273">
        <v>400</v>
      </c>
      <c r="G16" s="273"/>
      <c r="H16" s="273"/>
      <c r="I16" s="270">
        <f>+(Tabla13[[#This Row],[Balance Inicial ]]+Tabla13[[#This Row],[Entrada ]])-Tabla13[[#This Row],[Salida ]]</f>
        <v>400</v>
      </c>
      <c r="J16" s="271"/>
      <c r="N16" s="265"/>
    </row>
    <row r="17" spans="1:14" x14ac:dyDescent="0.25">
      <c r="A17" s="266">
        <v>11</v>
      </c>
      <c r="B17" s="267" t="s">
        <v>384</v>
      </c>
      <c r="C17" s="276" t="s">
        <v>3439</v>
      </c>
      <c r="D17" s="276" t="s">
        <v>3440</v>
      </c>
      <c r="E17" s="276" t="s">
        <v>3422</v>
      </c>
      <c r="F17" s="273">
        <v>0</v>
      </c>
      <c r="G17" s="273"/>
      <c r="H17" s="273"/>
      <c r="I17" s="270">
        <f>+(Tabla13[[#This Row],[Balance Inicial ]]+Tabla13[[#This Row],[Entrada ]])-Tabla13[[#This Row],[Salida ]]</f>
        <v>0</v>
      </c>
      <c r="J17" s="271"/>
      <c r="N17" s="265"/>
    </row>
    <row r="18" spans="1:14" x14ac:dyDescent="0.25">
      <c r="A18" s="266">
        <v>12</v>
      </c>
      <c r="B18" s="267" t="s">
        <v>572</v>
      </c>
      <c r="C18" s="276" t="s">
        <v>3441</v>
      </c>
      <c r="D18" s="276" t="s">
        <v>3279</v>
      </c>
      <c r="E18" s="276" t="s">
        <v>3422</v>
      </c>
      <c r="F18" s="273">
        <v>82</v>
      </c>
      <c r="G18" s="273"/>
      <c r="H18" s="273"/>
      <c r="I18" s="270">
        <f>+(Tabla13[[#This Row],[Balance Inicial ]]+Tabla13[[#This Row],[Entrada ]])-Tabla13[[#This Row],[Salida ]]</f>
        <v>82</v>
      </c>
      <c r="J18" s="271"/>
    </row>
    <row r="19" spans="1:14" x14ac:dyDescent="0.25">
      <c r="A19" s="266">
        <v>13</v>
      </c>
      <c r="B19" s="267" t="s">
        <v>367</v>
      </c>
      <c r="C19" s="276" t="s">
        <v>3442</v>
      </c>
      <c r="D19" s="276" t="s">
        <v>3438</v>
      </c>
      <c r="E19" s="276" t="s">
        <v>3422</v>
      </c>
      <c r="F19" s="273">
        <v>130</v>
      </c>
      <c r="G19" s="273"/>
      <c r="H19" s="273"/>
      <c r="I19" s="270">
        <f>+(Tabla13[[#This Row],[Balance Inicial ]]+Tabla13[[#This Row],[Entrada ]])-Tabla13[[#This Row],[Salida ]]</f>
        <v>130</v>
      </c>
      <c r="J19" s="271"/>
    </row>
    <row r="20" spans="1:14" x14ac:dyDescent="0.25">
      <c r="A20" s="266">
        <v>14</v>
      </c>
      <c r="B20" s="267" t="s">
        <v>2356</v>
      </c>
      <c r="C20" s="276" t="s">
        <v>3443</v>
      </c>
      <c r="D20" s="276" t="s">
        <v>3438</v>
      </c>
      <c r="E20" s="276" t="s">
        <v>3422</v>
      </c>
      <c r="F20" s="273">
        <v>640</v>
      </c>
      <c r="G20" s="273"/>
      <c r="H20" s="273"/>
      <c r="I20" s="270">
        <f>+(Tabla13[[#This Row],[Balance Inicial ]]+Tabla13[[#This Row],[Entrada ]])-Tabla13[[#This Row],[Salida ]]</f>
        <v>640</v>
      </c>
      <c r="J20" s="271"/>
    </row>
    <row r="21" spans="1:14" x14ac:dyDescent="0.25">
      <c r="A21" s="266">
        <v>15</v>
      </c>
      <c r="B21" s="267" t="s">
        <v>363</v>
      </c>
      <c r="C21" s="276" t="s">
        <v>3444</v>
      </c>
      <c r="D21" s="276" t="s">
        <v>3445</v>
      </c>
      <c r="E21" s="276" t="s">
        <v>3422</v>
      </c>
      <c r="F21" s="273">
        <v>1</v>
      </c>
      <c r="G21" s="273"/>
      <c r="H21" s="273"/>
      <c r="I21" s="270">
        <f>+(Tabla13[[#This Row],[Balance Inicial ]]+Tabla13[[#This Row],[Entrada ]])-Tabla13[[#This Row],[Salida ]]</f>
        <v>1</v>
      </c>
      <c r="J21" s="271"/>
    </row>
    <row r="22" spans="1:14" x14ac:dyDescent="0.25">
      <c r="A22" s="266">
        <v>16</v>
      </c>
      <c r="B22" s="267" t="s">
        <v>327</v>
      </c>
      <c r="C22" s="276" t="s">
        <v>328</v>
      </c>
      <c r="D22" s="276" t="s">
        <v>2683</v>
      </c>
      <c r="E22" s="276" t="s">
        <v>3422</v>
      </c>
      <c r="F22" s="273">
        <v>70</v>
      </c>
      <c r="G22" s="273"/>
      <c r="H22" s="273"/>
      <c r="I22" s="270">
        <f>+(Tabla13[[#This Row],[Balance Inicial ]]+Tabla13[[#This Row],[Entrada ]])-Tabla13[[#This Row],[Salida ]]</f>
        <v>70</v>
      </c>
      <c r="J22" s="271"/>
    </row>
    <row r="23" spans="1:14" x14ac:dyDescent="0.25">
      <c r="A23" s="266">
        <v>17</v>
      </c>
      <c r="B23" s="267" t="s">
        <v>357</v>
      </c>
      <c r="C23" s="276" t="s">
        <v>3446</v>
      </c>
      <c r="D23" s="276" t="s">
        <v>2434</v>
      </c>
      <c r="E23" s="276" t="s">
        <v>3422</v>
      </c>
      <c r="F23" s="273">
        <v>87</v>
      </c>
      <c r="G23" s="273"/>
      <c r="H23" s="273"/>
      <c r="I23" s="270">
        <f>+(Tabla13[[#This Row],[Balance Inicial ]]+Tabla13[[#This Row],[Entrada ]])-Tabla13[[#This Row],[Salida ]]</f>
        <v>87</v>
      </c>
      <c r="J23" s="271"/>
    </row>
    <row r="24" spans="1:14" x14ac:dyDescent="0.25">
      <c r="A24" s="266"/>
      <c r="B24" s="267"/>
      <c r="C24" s="276"/>
      <c r="D24" s="276"/>
      <c r="E24" s="276"/>
      <c r="F24" s="273"/>
      <c r="G24" s="273"/>
      <c r="H24" s="273"/>
      <c r="I24" s="270">
        <f>+(Tabla13[[#This Row],[Balance Inicial ]]+Tabla13[[#This Row],[Entrada ]])-Tabla13[[#This Row],[Salida ]]</f>
        <v>0</v>
      </c>
      <c r="J24" s="271"/>
    </row>
    <row r="25" spans="1:14" x14ac:dyDescent="0.25">
      <c r="A25" s="266"/>
      <c r="B25" s="267"/>
      <c r="C25" s="276"/>
      <c r="D25" s="276"/>
      <c r="E25" s="276"/>
      <c r="F25" s="273"/>
      <c r="G25" s="273"/>
      <c r="H25" s="273"/>
      <c r="I25" s="270">
        <f>+(Tabla13[[#This Row],[Balance Inicial ]]+Tabla13[[#This Row],[Entrada ]])-Tabla13[[#This Row],[Salida ]]</f>
        <v>0</v>
      </c>
      <c r="J25" s="271"/>
    </row>
    <row r="26" spans="1:14" x14ac:dyDescent="0.25">
      <c r="A26" s="266"/>
      <c r="B26" s="267"/>
      <c r="C26" s="276"/>
      <c r="D26" s="276"/>
      <c r="E26" s="276"/>
      <c r="F26" s="273"/>
      <c r="G26" s="273"/>
      <c r="H26" s="273"/>
      <c r="I26" s="270">
        <f>+(Tabla13[[#This Row],[Balance Inicial ]]+Tabla13[[#This Row],[Entrada ]])-Tabla13[[#This Row],[Salida ]]</f>
        <v>0</v>
      </c>
      <c r="J26" s="271"/>
    </row>
    <row r="27" spans="1:14" x14ac:dyDescent="0.25">
      <c r="A27" s="266"/>
      <c r="B27" s="267"/>
      <c r="C27" s="276"/>
      <c r="D27" s="276"/>
      <c r="E27" s="276"/>
      <c r="F27" s="273"/>
      <c r="G27" s="273"/>
      <c r="H27" s="273"/>
      <c r="I27" s="270">
        <f>+(Tabla13[[#This Row],[Balance Inicial ]]+Tabla13[[#This Row],[Entrada ]])-Tabla13[[#This Row],[Salida ]]</f>
        <v>0</v>
      </c>
      <c r="J27" s="271"/>
    </row>
    <row r="28" spans="1:14" x14ac:dyDescent="0.25">
      <c r="A28" s="266">
        <v>19</v>
      </c>
      <c r="B28" s="267" t="s">
        <v>2605</v>
      </c>
      <c r="C28" s="276" t="s">
        <v>3447</v>
      </c>
      <c r="D28" s="276" t="s">
        <v>3448</v>
      </c>
      <c r="E28" s="276" t="s">
        <v>2454</v>
      </c>
      <c r="F28" s="273">
        <v>55</v>
      </c>
      <c r="G28" s="273"/>
      <c r="H28" s="273"/>
      <c r="I28" s="270">
        <f>+(Tabla13[[#This Row],[Balance Inicial ]]+Tabla13[[#This Row],[Entrada ]])-Tabla13[[#This Row],[Salida ]]</f>
        <v>55</v>
      </c>
      <c r="J28" s="271"/>
    </row>
    <row r="29" spans="1:14" x14ac:dyDescent="0.25">
      <c r="A29" s="266">
        <v>20</v>
      </c>
      <c r="B29" s="267" t="s">
        <v>3256</v>
      </c>
      <c r="C29" s="276" t="s">
        <v>3449</v>
      </c>
      <c r="D29" s="276" t="s">
        <v>2865</v>
      </c>
      <c r="E29" s="276" t="s">
        <v>2454</v>
      </c>
      <c r="F29" s="273">
        <v>129</v>
      </c>
      <c r="G29" s="273"/>
      <c r="H29" s="273"/>
      <c r="I29" s="270">
        <f>+(Tabla13[[#This Row],[Balance Inicial ]]+Tabla13[[#This Row],[Entrada ]])-Tabla13[[#This Row],[Salida ]]</f>
        <v>129</v>
      </c>
      <c r="J29" s="271"/>
    </row>
    <row r="30" spans="1:14" x14ac:dyDescent="0.25">
      <c r="A30" s="266">
        <v>21</v>
      </c>
      <c r="B30" s="267" t="s">
        <v>3450</v>
      </c>
      <c r="C30" s="276" t="s">
        <v>3451</v>
      </c>
      <c r="D30" s="276" t="s">
        <v>2865</v>
      </c>
      <c r="E30" s="276" t="s">
        <v>2454</v>
      </c>
      <c r="F30" s="273">
        <v>138</v>
      </c>
      <c r="G30" s="273"/>
      <c r="H30" s="273"/>
      <c r="I30" s="270">
        <f>+(Tabla13[[#This Row],[Balance Inicial ]]+Tabla13[[#This Row],[Entrada ]])-Tabla13[[#This Row],[Salida ]]</f>
        <v>138</v>
      </c>
      <c r="J30" s="271"/>
    </row>
    <row r="31" spans="1:14" x14ac:dyDescent="0.25">
      <c r="A31" s="266">
        <v>22</v>
      </c>
      <c r="B31" s="267" t="s">
        <v>2606</v>
      </c>
      <c r="C31" s="276" t="s">
        <v>3452</v>
      </c>
      <c r="D31" s="276" t="s">
        <v>2865</v>
      </c>
      <c r="E31" s="276" t="s">
        <v>2454</v>
      </c>
      <c r="F31" s="273">
        <v>29</v>
      </c>
      <c r="G31" s="273"/>
      <c r="H31" s="273"/>
      <c r="I31" s="270">
        <f>+(Tabla13[[#This Row],[Balance Inicial ]]+Tabla13[[#This Row],[Entrada ]])-Tabla13[[#This Row],[Salida ]]</f>
        <v>29</v>
      </c>
      <c r="J31" s="271"/>
    </row>
    <row r="32" spans="1:14" x14ac:dyDescent="0.25">
      <c r="A32" s="266">
        <v>23</v>
      </c>
      <c r="B32" s="267" t="s">
        <v>2607</v>
      </c>
      <c r="C32" s="276" t="s">
        <v>151</v>
      </c>
      <c r="D32" s="276" t="s">
        <v>2425</v>
      </c>
      <c r="E32" s="276" t="s">
        <v>2454</v>
      </c>
      <c r="F32" s="273">
        <v>190</v>
      </c>
      <c r="G32" s="273"/>
      <c r="H32" s="273"/>
      <c r="I32" s="270">
        <f>+(Tabla13[[#This Row],[Balance Inicial ]]+Tabla13[[#This Row],[Entrada ]])-Tabla13[[#This Row],[Salida ]]</f>
        <v>190</v>
      </c>
      <c r="J32" s="271"/>
    </row>
    <row r="33" spans="1:10" x14ac:dyDescent="0.25">
      <c r="A33" s="266">
        <v>24</v>
      </c>
      <c r="B33" s="267" t="s">
        <v>2608</v>
      </c>
      <c r="C33" s="276" t="s">
        <v>3453</v>
      </c>
      <c r="D33" s="276" t="s">
        <v>2865</v>
      </c>
      <c r="E33" s="276" t="s">
        <v>2454</v>
      </c>
      <c r="F33" s="273">
        <v>348</v>
      </c>
      <c r="G33" s="273"/>
      <c r="H33" s="273"/>
      <c r="I33" s="270">
        <f>+(Tabla13[[#This Row],[Balance Inicial ]]+Tabla13[[#This Row],[Entrada ]])-Tabla13[[#This Row],[Salida ]]</f>
        <v>348</v>
      </c>
      <c r="J33" s="271"/>
    </row>
    <row r="34" spans="1:10" x14ac:dyDescent="0.25">
      <c r="A34" s="266">
        <v>25</v>
      </c>
      <c r="B34" s="267"/>
      <c r="C34" s="276" t="s">
        <v>3454</v>
      </c>
      <c r="D34" s="276" t="s">
        <v>2866</v>
      </c>
      <c r="E34" s="276" t="s">
        <v>2454</v>
      </c>
      <c r="F34" s="273">
        <v>576</v>
      </c>
      <c r="G34" s="273"/>
      <c r="H34" s="273"/>
      <c r="I34" s="270">
        <f>+(Tabla13[[#This Row],[Balance Inicial ]]+Tabla13[[#This Row],[Entrada ]])-Tabla13[[#This Row],[Salida ]]</f>
        <v>576</v>
      </c>
      <c r="J34" s="271"/>
    </row>
    <row r="35" spans="1:10" x14ac:dyDescent="0.25">
      <c r="A35" s="266">
        <v>26</v>
      </c>
      <c r="B35" s="267" t="s">
        <v>2609</v>
      </c>
      <c r="C35" s="276" t="s">
        <v>3455</v>
      </c>
      <c r="D35" s="276" t="s">
        <v>2865</v>
      </c>
      <c r="E35" s="276" t="s">
        <v>2454</v>
      </c>
      <c r="F35" s="273">
        <v>206</v>
      </c>
      <c r="G35" s="273"/>
      <c r="H35" s="273"/>
      <c r="I35" s="270">
        <f>+(Tabla13[[#This Row],[Balance Inicial ]]+Tabla13[[#This Row],[Entrada ]])-Tabla13[[#This Row],[Salida ]]</f>
        <v>206</v>
      </c>
      <c r="J35" s="271"/>
    </row>
    <row r="36" spans="1:10" x14ac:dyDescent="0.25">
      <c r="A36" s="266">
        <v>27</v>
      </c>
      <c r="B36" s="267" t="s">
        <v>2610</v>
      </c>
      <c r="C36" s="276" t="s">
        <v>3456</v>
      </c>
      <c r="D36" s="276" t="s">
        <v>3348</v>
      </c>
      <c r="E36" s="276" t="s">
        <v>2454</v>
      </c>
      <c r="F36" s="273">
        <v>175</v>
      </c>
      <c r="G36" s="273"/>
      <c r="H36" s="273"/>
      <c r="I36" s="270">
        <v>210</v>
      </c>
      <c r="J36" s="271"/>
    </row>
    <row r="37" spans="1:10" x14ac:dyDescent="0.25">
      <c r="A37" s="266">
        <v>28</v>
      </c>
      <c r="B37" s="267" t="s">
        <v>2611</v>
      </c>
      <c r="C37" s="276" t="s">
        <v>3457</v>
      </c>
      <c r="D37" s="276" t="s">
        <v>3348</v>
      </c>
      <c r="E37" s="276" t="s">
        <v>2454</v>
      </c>
      <c r="F37" s="273">
        <v>17</v>
      </c>
      <c r="G37" s="273"/>
      <c r="H37" s="273"/>
      <c r="I37" s="270">
        <v>17</v>
      </c>
      <c r="J37" s="271"/>
    </row>
    <row r="38" spans="1:10" x14ac:dyDescent="0.25">
      <c r="A38" s="266">
        <v>29</v>
      </c>
      <c r="B38" s="267" t="s">
        <v>2612</v>
      </c>
      <c r="C38" s="276" t="s">
        <v>3458</v>
      </c>
      <c r="D38" s="276" t="s">
        <v>2425</v>
      </c>
      <c r="E38" s="276" t="s">
        <v>2454</v>
      </c>
      <c r="F38" s="273">
        <v>1034</v>
      </c>
      <c r="G38" s="273"/>
      <c r="H38" s="273"/>
      <c r="I38" s="270">
        <v>1034</v>
      </c>
      <c r="J38" s="271"/>
    </row>
    <row r="39" spans="1:10" x14ac:dyDescent="0.25">
      <c r="A39" s="266">
        <v>30</v>
      </c>
      <c r="B39" s="267" t="s">
        <v>2613</v>
      </c>
      <c r="C39" s="276" t="s">
        <v>3459</v>
      </c>
      <c r="D39" s="276" t="s">
        <v>2425</v>
      </c>
      <c r="E39" s="276" t="s">
        <v>2454</v>
      </c>
      <c r="F39" s="273">
        <v>37</v>
      </c>
      <c r="G39" s="273"/>
      <c r="H39" s="273"/>
      <c r="I39" s="270">
        <f>+(Tabla13[[#This Row],[Balance Inicial ]]+Tabla13[[#This Row],[Entrada ]])-Tabla13[[#This Row],[Salida ]]</f>
        <v>37</v>
      </c>
      <c r="J39" s="271"/>
    </row>
    <row r="40" spans="1:10" x14ac:dyDescent="0.25">
      <c r="A40" s="266">
        <v>31</v>
      </c>
      <c r="B40" s="277" t="s">
        <v>2614</v>
      </c>
      <c r="C40" s="276" t="s">
        <v>3460</v>
      </c>
      <c r="D40" s="278" t="s">
        <v>2434</v>
      </c>
      <c r="E40" s="278" t="s">
        <v>2454</v>
      </c>
      <c r="F40" s="279">
        <v>197</v>
      </c>
      <c r="G40" s="273"/>
      <c r="H40" s="273"/>
      <c r="I40" s="280">
        <f>+(Tabla13[[#This Row],[Balance Inicial ]]+Tabla13[[#This Row],[Entrada ]])-Tabla13[[#This Row],[Salida ]]</f>
        <v>197</v>
      </c>
      <c r="J40" s="281"/>
    </row>
    <row r="41" spans="1:10" x14ac:dyDescent="0.25">
      <c r="A41" s="266">
        <v>32</v>
      </c>
      <c r="B41" s="267" t="s">
        <v>2615</v>
      </c>
      <c r="C41" s="276" t="s">
        <v>1029</v>
      </c>
      <c r="D41" s="276" t="s">
        <v>2683</v>
      </c>
      <c r="E41" s="276" t="s">
        <v>2454</v>
      </c>
      <c r="F41" s="273">
        <v>18</v>
      </c>
      <c r="G41" s="273"/>
      <c r="H41" s="273"/>
      <c r="I41" s="270">
        <f>+(Tabla13[[#This Row],[Balance Inicial ]]+Tabla13[[#This Row],[Entrada ]])-Tabla13[[#This Row],[Salida ]]</f>
        <v>18</v>
      </c>
      <c r="J41" s="271"/>
    </row>
    <row r="42" spans="1:10" x14ac:dyDescent="0.25">
      <c r="A42" s="266">
        <v>33</v>
      </c>
      <c r="B42" s="267" t="s">
        <v>2616</v>
      </c>
      <c r="C42" s="276" t="s">
        <v>3461</v>
      </c>
      <c r="D42" s="276" t="s">
        <v>2683</v>
      </c>
      <c r="E42" s="276" t="s">
        <v>2454</v>
      </c>
      <c r="F42" s="273">
        <v>128</v>
      </c>
      <c r="G42" s="273"/>
      <c r="H42" s="273"/>
      <c r="I42" s="270">
        <f>+(Tabla13[[#This Row],[Balance Inicial ]]+Tabla13[[#This Row],[Entrada ]])-Tabla13[[#This Row],[Salida ]]</f>
        <v>128</v>
      </c>
      <c r="J42" s="271"/>
    </row>
    <row r="43" spans="1:10" x14ac:dyDescent="0.25">
      <c r="A43" s="266">
        <v>34</v>
      </c>
      <c r="B43" s="267" t="s">
        <v>2617</v>
      </c>
      <c r="C43" s="276" t="s">
        <v>3462</v>
      </c>
      <c r="D43" s="276" t="s">
        <v>2865</v>
      </c>
      <c r="E43" s="276" t="s">
        <v>2454</v>
      </c>
      <c r="F43" s="273">
        <v>112</v>
      </c>
      <c r="G43" s="273"/>
      <c r="H43" s="273"/>
      <c r="I43" s="270">
        <f>+(Tabla13[[#This Row],[Balance Inicial ]]+Tabla13[[#This Row],[Entrada ]])-Tabla13[[#This Row],[Salida ]]</f>
        <v>112</v>
      </c>
      <c r="J43" s="271"/>
    </row>
    <row r="44" spans="1:10" x14ac:dyDescent="0.25">
      <c r="A44" s="266">
        <v>35</v>
      </c>
      <c r="B44" s="267" t="s">
        <v>2618</v>
      </c>
      <c r="C44" s="276" t="s">
        <v>3463</v>
      </c>
      <c r="D44" s="276" t="s">
        <v>2865</v>
      </c>
      <c r="E44" s="276" t="s">
        <v>2454</v>
      </c>
      <c r="F44" s="273">
        <v>132</v>
      </c>
      <c r="G44" s="273"/>
      <c r="H44" s="273"/>
      <c r="I44" s="270">
        <f>+(Tabla13[[#This Row],[Balance Inicial ]]+Tabla13[[#This Row],[Entrada ]])-Tabla13[[#This Row],[Salida ]]</f>
        <v>132</v>
      </c>
      <c r="J44" s="271"/>
    </row>
    <row r="45" spans="1:10" x14ac:dyDescent="0.25">
      <c r="A45" s="266">
        <v>36</v>
      </c>
      <c r="B45" s="267" t="s">
        <v>2620</v>
      </c>
      <c r="C45" s="276" t="s">
        <v>3464</v>
      </c>
      <c r="D45" s="276" t="s">
        <v>2975</v>
      </c>
      <c r="E45" s="276" t="s">
        <v>2454</v>
      </c>
      <c r="F45" s="273">
        <v>479</v>
      </c>
      <c r="G45" s="273"/>
      <c r="H45" s="273"/>
      <c r="I45" s="270">
        <f>+(Tabla13[[#This Row],[Balance Inicial ]]+Tabla13[[#This Row],[Entrada ]])-Tabla13[[#This Row],[Salida ]]</f>
        <v>479</v>
      </c>
      <c r="J45" s="271"/>
    </row>
    <row r="46" spans="1:10" x14ac:dyDescent="0.25">
      <c r="A46" s="266">
        <v>37</v>
      </c>
      <c r="B46" s="267" t="s">
        <v>2621</v>
      </c>
      <c r="C46" s="276" t="s">
        <v>480</v>
      </c>
      <c r="D46" s="276" t="s">
        <v>2975</v>
      </c>
      <c r="E46" s="276" t="s">
        <v>2454</v>
      </c>
      <c r="F46" s="273">
        <v>62</v>
      </c>
      <c r="G46" s="273"/>
      <c r="H46" s="273"/>
      <c r="I46" s="270">
        <f>+(Tabla13[[#This Row],[Balance Inicial ]]+Tabla13[[#This Row],[Entrada ]])-Tabla13[[#This Row],[Salida ]]</f>
        <v>62</v>
      </c>
      <c r="J46" s="271"/>
    </row>
    <row r="47" spans="1:10" x14ac:dyDescent="0.25">
      <c r="A47" s="266">
        <v>38</v>
      </c>
      <c r="B47" s="267" t="s">
        <v>2622</v>
      </c>
      <c r="C47" s="276" t="s">
        <v>3465</v>
      </c>
      <c r="D47" s="276" t="s">
        <v>2683</v>
      </c>
      <c r="E47" s="276" t="s">
        <v>2454</v>
      </c>
      <c r="F47" s="273">
        <v>25</v>
      </c>
      <c r="G47" s="273"/>
      <c r="H47" s="273"/>
      <c r="I47" s="270">
        <f>+(Tabla13[[#This Row],[Balance Inicial ]]+Tabla13[[#This Row],[Entrada ]])-Tabla13[[#This Row],[Salida ]]</f>
        <v>25</v>
      </c>
      <c r="J47" s="271"/>
    </row>
    <row r="48" spans="1:10" x14ac:dyDescent="0.25">
      <c r="A48" s="266">
        <v>39</v>
      </c>
      <c r="B48" s="267" t="s">
        <v>2623</v>
      </c>
      <c r="C48" s="276" t="s">
        <v>3466</v>
      </c>
      <c r="D48" s="276" t="s">
        <v>2865</v>
      </c>
      <c r="E48" s="276" t="s">
        <v>2454</v>
      </c>
      <c r="F48" s="273">
        <v>17</v>
      </c>
      <c r="G48" s="273"/>
      <c r="H48" s="273"/>
      <c r="I48" s="270">
        <f>+(Tabla13[[#This Row],[Balance Inicial ]]+Tabla13[[#This Row],[Entrada ]])-Tabla13[[#This Row],[Salida ]]</f>
        <v>17</v>
      </c>
      <c r="J48" s="271"/>
    </row>
    <row r="49" spans="1:10" x14ac:dyDescent="0.25">
      <c r="A49" s="266">
        <v>40</v>
      </c>
      <c r="B49" s="267" t="s">
        <v>2624</v>
      </c>
      <c r="C49" s="276" t="s">
        <v>3467</v>
      </c>
      <c r="D49" s="276" t="s">
        <v>2683</v>
      </c>
      <c r="E49" s="276" t="s">
        <v>2454</v>
      </c>
      <c r="F49" s="273">
        <v>89</v>
      </c>
      <c r="G49" s="273"/>
      <c r="H49" s="273"/>
      <c r="I49" s="270">
        <f>+(Tabla13[[#This Row],[Balance Inicial ]]+Tabla13[[#This Row],[Entrada ]])-Tabla13[[#This Row],[Salida ]]</f>
        <v>89</v>
      </c>
      <c r="J49" s="271"/>
    </row>
    <row r="50" spans="1:10" x14ac:dyDescent="0.25">
      <c r="A50" s="266">
        <v>41</v>
      </c>
      <c r="B50" s="267" t="s">
        <v>2625</v>
      </c>
      <c r="C50" s="276" t="s">
        <v>3468</v>
      </c>
      <c r="D50" s="276" t="s">
        <v>2683</v>
      </c>
      <c r="E50" s="276" t="s">
        <v>2454</v>
      </c>
      <c r="F50" s="273">
        <v>57</v>
      </c>
      <c r="G50" s="273"/>
      <c r="H50" s="273"/>
      <c r="I50" s="270">
        <f>+(Tabla13[[#This Row],[Balance Inicial ]]+Tabla13[[#This Row],[Entrada ]])-Tabla13[[#This Row],[Salida ]]</f>
        <v>57</v>
      </c>
      <c r="J50" s="271"/>
    </row>
    <row r="51" spans="1:10" x14ac:dyDescent="0.25">
      <c r="A51" s="266">
        <v>42</v>
      </c>
      <c r="B51" s="267" t="s">
        <v>2626</v>
      </c>
      <c r="C51" s="276" t="s">
        <v>1023</v>
      </c>
      <c r="D51" s="276" t="s">
        <v>2683</v>
      </c>
      <c r="E51" s="276" t="s">
        <v>2454</v>
      </c>
      <c r="F51" s="273">
        <v>82</v>
      </c>
      <c r="G51" s="273"/>
      <c r="H51" s="273"/>
      <c r="I51" s="270">
        <f>+(Tabla13[[#This Row],[Balance Inicial ]]+Tabla13[[#This Row],[Entrada ]])-Tabla13[[#This Row],[Salida ]]</f>
        <v>82</v>
      </c>
      <c r="J51" s="271"/>
    </row>
    <row r="52" spans="1:10" x14ac:dyDescent="0.25">
      <c r="A52" s="266">
        <v>43</v>
      </c>
      <c r="B52" s="267" t="s">
        <v>2808</v>
      </c>
      <c r="C52" s="276" t="s">
        <v>2809</v>
      </c>
      <c r="D52" s="276" t="s">
        <v>2683</v>
      </c>
      <c r="E52" s="276" t="s">
        <v>2454</v>
      </c>
      <c r="F52" s="273">
        <v>54</v>
      </c>
      <c r="G52" s="273"/>
      <c r="H52" s="273"/>
      <c r="I52" s="270">
        <f>+(Tabla13[[#This Row],[Balance Inicial ]]+Tabla13[[#This Row],[Entrada ]])-Tabla13[[#This Row],[Salida ]]</f>
        <v>54</v>
      </c>
      <c r="J52" s="271"/>
    </row>
    <row r="53" spans="1:10" x14ac:dyDescent="0.25">
      <c r="A53" s="266">
        <v>44</v>
      </c>
      <c r="B53" s="267" t="s">
        <v>2627</v>
      </c>
      <c r="C53" s="276" t="s">
        <v>3469</v>
      </c>
      <c r="D53" s="276" t="s">
        <v>2683</v>
      </c>
      <c r="E53" s="276" t="s">
        <v>2454</v>
      </c>
      <c r="F53" s="273">
        <v>13</v>
      </c>
      <c r="G53" s="273"/>
      <c r="H53" s="273"/>
      <c r="I53" s="270">
        <f>+(Tabla13[[#This Row],[Balance Inicial ]]+Tabla13[[#This Row],[Entrada ]])-Tabla13[[#This Row],[Salida ]]</f>
        <v>13</v>
      </c>
      <c r="J53" s="271"/>
    </row>
    <row r="54" spans="1:10" x14ac:dyDescent="0.25">
      <c r="A54" s="266">
        <v>45</v>
      </c>
      <c r="B54" s="267" t="s">
        <v>3254</v>
      </c>
      <c r="C54" s="276" t="s">
        <v>2931</v>
      </c>
      <c r="D54" s="276" t="s">
        <v>2683</v>
      </c>
      <c r="E54" s="276" t="s">
        <v>2454</v>
      </c>
      <c r="F54" s="273">
        <v>14</v>
      </c>
      <c r="G54" s="273"/>
      <c r="H54" s="273"/>
      <c r="I54" s="270">
        <f>+(Tabla13[[#This Row],[Balance Inicial ]]+Tabla13[[#This Row],[Entrada ]])-Tabla13[[#This Row],[Salida ]]</f>
        <v>14</v>
      </c>
      <c r="J54" s="271"/>
    </row>
    <row r="55" spans="1:10" x14ac:dyDescent="0.25">
      <c r="A55" s="266">
        <v>46</v>
      </c>
      <c r="B55" s="267" t="s">
        <v>2628</v>
      </c>
      <c r="C55" s="276" t="s">
        <v>1644</v>
      </c>
      <c r="D55" s="276" t="s">
        <v>2683</v>
      </c>
      <c r="E55" s="276" t="s">
        <v>2454</v>
      </c>
      <c r="F55" s="273">
        <v>88</v>
      </c>
      <c r="G55" s="273"/>
      <c r="H55" s="273"/>
      <c r="I55" s="270">
        <f>+(Tabla13[[#This Row],[Balance Inicial ]]+Tabla13[[#This Row],[Entrada ]])-Tabla13[[#This Row],[Salida ]]</f>
        <v>88</v>
      </c>
      <c r="J55" s="271"/>
    </row>
    <row r="56" spans="1:10" x14ac:dyDescent="0.25">
      <c r="A56" s="266">
        <v>47</v>
      </c>
      <c r="B56" s="267" t="s">
        <v>3259</v>
      </c>
      <c r="C56" s="276" t="s">
        <v>3470</v>
      </c>
      <c r="D56" s="276" t="s">
        <v>2683</v>
      </c>
      <c r="E56" s="276" t="s">
        <v>2454</v>
      </c>
      <c r="F56" s="273">
        <v>0</v>
      </c>
      <c r="G56" s="273"/>
      <c r="H56" s="273"/>
      <c r="I56" s="270">
        <f>+(Tabla13[[#This Row],[Balance Inicial ]]+Tabla13[[#This Row],[Entrada ]])-Tabla13[[#This Row],[Salida ]]</f>
        <v>0</v>
      </c>
      <c r="J56" s="271"/>
    </row>
    <row r="57" spans="1:10" x14ac:dyDescent="0.25">
      <c r="A57" s="266">
        <v>48</v>
      </c>
      <c r="B57" s="267" t="s">
        <v>3257</v>
      </c>
      <c r="C57" s="276" t="s">
        <v>3258</v>
      </c>
      <c r="D57" s="276" t="s">
        <v>2683</v>
      </c>
      <c r="E57" s="276" t="s">
        <v>2454</v>
      </c>
      <c r="F57" s="273">
        <v>950</v>
      </c>
      <c r="G57" s="273"/>
      <c r="H57" s="273"/>
      <c r="I57" s="270">
        <f>+(Tabla13[[#This Row],[Balance Inicial ]]+Tabla13[[#This Row],[Entrada ]])-Tabla13[[#This Row],[Salida ]]</f>
        <v>950</v>
      </c>
      <c r="J57" s="271"/>
    </row>
    <row r="58" spans="1:10" x14ac:dyDescent="0.25">
      <c r="A58" s="266">
        <v>49</v>
      </c>
      <c r="B58" s="267" t="s">
        <v>2629</v>
      </c>
      <c r="C58" s="276" t="s">
        <v>3471</v>
      </c>
      <c r="D58" s="276" t="s">
        <v>2683</v>
      </c>
      <c r="E58" s="276" t="s">
        <v>2454</v>
      </c>
      <c r="F58" s="273">
        <v>94</v>
      </c>
      <c r="G58" s="273"/>
      <c r="H58" s="273"/>
      <c r="I58" s="270">
        <f>+(Tabla13[[#This Row],[Balance Inicial ]]+Tabla13[[#This Row],[Entrada ]])-Tabla13[[#This Row],[Salida ]]</f>
        <v>94</v>
      </c>
      <c r="J58" s="271"/>
    </row>
    <row r="59" spans="1:10" x14ac:dyDescent="0.25">
      <c r="A59" s="266">
        <v>50</v>
      </c>
      <c r="B59" s="267" t="s">
        <v>2630</v>
      </c>
      <c r="C59" s="276" t="s">
        <v>3472</v>
      </c>
      <c r="D59" s="276" t="s">
        <v>2683</v>
      </c>
      <c r="E59" s="276" t="s">
        <v>2454</v>
      </c>
      <c r="F59" s="273">
        <v>204</v>
      </c>
      <c r="G59" s="273"/>
      <c r="H59" s="273"/>
      <c r="I59" s="270">
        <f>+(Tabla13[[#This Row],[Balance Inicial ]]+Tabla13[[#This Row],[Entrada ]])-Tabla13[[#This Row],[Salida ]]</f>
        <v>204</v>
      </c>
      <c r="J59" s="271"/>
    </row>
    <row r="60" spans="1:10" x14ac:dyDescent="0.25">
      <c r="A60" s="266">
        <v>51</v>
      </c>
      <c r="B60" s="267" t="s">
        <v>2631</v>
      </c>
      <c r="C60" s="276" t="s">
        <v>3473</v>
      </c>
      <c r="D60" s="276" t="s">
        <v>3123</v>
      </c>
      <c r="E60" s="276" t="s">
        <v>2454</v>
      </c>
      <c r="F60" s="273">
        <v>129</v>
      </c>
      <c r="G60" s="273"/>
      <c r="H60" s="273"/>
      <c r="I60" s="270">
        <f>+(Tabla13[[#This Row],[Balance Inicial ]]+Tabla13[[#This Row],[Entrada ]])-Tabla13[[#This Row],[Salida ]]</f>
        <v>129</v>
      </c>
      <c r="J60" s="271"/>
    </row>
    <row r="61" spans="1:10" x14ac:dyDescent="0.25">
      <c r="A61" s="266">
        <v>52</v>
      </c>
      <c r="B61" s="267" t="s">
        <v>3253</v>
      </c>
      <c r="C61" s="276" t="s">
        <v>2872</v>
      </c>
      <c r="D61" s="276" t="s">
        <v>2683</v>
      </c>
      <c r="E61" s="276" t="s">
        <v>2454</v>
      </c>
      <c r="F61" s="273">
        <v>52</v>
      </c>
      <c r="G61" s="273"/>
      <c r="H61" s="273"/>
      <c r="I61" s="270">
        <f>+(Tabla13[[#This Row],[Balance Inicial ]]+Tabla13[[#This Row],[Entrada ]])-Tabla13[[#This Row],[Salida ]]</f>
        <v>52</v>
      </c>
      <c r="J61" s="271"/>
    </row>
    <row r="62" spans="1:10" x14ac:dyDescent="0.25">
      <c r="A62" s="266">
        <v>53</v>
      </c>
      <c r="B62" s="267" t="s">
        <v>2632</v>
      </c>
      <c r="C62" s="276" t="s">
        <v>3474</v>
      </c>
      <c r="D62" s="276" t="s">
        <v>2683</v>
      </c>
      <c r="E62" s="276" t="s">
        <v>2454</v>
      </c>
      <c r="F62" s="273">
        <v>0</v>
      </c>
      <c r="G62" s="273"/>
      <c r="H62" s="273"/>
      <c r="I62" s="270">
        <f>+(Tabla13[[#This Row],[Balance Inicial ]]+Tabla13[[#This Row],[Entrada ]])-Tabla13[[#This Row],[Salida ]]</f>
        <v>0</v>
      </c>
      <c r="J62" s="271"/>
    </row>
    <row r="63" spans="1:10" x14ac:dyDescent="0.25">
      <c r="A63" s="266">
        <v>54</v>
      </c>
      <c r="B63" s="267" t="s">
        <v>2633</v>
      </c>
      <c r="C63" s="276" t="s">
        <v>3475</v>
      </c>
      <c r="D63" s="276" t="s">
        <v>3476</v>
      </c>
      <c r="E63" s="276" t="s">
        <v>2454</v>
      </c>
      <c r="F63" s="273" t="s">
        <v>3242</v>
      </c>
      <c r="G63" s="273"/>
      <c r="H63" s="273"/>
      <c r="I63" s="270" t="e">
        <f>+(Tabla13[[#This Row],[Balance Inicial ]]+Tabla13[[#This Row],[Entrada ]])-Tabla13[[#This Row],[Salida ]]</f>
        <v>#VALUE!</v>
      </c>
      <c r="J63" s="271"/>
    </row>
    <row r="64" spans="1:10" x14ac:dyDescent="0.25">
      <c r="A64" s="266">
        <v>55</v>
      </c>
      <c r="B64" s="267" t="s">
        <v>2685</v>
      </c>
      <c r="C64" s="276" t="s">
        <v>3477</v>
      </c>
      <c r="D64" s="276" t="s">
        <v>3476</v>
      </c>
      <c r="E64" s="276" t="s">
        <v>2454</v>
      </c>
      <c r="F64" s="273">
        <v>1910</v>
      </c>
      <c r="G64" s="273"/>
      <c r="H64" s="273"/>
      <c r="I64" s="270">
        <f>+(Tabla13[[#This Row],[Balance Inicial ]]+Tabla13[[#This Row],[Entrada ]])-Tabla13[[#This Row],[Salida ]]</f>
        <v>1910</v>
      </c>
      <c r="J64" s="271"/>
    </row>
    <row r="65" spans="1:10" x14ac:dyDescent="0.25">
      <c r="A65" s="266">
        <v>56</v>
      </c>
      <c r="B65" s="267" t="s">
        <v>2634</v>
      </c>
      <c r="C65" s="276" t="s">
        <v>3478</v>
      </c>
      <c r="D65" s="276" t="s">
        <v>2683</v>
      </c>
      <c r="E65" s="276" t="s">
        <v>2454</v>
      </c>
      <c r="F65" s="273">
        <v>140</v>
      </c>
      <c r="G65" s="273"/>
      <c r="H65" s="273"/>
      <c r="I65" s="270">
        <f>+(Tabla13[[#This Row],[Balance Inicial ]]+Tabla13[[#This Row],[Entrada ]])-Tabla13[[#This Row],[Salida ]]</f>
        <v>140</v>
      </c>
      <c r="J65" s="271"/>
    </row>
    <row r="66" spans="1:10" x14ac:dyDescent="0.25">
      <c r="A66" s="266">
        <v>57</v>
      </c>
      <c r="B66" s="267" t="s">
        <v>2635</v>
      </c>
      <c r="C66" s="276" t="s">
        <v>3479</v>
      </c>
      <c r="D66" s="276" t="s">
        <v>2683</v>
      </c>
      <c r="E66" s="276" t="s">
        <v>2454</v>
      </c>
      <c r="F66" s="273">
        <v>320</v>
      </c>
      <c r="G66" s="273"/>
      <c r="H66" s="273"/>
      <c r="I66" s="270">
        <f>+(Tabla13[[#This Row],[Balance Inicial ]]+Tabla13[[#This Row],[Entrada ]])-Tabla13[[#This Row],[Salida ]]</f>
        <v>320</v>
      </c>
      <c r="J66" s="271"/>
    </row>
    <row r="67" spans="1:10" x14ac:dyDescent="0.25">
      <c r="A67" s="266">
        <v>58</v>
      </c>
      <c r="B67" s="267" t="s">
        <v>2636</v>
      </c>
      <c r="C67" s="276" t="s">
        <v>158</v>
      </c>
      <c r="D67" s="276" t="s">
        <v>2683</v>
      </c>
      <c r="E67" s="276" t="s">
        <v>2454</v>
      </c>
      <c r="F67" s="273">
        <v>90</v>
      </c>
      <c r="G67" s="273"/>
      <c r="H67" s="273"/>
      <c r="I67" s="270">
        <f>+(Tabla13[[#This Row],[Balance Inicial ]]+Tabla13[[#This Row],[Entrada ]])-Tabla13[[#This Row],[Salida ]]</f>
        <v>90</v>
      </c>
      <c r="J67" s="271"/>
    </row>
    <row r="68" spans="1:10" x14ac:dyDescent="0.25">
      <c r="A68" s="266">
        <v>59</v>
      </c>
      <c r="B68" s="267" t="s">
        <v>2637</v>
      </c>
      <c r="C68" s="276" t="s">
        <v>3480</v>
      </c>
      <c r="D68" s="276" t="s">
        <v>2683</v>
      </c>
      <c r="E68" s="276" t="s">
        <v>2454</v>
      </c>
      <c r="F68" s="273">
        <v>390</v>
      </c>
      <c r="G68" s="273"/>
      <c r="H68" s="273"/>
      <c r="I68" s="270">
        <f>+(Tabla13[[#This Row],[Balance Inicial ]]+Tabla13[[#This Row],[Entrada ]])-Tabla13[[#This Row],[Salida ]]</f>
        <v>390</v>
      </c>
      <c r="J68" s="271"/>
    </row>
    <row r="69" spans="1:10" x14ac:dyDescent="0.25">
      <c r="A69" s="266">
        <v>60</v>
      </c>
      <c r="B69" s="267" t="s">
        <v>3481</v>
      </c>
      <c r="C69" s="276" t="s">
        <v>3482</v>
      </c>
      <c r="D69" s="276" t="s">
        <v>2683</v>
      </c>
      <c r="E69" s="276" t="s">
        <v>2454</v>
      </c>
      <c r="F69" s="273">
        <v>390</v>
      </c>
      <c r="G69" s="273"/>
      <c r="H69" s="273"/>
      <c r="I69" s="270">
        <f>+(Tabla13[[#This Row],[Balance Inicial ]]+Tabla13[[#This Row],[Entrada ]])-Tabla13[[#This Row],[Salida ]]</f>
        <v>390</v>
      </c>
      <c r="J69" s="271"/>
    </row>
    <row r="70" spans="1:10" x14ac:dyDescent="0.25">
      <c r="A70" s="266">
        <v>61</v>
      </c>
      <c r="B70" s="267" t="s">
        <v>2638</v>
      </c>
      <c r="C70" s="276" t="s">
        <v>3483</v>
      </c>
      <c r="D70" s="276" t="s">
        <v>2865</v>
      </c>
      <c r="E70" s="276" t="s">
        <v>2454</v>
      </c>
      <c r="F70" s="273">
        <v>72</v>
      </c>
      <c r="G70" s="273"/>
      <c r="H70" s="273"/>
      <c r="I70" s="270">
        <f>+(Tabla13[[#This Row],[Balance Inicial ]]+Tabla13[[#This Row],[Entrada ]])-Tabla13[[#This Row],[Salida ]]</f>
        <v>72</v>
      </c>
      <c r="J70" s="271"/>
    </row>
    <row r="71" spans="1:10" x14ac:dyDescent="0.25">
      <c r="A71" s="266">
        <v>62</v>
      </c>
      <c r="B71" s="267" t="s">
        <v>3484</v>
      </c>
      <c r="C71" s="276" t="s">
        <v>3485</v>
      </c>
      <c r="D71" s="276" t="s">
        <v>2865</v>
      </c>
      <c r="E71" s="276" t="s">
        <v>2454</v>
      </c>
      <c r="F71" s="273">
        <v>45</v>
      </c>
      <c r="G71" s="273"/>
      <c r="H71" s="273"/>
      <c r="I71" s="270">
        <f>+(Tabla13[[#This Row],[Balance Inicial ]]+Tabla13[[#This Row],[Entrada ]])-Tabla13[[#This Row],[Salida ]]</f>
        <v>45</v>
      </c>
      <c r="J71" s="271"/>
    </row>
    <row r="72" spans="1:10" x14ac:dyDescent="0.25">
      <c r="A72" s="266">
        <v>63</v>
      </c>
      <c r="B72" s="267" t="s">
        <v>2677</v>
      </c>
      <c r="C72" s="276" t="s">
        <v>3486</v>
      </c>
      <c r="D72" s="276" t="s">
        <v>2683</v>
      </c>
      <c r="E72" s="276" t="s">
        <v>2454</v>
      </c>
      <c r="F72" s="273">
        <v>0</v>
      </c>
      <c r="G72" s="273"/>
      <c r="H72" s="273"/>
      <c r="I72" s="270">
        <f>+(Tabla13[[#This Row],[Balance Inicial ]]+Tabla13[[#This Row],[Entrada ]])-Tabla13[[#This Row],[Salida ]]</f>
        <v>0</v>
      </c>
      <c r="J72" s="271"/>
    </row>
    <row r="73" spans="1:10" x14ac:dyDescent="0.25">
      <c r="A73" s="266">
        <v>64</v>
      </c>
      <c r="B73" s="267" t="s">
        <v>3487</v>
      </c>
      <c r="C73" s="276" t="s">
        <v>3488</v>
      </c>
      <c r="D73" s="276" t="s">
        <v>2683</v>
      </c>
      <c r="E73" s="276" t="s">
        <v>2454</v>
      </c>
      <c r="F73" s="273">
        <v>0</v>
      </c>
      <c r="G73" s="273"/>
      <c r="H73" s="273"/>
      <c r="I73" s="270">
        <f>+(Tabla13[[#This Row],[Balance Inicial ]]+Tabla13[[#This Row],[Entrada ]])-Tabla13[[#This Row],[Salida ]]</f>
        <v>0</v>
      </c>
      <c r="J73" s="271"/>
    </row>
    <row r="74" spans="1:10" x14ac:dyDescent="0.25">
      <c r="A74" s="266">
        <v>65</v>
      </c>
      <c r="B74" s="267" t="s">
        <v>2641</v>
      </c>
      <c r="C74" s="276" t="s">
        <v>503</v>
      </c>
      <c r="D74" s="276" t="s">
        <v>2683</v>
      </c>
      <c r="E74" s="276" t="s">
        <v>2454</v>
      </c>
      <c r="F74" s="273">
        <v>49</v>
      </c>
      <c r="G74" s="273"/>
      <c r="H74" s="273"/>
      <c r="I74" s="270">
        <f>+(Tabla13[[#This Row],[Balance Inicial ]]+Tabla13[[#This Row],[Entrada ]])-Tabla13[[#This Row],[Salida ]]</f>
        <v>49</v>
      </c>
      <c r="J74" s="271"/>
    </row>
    <row r="75" spans="1:10" x14ac:dyDescent="0.25">
      <c r="A75" s="266">
        <v>66</v>
      </c>
      <c r="B75" s="267" t="s">
        <v>2601</v>
      </c>
      <c r="C75" s="276" t="s">
        <v>3489</v>
      </c>
      <c r="D75" s="276" t="s">
        <v>2683</v>
      </c>
      <c r="E75" s="276" t="s">
        <v>2454</v>
      </c>
      <c r="F75" s="273">
        <v>115</v>
      </c>
      <c r="G75" s="273"/>
      <c r="H75" s="273"/>
      <c r="I75" s="270">
        <f>+(Tabla13[[#This Row],[Balance Inicial ]]+Tabla13[[#This Row],[Entrada ]])-Tabla13[[#This Row],[Salida ]]</f>
        <v>115</v>
      </c>
      <c r="J75" s="271"/>
    </row>
    <row r="76" spans="1:10" x14ac:dyDescent="0.25">
      <c r="A76" s="266">
        <v>67</v>
      </c>
      <c r="B76" s="267" t="s">
        <v>2642</v>
      </c>
      <c r="C76" s="276" t="s">
        <v>3490</v>
      </c>
      <c r="D76" s="276" t="s">
        <v>2683</v>
      </c>
      <c r="E76" s="276" t="s">
        <v>2454</v>
      </c>
      <c r="F76" s="273">
        <v>48</v>
      </c>
      <c r="G76" s="273"/>
      <c r="H76" s="273"/>
      <c r="I76" s="270">
        <f>+(Tabla13[[#This Row],[Balance Inicial ]]+Tabla13[[#This Row],[Entrada ]])-Tabla13[[#This Row],[Salida ]]</f>
        <v>48</v>
      </c>
      <c r="J76" s="271"/>
    </row>
    <row r="77" spans="1:10" x14ac:dyDescent="0.25">
      <c r="A77" s="266">
        <v>68</v>
      </c>
      <c r="B77" s="267" t="s">
        <v>3491</v>
      </c>
      <c r="C77" s="276" t="s">
        <v>3492</v>
      </c>
      <c r="D77" s="276" t="s">
        <v>2683</v>
      </c>
      <c r="E77" s="276" t="s">
        <v>2454</v>
      </c>
      <c r="F77" s="273">
        <v>52</v>
      </c>
      <c r="G77" s="273"/>
      <c r="H77" s="273"/>
      <c r="I77" s="270">
        <f>+(Tabla13[[#This Row],[Balance Inicial ]]+Tabla13[[#This Row],[Entrada ]])-Tabla13[[#This Row],[Salida ]]</f>
        <v>52</v>
      </c>
      <c r="J77" s="271"/>
    </row>
    <row r="78" spans="1:10" x14ac:dyDescent="0.25">
      <c r="A78" s="266">
        <v>69</v>
      </c>
      <c r="B78" s="267" t="s">
        <v>3493</v>
      </c>
      <c r="C78" s="276" t="s">
        <v>3494</v>
      </c>
      <c r="D78" s="276" t="s">
        <v>2683</v>
      </c>
      <c r="E78" s="276" t="s">
        <v>2454</v>
      </c>
      <c r="F78" s="273">
        <v>74</v>
      </c>
      <c r="G78" s="273"/>
      <c r="H78" s="273"/>
      <c r="I78" s="270">
        <f>+(Tabla13[[#This Row],[Balance Inicial ]]+Tabla13[[#This Row],[Entrada ]])-Tabla13[[#This Row],[Salida ]]</f>
        <v>74</v>
      </c>
      <c r="J78" s="271"/>
    </row>
    <row r="79" spans="1:10" x14ac:dyDescent="0.25">
      <c r="A79" s="266">
        <v>70</v>
      </c>
      <c r="B79" s="267" t="s">
        <v>3495</v>
      </c>
      <c r="C79" s="276" t="s">
        <v>3496</v>
      </c>
      <c r="D79" s="276" t="s">
        <v>2683</v>
      </c>
      <c r="E79" s="276" t="s">
        <v>2454</v>
      </c>
      <c r="F79" s="273">
        <v>54</v>
      </c>
      <c r="G79" s="273"/>
      <c r="H79" s="273"/>
      <c r="I79" s="270">
        <f>+(Tabla13[[#This Row],[Balance Inicial ]]+Tabla13[[#This Row],[Entrada ]])-Tabla13[[#This Row],[Salida ]]</f>
        <v>54</v>
      </c>
      <c r="J79" s="271"/>
    </row>
    <row r="80" spans="1:10" x14ac:dyDescent="0.25">
      <c r="A80" s="266">
        <v>71</v>
      </c>
      <c r="B80" s="267" t="s">
        <v>2643</v>
      </c>
      <c r="C80" s="276" t="s">
        <v>499</v>
      </c>
      <c r="D80" s="276" t="s">
        <v>2683</v>
      </c>
      <c r="E80" s="276" t="s">
        <v>2454</v>
      </c>
      <c r="F80" s="273">
        <v>0</v>
      </c>
      <c r="G80" s="273"/>
      <c r="H80" s="273"/>
      <c r="I80" s="270">
        <f>+(Tabla13[[#This Row],[Balance Inicial ]]+Tabla13[[#This Row],[Entrada ]])-Tabla13[[#This Row],[Salida ]]</f>
        <v>0</v>
      </c>
      <c r="J80" s="271"/>
    </row>
    <row r="81" spans="1:10" x14ac:dyDescent="0.25">
      <c r="A81" s="266">
        <v>72</v>
      </c>
      <c r="B81" s="267" t="s">
        <v>3497</v>
      </c>
      <c r="C81" s="276" t="s">
        <v>2853</v>
      </c>
      <c r="D81" s="276" t="s">
        <v>2683</v>
      </c>
      <c r="E81" s="276" t="s">
        <v>2454</v>
      </c>
      <c r="F81" s="273">
        <v>48</v>
      </c>
      <c r="G81" s="273"/>
      <c r="H81" s="273"/>
      <c r="I81" s="270">
        <f>+(Tabla13[[#This Row],[Balance Inicial ]]+Tabla13[[#This Row],[Entrada ]])-Tabla13[[#This Row],[Salida ]]</f>
        <v>48</v>
      </c>
      <c r="J81" s="271"/>
    </row>
    <row r="82" spans="1:10" x14ac:dyDescent="0.25">
      <c r="A82" s="266">
        <v>73</v>
      </c>
      <c r="B82" s="267" t="s">
        <v>3498</v>
      </c>
      <c r="C82" s="276" t="s">
        <v>3499</v>
      </c>
      <c r="D82" s="276" t="s">
        <v>2865</v>
      </c>
      <c r="E82" s="276" t="s">
        <v>2454</v>
      </c>
      <c r="F82" s="273">
        <v>311</v>
      </c>
      <c r="G82" s="273"/>
      <c r="H82" s="273"/>
      <c r="I82" s="270">
        <f>+(Tabla13[[#This Row],[Balance Inicial ]]+Tabla13[[#This Row],[Entrada ]])-Tabla13[[#This Row],[Salida ]]</f>
        <v>311</v>
      </c>
      <c r="J82" s="271"/>
    </row>
    <row r="83" spans="1:10" x14ac:dyDescent="0.25">
      <c r="A83" s="266">
        <v>74</v>
      </c>
      <c r="B83" s="267" t="s">
        <v>2644</v>
      </c>
      <c r="C83" s="276" t="s">
        <v>3500</v>
      </c>
      <c r="D83" s="276" t="s">
        <v>3476</v>
      </c>
      <c r="E83" s="276" t="s">
        <v>2454</v>
      </c>
      <c r="F83" s="273">
        <v>0</v>
      </c>
      <c r="G83" s="273"/>
      <c r="H83" s="273"/>
      <c r="I83" s="270">
        <f>+(Tabla13[[#This Row],[Balance Inicial ]]+Tabla13[[#This Row],[Entrada ]])-Tabla13[[#This Row],[Salida ]]</f>
        <v>0</v>
      </c>
      <c r="J83" s="271"/>
    </row>
    <row r="84" spans="1:10" x14ac:dyDescent="0.25">
      <c r="A84" s="266">
        <v>75</v>
      </c>
      <c r="B84" s="267" t="s">
        <v>2602</v>
      </c>
      <c r="C84" s="276" t="s">
        <v>164</v>
      </c>
      <c r="D84" s="276" t="s">
        <v>2683</v>
      </c>
      <c r="E84" s="276" t="s">
        <v>2454</v>
      </c>
      <c r="F84" s="273">
        <v>2</v>
      </c>
      <c r="G84" s="273"/>
      <c r="H84" s="273"/>
      <c r="I84" s="270">
        <f>+(Tabla13[[#This Row],[Balance Inicial ]]+Tabla13[[#This Row],[Entrada ]])-Tabla13[[#This Row],[Salida ]]</f>
        <v>2</v>
      </c>
      <c r="J84" s="271"/>
    </row>
    <row r="85" spans="1:10" x14ac:dyDescent="0.25">
      <c r="A85" s="266">
        <v>76</v>
      </c>
      <c r="B85" s="267" t="s">
        <v>2854</v>
      </c>
      <c r="C85" s="276" t="s">
        <v>3387</v>
      </c>
      <c r="D85" s="276" t="s">
        <v>2683</v>
      </c>
      <c r="E85" s="276" t="s">
        <v>2454</v>
      </c>
      <c r="F85" s="273">
        <v>12</v>
      </c>
      <c r="G85" s="273"/>
      <c r="H85" s="273"/>
      <c r="I85" s="270">
        <f>+(Tabla13[[#This Row],[Balance Inicial ]]+Tabla13[[#This Row],[Entrada ]])-Tabla13[[#This Row],[Salida ]]</f>
        <v>12</v>
      </c>
      <c r="J85" s="271"/>
    </row>
    <row r="86" spans="1:10" x14ac:dyDescent="0.25">
      <c r="A86" s="266">
        <v>77</v>
      </c>
      <c r="B86" s="267" t="s">
        <v>2646</v>
      </c>
      <c r="C86" s="276" t="s">
        <v>3501</v>
      </c>
      <c r="D86" s="276" t="s">
        <v>3342</v>
      </c>
      <c r="E86" s="276" t="s">
        <v>2454</v>
      </c>
      <c r="F86" s="273">
        <v>158</v>
      </c>
      <c r="G86" s="273"/>
      <c r="H86" s="273"/>
      <c r="I86" s="270">
        <f>+(Tabla13[[#This Row],[Balance Inicial ]]+Tabla13[[#This Row],[Entrada ]])-Tabla13[[#This Row],[Salida ]]</f>
        <v>158</v>
      </c>
      <c r="J86" s="271"/>
    </row>
    <row r="87" spans="1:10" x14ac:dyDescent="0.25">
      <c r="A87" s="266">
        <v>78</v>
      </c>
      <c r="B87" s="267" t="s">
        <v>2647</v>
      </c>
      <c r="C87" s="276" t="s">
        <v>3502</v>
      </c>
      <c r="D87" s="276" t="s">
        <v>2683</v>
      </c>
      <c r="E87" s="276" t="s">
        <v>2454</v>
      </c>
      <c r="F87" s="273">
        <v>8</v>
      </c>
      <c r="G87" s="273"/>
      <c r="H87" s="273"/>
      <c r="I87" s="270">
        <f>+(Tabla13[[#This Row],[Balance Inicial ]]+Tabla13[[#This Row],[Entrada ]])-Tabla13[[#This Row],[Salida ]]</f>
        <v>8</v>
      </c>
      <c r="J87" s="271"/>
    </row>
    <row r="88" spans="1:10" x14ac:dyDescent="0.25">
      <c r="A88" s="266">
        <v>79</v>
      </c>
      <c r="B88" s="267" t="s">
        <v>2648</v>
      </c>
      <c r="C88" s="276" t="s">
        <v>3503</v>
      </c>
      <c r="D88" s="276" t="s">
        <v>2683</v>
      </c>
      <c r="E88" s="276" t="s">
        <v>2454</v>
      </c>
      <c r="F88" s="273">
        <v>55</v>
      </c>
      <c r="G88" s="273"/>
      <c r="H88" s="273"/>
      <c r="I88" s="270">
        <f>+(Tabla13[[#This Row],[Balance Inicial ]]+Tabla13[[#This Row],[Entrada ]])-Tabla13[[#This Row],[Salida ]]</f>
        <v>55</v>
      </c>
      <c r="J88" s="271"/>
    </row>
    <row r="89" spans="1:10" x14ac:dyDescent="0.25">
      <c r="A89" s="266">
        <v>80</v>
      </c>
      <c r="B89" s="267" t="s">
        <v>2649</v>
      </c>
      <c r="C89" s="276" t="s">
        <v>3504</v>
      </c>
      <c r="D89" s="276" t="s">
        <v>2425</v>
      </c>
      <c r="E89" s="276" t="s">
        <v>2454</v>
      </c>
      <c r="F89" s="273">
        <v>1088</v>
      </c>
      <c r="G89" s="273"/>
      <c r="H89" s="273"/>
      <c r="I89" s="270">
        <f>+(Tabla13[[#This Row],[Balance Inicial ]]+Tabla13[[#This Row],[Entrada ]])-Tabla13[[#This Row],[Salida ]]</f>
        <v>1088</v>
      </c>
      <c r="J89" s="271"/>
    </row>
    <row r="90" spans="1:10" x14ac:dyDescent="0.25">
      <c r="A90" s="266">
        <v>81</v>
      </c>
      <c r="B90" s="267" t="s">
        <v>2650</v>
      </c>
      <c r="C90" s="276" t="s">
        <v>3505</v>
      </c>
      <c r="D90" s="276" t="s">
        <v>3342</v>
      </c>
      <c r="E90" s="276" t="s">
        <v>2454</v>
      </c>
      <c r="F90" s="273">
        <v>1240</v>
      </c>
      <c r="G90" s="273"/>
      <c r="H90" s="273"/>
      <c r="I90" s="270">
        <f>+(Tabla13[[#This Row],[Balance Inicial ]]+Tabla13[[#This Row],[Entrada ]])-Tabla13[[#This Row],[Salida ]]</f>
        <v>1240</v>
      </c>
      <c r="J90" s="271"/>
    </row>
    <row r="91" spans="1:10" x14ac:dyDescent="0.25">
      <c r="A91" s="266">
        <v>82</v>
      </c>
      <c r="B91" s="267" t="s">
        <v>3506</v>
      </c>
      <c r="C91" s="276" t="s">
        <v>3507</v>
      </c>
      <c r="D91" s="276" t="s">
        <v>2683</v>
      </c>
      <c r="E91" s="276" t="s">
        <v>2454</v>
      </c>
      <c r="F91" s="273">
        <v>81</v>
      </c>
      <c r="G91" s="273"/>
      <c r="H91" s="273"/>
      <c r="I91" s="270">
        <f>+(Tabla13[[#This Row],[Balance Inicial ]]+Tabla13[[#This Row],[Entrada ]])-Tabla13[[#This Row],[Salida ]]</f>
        <v>81</v>
      </c>
      <c r="J91" s="271"/>
    </row>
    <row r="92" spans="1:10" x14ac:dyDescent="0.25">
      <c r="A92" s="266">
        <v>83</v>
      </c>
      <c r="B92" s="267" t="s">
        <v>2652</v>
      </c>
      <c r="C92" s="276" t="s">
        <v>2785</v>
      </c>
      <c r="D92" s="276" t="s">
        <v>2683</v>
      </c>
      <c r="E92" s="276" t="s">
        <v>2454</v>
      </c>
      <c r="F92" s="273">
        <v>14</v>
      </c>
      <c r="G92" s="273"/>
      <c r="H92" s="273"/>
      <c r="I92" s="270">
        <f>+(Tabla13[[#This Row],[Balance Inicial ]]+Tabla13[[#This Row],[Entrada ]])-Tabla13[[#This Row],[Salida ]]</f>
        <v>14</v>
      </c>
      <c r="J92" s="271"/>
    </row>
    <row r="93" spans="1:10" x14ac:dyDescent="0.25">
      <c r="A93" s="266">
        <v>84</v>
      </c>
      <c r="B93" s="267" t="s">
        <v>2653</v>
      </c>
      <c r="C93" s="276" t="s">
        <v>296</v>
      </c>
      <c r="D93" s="276" t="s">
        <v>2683</v>
      </c>
      <c r="E93" s="276" t="s">
        <v>2454</v>
      </c>
      <c r="F93" s="273">
        <v>55</v>
      </c>
      <c r="G93" s="273"/>
      <c r="H93" s="273"/>
      <c r="I93" s="270">
        <f>+(Tabla13[[#This Row],[Balance Inicial ]]+Tabla13[[#This Row],[Entrada ]])-Tabla13[[#This Row],[Salida ]]</f>
        <v>55</v>
      </c>
      <c r="J93" s="271"/>
    </row>
    <row r="94" spans="1:10" x14ac:dyDescent="0.25">
      <c r="A94" s="266">
        <v>85</v>
      </c>
      <c r="B94" s="267" t="s">
        <v>2655</v>
      </c>
      <c r="C94" s="276" t="s">
        <v>3508</v>
      </c>
      <c r="D94" s="276" t="s">
        <v>2683</v>
      </c>
      <c r="E94" s="276" t="s">
        <v>2454</v>
      </c>
      <c r="F94" s="273">
        <v>0</v>
      </c>
      <c r="G94" s="273"/>
      <c r="H94" s="273"/>
      <c r="I94" s="270">
        <f>+(Tabla13[[#This Row],[Balance Inicial ]]+Tabla13[[#This Row],[Entrada ]])-Tabla13[[#This Row],[Salida ]]</f>
        <v>0</v>
      </c>
      <c r="J94" s="271"/>
    </row>
    <row r="95" spans="1:10" x14ac:dyDescent="0.25">
      <c r="A95" s="266">
        <v>86</v>
      </c>
      <c r="B95" s="267" t="s">
        <v>2752</v>
      </c>
      <c r="C95" s="276" t="s">
        <v>3509</v>
      </c>
      <c r="D95" s="276" t="s">
        <v>2683</v>
      </c>
      <c r="E95" s="276" t="s">
        <v>2454</v>
      </c>
      <c r="F95" s="273">
        <v>0</v>
      </c>
      <c r="G95" s="273"/>
      <c r="H95" s="273"/>
      <c r="I95" s="270">
        <f>+(Tabla13[[#This Row],[Balance Inicial ]]+Tabla13[[#This Row],[Entrada ]])-Tabla13[[#This Row],[Salida ]]</f>
        <v>0</v>
      </c>
      <c r="J95" s="271"/>
    </row>
    <row r="96" spans="1:10" x14ac:dyDescent="0.25">
      <c r="A96" s="266">
        <v>87</v>
      </c>
      <c r="B96" s="267" t="s">
        <v>2656</v>
      </c>
      <c r="C96" s="276" t="s">
        <v>3510</v>
      </c>
      <c r="D96" s="276" t="s">
        <v>3342</v>
      </c>
      <c r="E96" s="276" t="s">
        <v>2454</v>
      </c>
      <c r="F96" s="273">
        <v>320</v>
      </c>
      <c r="G96" s="273"/>
      <c r="H96" s="273"/>
      <c r="I96" s="270">
        <f>+(Tabla13[[#This Row],[Balance Inicial ]]+Tabla13[[#This Row],[Entrada ]])-Tabla13[[#This Row],[Salida ]]</f>
        <v>320</v>
      </c>
      <c r="J96" s="271"/>
    </row>
    <row r="97" spans="1:10" x14ac:dyDescent="0.25">
      <c r="A97" s="266">
        <v>88</v>
      </c>
      <c r="B97" s="267" t="s">
        <v>2657</v>
      </c>
      <c r="C97" s="276" t="s">
        <v>2871</v>
      </c>
      <c r="D97" s="276" t="s">
        <v>3511</v>
      </c>
      <c r="E97" s="276" t="s">
        <v>2454</v>
      </c>
      <c r="F97" s="273">
        <v>0</v>
      </c>
      <c r="G97" s="273"/>
      <c r="H97" s="273"/>
      <c r="I97" s="270">
        <f>+(Tabla13[[#This Row],[Balance Inicial ]]+Tabla13[[#This Row],[Entrada ]])-Tabla13[[#This Row],[Salida ]]</f>
        <v>0</v>
      </c>
      <c r="J97" s="271"/>
    </row>
    <row r="98" spans="1:10" x14ac:dyDescent="0.25">
      <c r="A98" s="266">
        <v>89</v>
      </c>
      <c r="B98" s="267" t="s">
        <v>2855</v>
      </c>
      <c r="C98" s="276" t="s">
        <v>3512</v>
      </c>
      <c r="D98" s="276" t="s">
        <v>2683</v>
      </c>
      <c r="E98" s="276" t="s">
        <v>2454</v>
      </c>
      <c r="F98" s="273">
        <v>175</v>
      </c>
      <c r="G98" s="273"/>
      <c r="H98" s="273"/>
      <c r="I98" s="270">
        <f>+(Tabla13[[#This Row],[Balance Inicial ]]+Tabla13[[#This Row],[Entrada ]])-Tabla13[[#This Row],[Salida ]]</f>
        <v>175</v>
      </c>
      <c r="J98" s="271"/>
    </row>
    <row r="99" spans="1:10" x14ac:dyDescent="0.25">
      <c r="A99" s="266">
        <v>90</v>
      </c>
      <c r="B99" s="267" t="s">
        <v>2855</v>
      </c>
      <c r="C99" s="276" t="s">
        <v>3513</v>
      </c>
      <c r="D99" s="276" t="s">
        <v>2683</v>
      </c>
      <c r="E99" s="276" t="s">
        <v>2454</v>
      </c>
      <c r="F99" s="273">
        <v>79</v>
      </c>
      <c r="G99" s="273"/>
      <c r="H99" s="273"/>
      <c r="I99" s="270">
        <f>+(Tabla13[[#This Row],[Balance Inicial ]]+Tabla13[[#This Row],[Entrada ]])-Tabla13[[#This Row],[Salida ]]</f>
        <v>79</v>
      </c>
      <c r="J99" s="271"/>
    </row>
    <row r="100" spans="1:10" x14ac:dyDescent="0.25">
      <c r="A100" s="266">
        <v>91</v>
      </c>
      <c r="B100" s="267" t="s">
        <v>2659</v>
      </c>
      <c r="C100" s="276" t="s">
        <v>3514</v>
      </c>
      <c r="D100" s="276" t="s">
        <v>3515</v>
      </c>
      <c r="E100" s="276" t="s">
        <v>2454</v>
      </c>
      <c r="F100" s="273">
        <v>130</v>
      </c>
      <c r="G100" s="273"/>
      <c r="H100" s="273"/>
      <c r="I100" s="270">
        <f>+(Tabla13[[#This Row],[Balance Inicial ]]+Tabla13[[#This Row],[Entrada ]])-Tabla13[[#This Row],[Salida ]]</f>
        <v>130</v>
      </c>
      <c r="J100" s="271"/>
    </row>
    <row r="101" spans="1:10" x14ac:dyDescent="0.25">
      <c r="A101" s="266">
        <v>92</v>
      </c>
      <c r="B101" s="267" t="s">
        <v>2660</v>
      </c>
      <c r="C101" s="276" t="s">
        <v>3516</v>
      </c>
      <c r="D101" s="276" t="s">
        <v>2683</v>
      </c>
      <c r="E101" s="276" t="s">
        <v>2454</v>
      </c>
      <c r="F101" s="273">
        <v>23</v>
      </c>
      <c r="G101" s="273"/>
      <c r="H101" s="273"/>
      <c r="I101" s="270">
        <f>+(Tabla13[[#This Row],[Balance Inicial ]]+Tabla13[[#This Row],[Entrada ]])-Tabla13[[#This Row],[Salida ]]</f>
        <v>23</v>
      </c>
      <c r="J101" s="271"/>
    </row>
    <row r="102" spans="1:10" x14ac:dyDescent="0.25">
      <c r="A102" s="266">
        <v>93</v>
      </c>
      <c r="B102" s="267" t="s">
        <v>2661</v>
      </c>
      <c r="C102" s="276" t="s">
        <v>3517</v>
      </c>
      <c r="D102" s="276" t="s">
        <v>2683</v>
      </c>
      <c r="E102" s="276" t="s">
        <v>2454</v>
      </c>
      <c r="F102" s="273">
        <v>77</v>
      </c>
      <c r="G102" s="273"/>
      <c r="H102" s="273"/>
      <c r="I102" s="270">
        <f>+(Tabla13[[#This Row],[Balance Inicial ]]+Tabla13[[#This Row],[Entrada ]])-Tabla13[[#This Row],[Salida ]]</f>
        <v>77</v>
      </c>
      <c r="J102" s="271"/>
    </row>
    <row r="103" spans="1:10" x14ac:dyDescent="0.25">
      <c r="A103" s="266">
        <v>94</v>
      </c>
      <c r="B103" s="267" t="s">
        <v>3518</v>
      </c>
      <c r="C103" s="276" t="s">
        <v>3519</v>
      </c>
      <c r="D103" s="276" t="s">
        <v>2683</v>
      </c>
      <c r="E103" s="276" t="s">
        <v>2454</v>
      </c>
      <c r="F103" s="273">
        <v>3447</v>
      </c>
      <c r="G103" s="273"/>
      <c r="H103" s="273"/>
      <c r="I103" s="270">
        <f>+(Tabla13[[#This Row],[Balance Inicial ]]+Tabla13[[#This Row],[Entrada ]])-Tabla13[[#This Row],[Salida ]]</f>
        <v>3447</v>
      </c>
      <c r="J103" s="271"/>
    </row>
    <row r="104" spans="1:10" x14ac:dyDescent="0.25">
      <c r="A104" s="266">
        <v>95</v>
      </c>
      <c r="B104" s="267" t="s">
        <v>2662</v>
      </c>
      <c r="C104" s="276" t="s">
        <v>3520</v>
      </c>
      <c r="D104" s="276" t="s">
        <v>2683</v>
      </c>
      <c r="E104" s="276" t="s">
        <v>2454</v>
      </c>
      <c r="F104" s="273">
        <v>1088</v>
      </c>
      <c r="G104" s="273"/>
      <c r="H104" s="273"/>
      <c r="I104" s="270">
        <f>+(Tabla13[[#This Row],[Balance Inicial ]]+Tabla13[[#This Row],[Entrada ]])-Tabla13[[#This Row],[Salida ]]</f>
        <v>1088</v>
      </c>
      <c r="J104" s="271"/>
    </row>
    <row r="105" spans="1:10" x14ac:dyDescent="0.25">
      <c r="A105" s="266">
        <v>96</v>
      </c>
      <c r="B105" s="267" t="s">
        <v>3521</v>
      </c>
      <c r="C105" s="276" t="s">
        <v>3522</v>
      </c>
      <c r="D105" s="276" t="s">
        <v>3122</v>
      </c>
      <c r="E105" s="276" t="s">
        <v>2454</v>
      </c>
      <c r="F105" s="273">
        <v>1</v>
      </c>
      <c r="G105" s="273"/>
      <c r="H105" s="273"/>
      <c r="I105" s="270">
        <f>+(Tabla13[[#This Row],[Balance Inicial ]]+Tabla13[[#This Row],[Entrada ]])-Tabla13[[#This Row],[Salida ]]</f>
        <v>1</v>
      </c>
      <c r="J105" s="271"/>
    </row>
    <row r="106" spans="1:10" x14ac:dyDescent="0.25">
      <c r="A106" s="266">
        <v>97</v>
      </c>
      <c r="B106" s="267" t="s">
        <v>3523</v>
      </c>
      <c r="C106" s="276" t="s">
        <v>2874</v>
      </c>
      <c r="D106" s="276" t="s">
        <v>2683</v>
      </c>
      <c r="E106" s="276" t="s">
        <v>2454</v>
      </c>
      <c r="F106" s="273">
        <v>0</v>
      </c>
      <c r="G106" s="273"/>
      <c r="H106" s="273"/>
      <c r="I106" s="270">
        <f>+(Tabla13[[#This Row],[Balance Inicial ]]+Tabla13[[#This Row],[Entrada ]])-Tabla13[[#This Row],[Salida ]]</f>
        <v>0</v>
      </c>
      <c r="J106" s="271"/>
    </row>
    <row r="107" spans="1:10" x14ac:dyDescent="0.25">
      <c r="A107" s="266">
        <v>98</v>
      </c>
      <c r="B107" s="267" t="s">
        <v>3524</v>
      </c>
      <c r="C107" s="276" t="s">
        <v>3525</v>
      </c>
      <c r="D107" s="276" t="s">
        <v>2683</v>
      </c>
      <c r="E107" s="276" t="s">
        <v>2454</v>
      </c>
      <c r="F107" s="273">
        <v>28</v>
      </c>
      <c r="G107" s="273"/>
      <c r="H107" s="273"/>
      <c r="I107" s="270">
        <f>+(Tabla13[[#This Row],[Balance Inicial ]]+Tabla13[[#This Row],[Entrada ]])-Tabla13[[#This Row],[Salida ]]</f>
        <v>28</v>
      </c>
      <c r="J107" s="271"/>
    </row>
    <row r="108" spans="1:10" x14ac:dyDescent="0.25">
      <c r="A108" s="266">
        <v>99</v>
      </c>
      <c r="B108" s="267" t="s">
        <v>3526</v>
      </c>
      <c r="C108" s="276" t="s">
        <v>3527</v>
      </c>
      <c r="D108" s="276" t="s">
        <v>2683</v>
      </c>
      <c r="E108" s="276" t="s">
        <v>2454</v>
      </c>
      <c r="F108" s="273">
        <v>37</v>
      </c>
      <c r="G108" s="273"/>
      <c r="H108" s="273"/>
      <c r="I108" s="270">
        <f>+(Tabla13[[#This Row],[Balance Inicial ]]+Tabla13[[#This Row],[Entrada ]])-Tabla13[[#This Row],[Salida ]]</f>
        <v>37</v>
      </c>
      <c r="J108" s="271"/>
    </row>
    <row r="109" spans="1:10" x14ac:dyDescent="0.25">
      <c r="A109" s="266"/>
      <c r="B109" s="267" t="s">
        <v>3523</v>
      </c>
      <c r="C109" s="276" t="s">
        <v>3387</v>
      </c>
      <c r="D109" s="276" t="s">
        <v>2683</v>
      </c>
      <c r="E109" s="276" t="s">
        <v>2454</v>
      </c>
      <c r="F109" s="273">
        <v>36</v>
      </c>
      <c r="G109" s="273"/>
      <c r="H109" s="273"/>
      <c r="I109" s="270">
        <f>+(Tabla13[[#This Row],[Balance Inicial ]]+Tabla13[[#This Row],[Entrada ]])-Tabla13[[#This Row],[Salida ]]</f>
        <v>36</v>
      </c>
      <c r="J109" s="271"/>
    </row>
    <row r="110" spans="1:10" x14ac:dyDescent="0.25">
      <c r="A110" s="266">
        <v>100</v>
      </c>
      <c r="B110" s="267" t="s">
        <v>3528</v>
      </c>
      <c r="C110" s="276" t="s">
        <v>3529</v>
      </c>
      <c r="D110" s="276" t="s">
        <v>2683</v>
      </c>
      <c r="E110" s="276" t="s">
        <v>2454</v>
      </c>
      <c r="F110" s="273">
        <v>47</v>
      </c>
      <c r="G110" s="273"/>
      <c r="H110" s="273"/>
      <c r="I110" s="270">
        <f>+(Tabla13[[#This Row],[Balance Inicial ]]+Tabla13[[#This Row],[Entrada ]])-Tabla13[[#This Row],[Salida ]]</f>
        <v>47</v>
      </c>
      <c r="J110" s="271"/>
    </row>
    <row r="111" spans="1:10" x14ac:dyDescent="0.25">
      <c r="A111" s="266">
        <v>101</v>
      </c>
      <c r="B111" s="267" t="s">
        <v>3530</v>
      </c>
      <c r="C111" s="276" t="s">
        <v>3531</v>
      </c>
      <c r="D111" s="276" t="s">
        <v>2428</v>
      </c>
      <c r="E111" s="276" t="s">
        <v>2454</v>
      </c>
      <c r="F111" s="273">
        <v>20</v>
      </c>
      <c r="G111" s="273"/>
      <c r="H111" s="273"/>
      <c r="I111" s="270">
        <f>+(Tabla13[[#This Row],[Balance Inicial ]]+Tabla13[[#This Row],[Entrada ]])-Tabla13[[#This Row],[Salida ]]</f>
        <v>20</v>
      </c>
      <c r="J111" s="271"/>
    </row>
    <row r="112" spans="1:10" x14ac:dyDescent="0.25">
      <c r="A112" s="266">
        <v>102</v>
      </c>
      <c r="B112" s="267" t="s">
        <v>2664</v>
      </c>
      <c r="C112" s="276" t="s">
        <v>3532</v>
      </c>
      <c r="D112" s="276" t="s">
        <v>2683</v>
      </c>
      <c r="E112" s="276" t="s">
        <v>2454</v>
      </c>
      <c r="F112" s="273">
        <v>7</v>
      </c>
      <c r="G112" s="273"/>
      <c r="H112" s="273"/>
      <c r="I112" s="270">
        <f>+(Tabla13[[#This Row],[Balance Inicial ]]+Tabla13[[#This Row],[Entrada ]])-Tabla13[[#This Row],[Salida ]]</f>
        <v>7</v>
      </c>
      <c r="J112" s="271"/>
    </row>
    <row r="113" spans="1:10" x14ac:dyDescent="0.25">
      <c r="A113" s="266">
        <v>103</v>
      </c>
      <c r="B113" s="267" t="s">
        <v>3533</v>
      </c>
      <c r="C113" s="276" t="s">
        <v>3534</v>
      </c>
      <c r="D113" s="276" t="s">
        <v>2975</v>
      </c>
      <c r="E113" s="276" t="s">
        <v>2454</v>
      </c>
      <c r="F113" s="273">
        <v>7</v>
      </c>
      <c r="G113" s="273"/>
      <c r="H113" s="273"/>
      <c r="I113" s="270">
        <f>+(Tabla13[[#This Row],[Balance Inicial ]]+Tabla13[[#This Row],[Entrada ]])-Tabla13[[#This Row],[Salida ]]</f>
        <v>7</v>
      </c>
      <c r="J113" s="271"/>
    </row>
    <row r="114" spans="1:10" x14ac:dyDescent="0.25">
      <c r="A114" s="266">
        <v>104</v>
      </c>
      <c r="B114" s="267" t="s">
        <v>3535</v>
      </c>
      <c r="C114" s="276" t="s">
        <v>3536</v>
      </c>
      <c r="D114" s="276" t="s">
        <v>2683</v>
      </c>
      <c r="E114" s="276" t="s">
        <v>2454</v>
      </c>
      <c r="F114" s="273">
        <v>22</v>
      </c>
      <c r="G114" s="273"/>
      <c r="H114" s="273"/>
      <c r="I114" s="270">
        <f>+(Tabla13[[#This Row],[Balance Inicial ]]+Tabla13[[#This Row],[Entrada ]])-Tabla13[[#This Row],[Salida ]]</f>
        <v>22</v>
      </c>
      <c r="J114" s="271"/>
    </row>
    <row r="115" spans="1:10" x14ac:dyDescent="0.25">
      <c r="A115" s="266">
        <v>105</v>
      </c>
      <c r="B115" s="267" t="s">
        <v>2599</v>
      </c>
      <c r="C115" s="276" t="s">
        <v>3537</v>
      </c>
      <c r="D115" s="276" t="s">
        <v>3448</v>
      </c>
      <c r="E115" s="276" t="s">
        <v>2454</v>
      </c>
      <c r="F115" s="273">
        <v>68</v>
      </c>
      <c r="G115" s="273"/>
      <c r="H115" s="273"/>
      <c r="I115" s="270">
        <f>+(Tabla13[[#This Row],[Balance Inicial ]]+Tabla13[[#This Row],[Entrada ]])-Tabla13[[#This Row],[Salida ]]</f>
        <v>68</v>
      </c>
      <c r="J115" s="271"/>
    </row>
    <row r="116" spans="1:10" x14ac:dyDescent="0.25">
      <c r="A116" s="266">
        <v>106</v>
      </c>
      <c r="B116" s="267" t="s">
        <v>2666</v>
      </c>
      <c r="C116" s="276" t="s">
        <v>3538</v>
      </c>
      <c r="D116" s="276" t="s">
        <v>2683</v>
      </c>
      <c r="E116" s="276" t="s">
        <v>2454</v>
      </c>
      <c r="F116" s="273">
        <v>52</v>
      </c>
      <c r="G116" s="273"/>
      <c r="H116" s="273"/>
      <c r="I116" s="270">
        <f>+(Tabla13[[#This Row],[Balance Inicial ]]+Tabla13[[#This Row],[Entrada ]])-Tabla13[[#This Row],[Salida ]]</f>
        <v>52</v>
      </c>
      <c r="J116" s="271"/>
    </row>
    <row r="117" spans="1:10" x14ac:dyDescent="0.25">
      <c r="A117" s="266">
        <v>107</v>
      </c>
      <c r="B117" s="267" t="s">
        <v>2667</v>
      </c>
      <c r="C117" s="276" t="s">
        <v>3539</v>
      </c>
      <c r="D117" s="276" t="s">
        <v>2683</v>
      </c>
      <c r="E117" s="276" t="s">
        <v>2454</v>
      </c>
      <c r="F117" s="273"/>
      <c r="G117" s="273"/>
      <c r="H117" s="273"/>
      <c r="I117" s="270">
        <f>+(Tabla13[[#This Row],[Balance Inicial ]]+Tabla13[[#This Row],[Entrada ]])-Tabla13[[#This Row],[Salida ]]</f>
        <v>0</v>
      </c>
      <c r="J117" s="271"/>
    </row>
    <row r="118" spans="1:10" x14ac:dyDescent="0.25">
      <c r="A118" s="266">
        <v>108</v>
      </c>
      <c r="B118" s="267" t="s">
        <v>2763</v>
      </c>
      <c r="C118" s="276" t="s">
        <v>3540</v>
      </c>
      <c r="D118" s="276" t="s">
        <v>3476</v>
      </c>
      <c r="E118" s="276" t="s">
        <v>2454</v>
      </c>
      <c r="F118" s="273">
        <v>20</v>
      </c>
      <c r="G118" s="273"/>
      <c r="H118" s="273"/>
      <c r="I118" s="270">
        <f>+(Tabla13[[#This Row],[Balance Inicial ]]+Tabla13[[#This Row],[Entrada ]])-Tabla13[[#This Row],[Salida ]]</f>
        <v>20</v>
      </c>
      <c r="J118" s="271"/>
    </row>
    <row r="119" spans="1:10" x14ac:dyDescent="0.25">
      <c r="A119" s="266">
        <v>109</v>
      </c>
      <c r="B119" s="267" t="s">
        <v>2668</v>
      </c>
      <c r="C119" s="276" t="s">
        <v>2799</v>
      </c>
      <c r="D119" s="276" t="s">
        <v>2683</v>
      </c>
      <c r="E119" s="276" t="s">
        <v>2454</v>
      </c>
      <c r="F119" s="273">
        <v>0</v>
      </c>
      <c r="G119" s="273"/>
      <c r="H119" s="273"/>
      <c r="I119" s="270">
        <f>+(Tabla13[[#This Row],[Balance Inicial ]]+Tabla13[[#This Row],[Entrada ]])-Tabla13[[#This Row],[Salida ]]</f>
        <v>0</v>
      </c>
      <c r="J119" s="271"/>
    </row>
    <row r="120" spans="1:10" x14ac:dyDescent="0.25">
      <c r="A120" s="266">
        <v>110</v>
      </c>
      <c r="B120" s="267" t="s">
        <v>3252</v>
      </c>
      <c r="C120" s="276" t="s">
        <v>822</v>
      </c>
      <c r="D120" s="276" t="s">
        <v>2683</v>
      </c>
      <c r="E120" s="276" t="s">
        <v>2454</v>
      </c>
      <c r="F120" s="273">
        <v>130</v>
      </c>
      <c r="G120" s="273"/>
      <c r="H120" s="273"/>
      <c r="I120" s="270">
        <f>+(Tabla13[[#This Row],[Balance Inicial ]]+Tabla13[[#This Row],[Entrada ]])-Tabla13[[#This Row],[Salida ]]</f>
        <v>130</v>
      </c>
      <c r="J120" s="271"/>
    </row>
    <row r="121" spans="1:10" x14ac:dyDescent="0.25">
      <c r="A121" s="266">
        <v>111</v>
      </c>
      <c r="B121" s="267" t="s">
        <v>2677</v>
      </c>
      <c r="C121" s="276" t="s">
        <v>1003</v>
      </c>
      <c r="D121" s="276" t="s">
        <v>2683</v>
      </c>
      <c r="E121" s="276" t="s">
        <v>2454</v>
      </c>
      <c r="F121" s="273">
        <v>96</v>
      </c>
      <c r="G121" s="273"/>
      <c r="H121" s="273"/>
      <c r="I121" s="270">
        <f>+(Tabla13[[#This Row],[Balance Inicial ]]+Tabla13[[#This Row],[Entrada ]])-Tabla13[[#This Row],[Salida ]]</f>
        <v>96</v>
      </c>
      <c r="J121" s="271"/>
    </row>
    <row r="122" spans="1:10" x14ac:dyDescent="0.25">
      <c r="A122" s="266">
        <v>112</v>
      </c>
      <c r="B122" s="267" t="s">
        <v>2699</v>
      </c>
      <c r="C122" s="276" t="s">
        <v>3236</v>
      </c>
      <c r="D122" s="276" t="s">
        <v>2683</v>
      </c>
      <c r="E122" s="276" t="s">
        <v>2454</v>
      </c>
      <c r="F122" s="273">
        <v>615</v>
      </c>
      <c r="G122" s="273"/>
      <c r="H122" s="273"/>
      <c r="I122" s="270">
        <f>+(Tabla13[[#This Row],[Balance Inicial ]]+Tabla13[[#This Row],[Entrada ]])-Tabla13[[#This Row],[Salida ]]</f>
        <v>615</v>
      </c>
      <c r="J122" s="271"/>
    </row>
    <row r="123" spans="1:10" x14ac:dyDescent="0.25">
      <c r="A123" s="266">
        <v>113</v>
      </c>
      <c r="B123" s="267" t="s">
        <v>2857</v>
      </c>
      <c r="C123" s="276" t="s">
        <v>3541</v>
      </c>
      <c r="D123" s="276" t="s">
        <v>2683</v>
      </c>
      <c r="E123" s="276" t="s">
        <v>2454</v>
      </c>
      <c r="F123" s="273">
        <v>5</v>
      </c>
      <c r="G123" s="273"/>
      <c r="H123" s="273"/>
      <c r="I123" s="270">
        <f>+(Tabla13[[#This Row],[Balance Inicial ]]+Tabla13[[#This Row],[Entrada ]])-Tabla13[[#This Row],[Salida ]]</f>
        <v>5</v>
      </c>
      <c r="J123" s="271"/>
    </row>
    <row r="124" spans="1:10" x14ac:dyDescent="0.25">
      <c r="A124" s="266">
        <v>114</v>
      </c>
      <c r="B124" s="267" t="s">
        <v>3542</v>
      </c>
      <c r="C124" s="276" t="s">
        <v>3543</v>
      </c>
      <c r="D124" s="276" t="s">
        <v>2683</v>
      </c>
      <c r="E124" s="276" t="s">
        <v>2454</v>
      </c>
      <c r="F124" s="273">
        <v>0</v>
      </c>
      <c r="G124" s="273"/>
      <c r="H124" s="273"/>
      <c r="I124" s="270">
        <f>+(Tabla13[[#This Row],[Balance Inicial ]]+Tabla13[[#This Row],[Entrada ]])-Tabla13[[#This Row],[Salida ]]</f>
        <v>0</v>
      </c>
      <c r="J124" s="271"/>
    </row>
    <row r="125" spans="1:10" x14ac:dyDescent="0.25">
      <c r="A125" s="266">
        <v>115</v>
      </c>
      <c r="B125" s="267" t="s">
        <v>2667</v>
      </c>
      <c r="C125" s="276" t="s">
        <v>3544</v>
      </c>
      <c r="D125" s="276" t="s">
        <v>2683</v>
      </c>
      <c r="E125" s="276" t="s">
        <v>2454</v>
      </c>
      <c r="F125" s="273">
        <v>75</v>
      </c>
      <c r="G125" s="273"/>
      <c r="H125" s="273"/>
      <c r="I125" s="270">
        <f>+(Tabla13[[#This Row],[Balance Inicial ]]+Tabla13[[#This Row],[Entrada ]])-Tabla13[[#This Row],[Salida ]]</f>
        <v>75</v>
      </c>
      <c r="J125" s="271"/>
    </row>
    <row r="126" spans="1:10" x14ac:dyDescent="0.25">
      <c r="A126" s="266">
        <v>116</v>
      </c>
      <c r="B126" s="267" t="s">
        <v>2668</v>
      </c>
      <c r="C126" s="276" t="s">
        <v>3545</v>
      </c>
      <c r="D126" s="276" t="s">
        <v>3546</v>
      </c>
      <c r="E126" s="276" t="s">
        <v>2454</v>
      </c>
      <c r="F126" s="273">
        <v>282</v>
      </c>
      <c r="G126" s="273"/>
      <c r="H126" s="273"/>
      <c r="I126" s="270">
        <f>+(Tabla13[[#This Row],[Balance Inicial ]]+Tabla13[[#This Row],[Entrada ]])-Tabla13[[#This Row],[Salida ]]</f>
        <v>282</v>
      </c>
      <c r="J126" s="271"/>
    </row>
    <row r="127" spans="1:10" x14ac:dyDescent="0.25">
      <c r="A127" s="266">
        <v>117</v>
      </c>
      <c r="B127" s="267" t="s">
        <v>2677</v>
      </c>
      <c r="C127" s="276" t="s">
        <v>2724</v>
      </c>
      <c r="D127" s="276" t="s">
        <v>3476</v>
      </c>
      <c r="E127" s="276" t="s">
        <v>2454</v>
      </c>
      <c r="F127" s="273">
        <v>68</v>
      </c>
      <c r="G127" s="273"/>
      <c r="H127" s="273"/>
      <c r="I127" s="270">
        <f>+(Tabla13[[#This Row],[Balance Inicial ]]+Tabla13[[#This Row],[Entrada ]])-Tabla13[[#This Row],[Salida ]]</f>
        <v>68</v>
      </c>
      <c r="J127" s="271"/>
    </row>
    <row r="128" spans="1:10" x14ac:dyDescent="0.25">
      <c r="A128" s="266">
        <v>118</v>
      </c>
      <c r="B128" s="267" t="s">
        <v>2699</v>
      </c>
      <c r="C128" s="276" t="s">
        <v>3547</v>
      </c>
      <c r="D128" s="276" t="s">
        <v>3476</v>
      </c>
      <c r="E128" s="276" t="s">
        <v>2454</v>
      </c>
      <c r="F128" s="273">
        <v>118</v>
      </c>
      <c r="G128" s="273"/>
      <c r="H128" s="273"/>
      <c r="I128" s="270">
        <f>+(Tabla13[[#This Row],[Balance Inicial ]]+Tabla13[[#This Row],[Entrada ]])-Tabla13[[#This Row],[Salida ]]</f>
        <v>118</v>
      </c>
      <c r="J128" s="271"/>
    </row>
    <row r="129" spans="1:10" x14ac:dyDescent="0.25">
      <c r="A129" s="266">
        <v>119</v>
      </c>
      <c r="B129" s="267" t="s">
        <v>2700</v>
      </c>
      <c r="C129" s="276" t="s">
        <v>3548</v>
      </c>
      <c r="D129" s="276" t="s">
        <v>3476</v>
      </c>
      <c r="E129" s="276" t="s">
        <v>2454</v>
      </c>
      <c r="F129" s="273">
        <v>29</v>
      </c>
      <c r="G129" s="273"/>
      <c r="H129" s="273"/>
      <c r="I129" s="270">
        <f>+(Tabla13[[#This Row],[Balance Inicial ]]+Tabla13[[#This Row],[Entrada ]])-Tabla13[[#This Row],[Salida ]]</f>
        <v>29</v>
      </c>
      <c r="J129" s="271"/>
    </row>
    <row r="130" spans="1:10" x14ac:dyDescent="0.25">
      <c r="A130" s="266">
        <v>120</v>
      </c>
      <c r="B130" s="267" t="s">
        <v>2760</v>
      </c>
      <c r="C130" s="276" t="s">
        <v>3549</v>
      </c>
      <c r="D130" s="276" t="s">
        <v>3476</v>
      </c>
      <c r="E130" s="276" t="s">
        <v>2454</v>
      </c>
      <c r="F130" s="273">
        <v>3</v>
      </c>
      <c r="G130" s="273"/>
      <c r="H130" s="273"/>
      <c r="I130" s="270">
        <f>+(Tabla13[[#This Row],[Balance Inicial ]]+Tabla13[[#This Row],[Entrada ]])-Tabla13[[#This Row],[Salida ]]</f>
        <v>3</v>
      </c>
      <c r="J130" s="271"/>
    </row>
    <row r="131" spans="1:10" x14ac:dyDescent="0.25">
      <c r="A131" s="266">
        <v>121</v>
      </c>
      <c r="B131" s="267" t="s">
        <v>2806</v>
      </c>
      <c r="C131" s="276" t="s">
        <v>3550</v>
      </c>
      <c r="D131" s="276" t="s">
        <v>2683</v>
      </c>
      <c r="E131" s="276" t="s">
        <v>2454</v>
      </c>
      <c r="F131" s="273">
        <v>145</v>
      </c>
      <c r="G131" s="273"/>
      <c r="H131" s="273"/>
      <c r="I131" s="270">
        <f>+(Tabla13[[#This Row],[Balance Inicial ]]+Tabla13[[#This Row],[Entrada ]])-Tabla13[[#This Row],[Salida ]]</f>
        <v>145</v>
      </c>
      <c r="J131" s="271"/>
    </row>
    <row r="132" spans="1:10" x14ac:dyDescent="0.25">
      <c r="A132" s="266">
        <v>122</v>
      </c>
      <c r="B132" s="267" t="s">
        <v>2807</v>
      </c>
      <c r="C132" s="276" t="s">
        <v>3551</v>
      </c>
      <c r="D132" s="276" t="s">
        <v>2683</v>
      </c>
      <c r="E132" s="276" t="s">
        <v>2454</v>
      </c>
      <c r="F132" s="273">
        <v>44</v>
      </c>
      <c r="G132" s="273"/>
      <c r="H132" s="273"/>
      <c r="I132" s="270">
        <f>+(Tabla13[[#This Row],[Balance Inicial ]]+Tabla13[[#This Row],[Entrada ]])-Tabla13[[#This Row],[Salida ]]</f>
        <v>44</v>
      </c>
      <c r="J132" s="271"/>
    </row>
    <row r="133" spans="1:10" x14ac:dyDescent="0.25">
      <c r="A133" s="266">
        <v>123</v>
      </c>
      <c r="B133" s="267" t="s">
        <v>3552</v>
      </c>
      <c r="C133" s="276" t="s">
        <v>3553</v>
      </c>
      <c r="D133" s="276" t="s">
        <v>2683</v>
      </c>
      <c r="E133" s="276" t="s">
        <v>2454</v>
      </c>
      <c r="F133" s="273">
        <v>1021</v>
      </c>
      <c r="G133" s="273"/>
      <c r="H133" s="273"/>
      <c r="I133" s="270">
        <f>+(Tabla13[[#This Row],[Balance Inicial ]]+Tabla13[[#This Row],[Entrada ]])-Tabla13[[#This Row],[Salida ]]</f>
        <v>1021</v>
      </c>
      <c r="J133" s="271"/>
    </row>
    <row r="134" spans="1:10" x14ac:dyDescent="0.25">
      <c r="A134" s="266">
        <v>124</v>
      </c>
      <c r="B134" s="267" t="s">
        <v>2858</v>
      </c>
      <c r="C134" s="276" t="s">
        <v>2859</v>
      </c>
      <c r="D134" s="276" t="s">
        <v>2683</v>
      </c>
      <c r="E134" s="276" t="s">
        <v>2454</v>
      </c>
      <c r="F134" s="273">
        <v>0</v>
      </c>
      <c r="G134" s="273"/>
      <c r="H134" s="273"/>
      <c r="I134" s="270">
        <f>+(Tabla13[[#This Row],[Balance Inicial ]]+Tabla13[[#This Row],[Entrada ]])-Tabla13[[#This Row],[Salida ]]</f>
        <v>0</v>
      </c>
      <c r="J134" s="271"/>
    </row>
    <row r="135" spans="1:10" x14ac:dyDescent="0.25">
      <c r="A135" s="266">
        <v>125</v>
      </c>
      <c r="B135" s="267" t="s">
        <v>2860</v>
      </c>
      <c r="C135" s="276" t="s">
        <v>3554</v>
      </c>
      <c r="D135" s="276" t="s">
        <v>2683</v>
      </c>
      <c r="E135" s="276" t="s">
        <v>2454</v>
      </c>
      <c r="F135" s="273">
        <v>1050</v>
      </c>
      <c r="G135" s="273"/>
      <c r="H135" s="273"/>
      <c r="I135" s="270">
        <f>+(Tabla13[[#This Row],[Balance Inicial ]]+Tabla13[[#This Row],[Entrada ]])-Tabla13[[#This Row],[Salida ]]</f>
        <v>1050</v>
      </c>
      <c r="J135" s="271"/>
    </row>
    <row r="136" spans="1:10" x14ac:dyDescent="0.25">
      <c r="A136" s="266">
        <v>126</v>
      </c>
      <c r="B136" s="267" t="s">
        <v>3394</v>
      </c>
      <c r="C136" s="276" t="s">
        <v>3555</v>
      </c>
      <c r="D136" s="276" t="s">
        <v>2683</v>
      </c>
      <c r="E136" s="276" t="s">
        <v>2454</v>
      </c>
      <c r="F136" s="273">
        <v>7</v>
      </c>
      <c r="G136" s="273"/>
      <c r="H136" s="273"/>
      <c r="I136" s="270">
        <f>+(Tabla13[[#This Row],[Balance Inicial ]]+Tabla13[[#This Row],[Entrada ]])-Tabla13[[#This Row],[Salida ]]</f>
        <v>7</v>
      </c>
      <c r="J136" s="271"/>
    </row>
    <row r="137" spans="1:10" x14ac:dyDescent="0.25">
      <c r="A137" s="266">
        <v>127</v>
      </c>
      <c r="B137" s="267" t="s">
        <v>3396</v>
      </c>
      <c r="C137" s="276" t="s">
        <v>3556</v>
      </c>
      <c r="D137" s="276" t="s">
        <v>2683</v>
      </c>
      <c r="E137" s="276" t="s">
        <v>2454</v>
      </c>
      <c r="F137" s="273">
        <v>3</v>
      </c>
      <c r="G137" s="273"/>
      <c r="H137" s="273"/>
      <c r="I137" s="270">
        <f>+(Tabla13[[#This Row],[Balance Inicial ]]+Tabla13[[#This Row],[Entrada ]])-Tabla13[[#This Row],[Salida ]]</f>
        <v>3</v>
      </c>
      <c r="J137" s="271"/>
    </row>
    <row r="138" spans="1:10" x14ac:dyDescent="0.25">
      <c r="A138" s="266">
        <v>128</v>
      </c>
      <c r="B138" s="267" t="s">
        <v>2858</v>
      </c>
      <c r="C138" s="276" t="s">
        <v>3557</v>
      </c>
      <c r="D138" s="276" t="s">
        <v>2683</v>
      </c>
      <c r="E138" s="276" t="s">
        <v>2454</v>
      </c>
      <c r="F138" s="273">
        <v>3</v>
      </c>
      <c r="G138" s="273"/>
      <c r="H138" s="273"/>
      <c r="I138" s="270">
        <f>+(Tabla13[[#This Row],[Balance Inicial ]]+Tabla13[[#This Row],[Entrada ]])-Tabla13[[#This Row],[Salida ]]</f>
        <v>3</v>
      </c>
      <c r="J138" s="271"/>
    </row>
    <row r="139" spans="1:10" x14ac:dyDescent="0.25">
      <c r="A139" s="266">
        <v>129</v>
      </c>
      <c r="B139" s="267" t="s">
        <v>3558</v>
      </c>
      <c r="C139" s="276" t="s">
        <v>2977</v>
      </c>
      <c r="D139" s="276" t="s">
        <v>2683</v>
      </c>
      <c r="E139" s="276" t="s">
        <v>2454</v>
      </c>
      <c r="F139" s="273">
        <v>16</v>
      </c>
      <c r="G139" s="273"/>
      <c r="H139" s="273"/>
      <c r="I139" s="270">
        <f>+(Tabla13[[#This Row],[Balance Inicial ]]+Tabla13[[#This Row],[Entrada ]])-Tabla13[[#This Row],[Salida ]]</f>
        <v>16</v>
      </c>
      <c r="J139" s="271"/>
    </row>
    <row r="140" spans="1:10" x14ac:dyDescent="0.25">
      <c r="A140" s="266">
        <v>130</v>
      </c>
      <c r="B140" s="267" t="s">
        <v>3394</v>
      </c>
      <c r="C140" s="276" t="s">
        <v>2234</v>
      </c>
      <c r="D140" s="276" t="s">
        <v>3123</v>
      </c>
      <c r="E140" s="276" t="s">
        <v>2454</v>
      </c>
      <c r="F140" s="273">
        <v>1</v>
      </c>
      <c r="G140" s="273"/>
      <c r="H140" s="273"/>
      <c r="I140" s="270">
        <f>+(Tabla13[[#This Row],[Balance Inicial ]]+Tabla13[[#This Row],[Entrada ]])-Tabla13[[#This Row],[Salida ]]</f>
        <v>1</v>
      </c>
      <c r="J140" s="271"/>
    </row>
    <row r="141" spans="1:10" x14ac:dyDescent="0.25">
      <c r="A141" s="266">
        <v>131</v>
      </c>
      <c r="B141" s="267" t="s">
        <v>3369</v>
      </c>
      <c r="C141" s="276" t="s">
        <v>3559</v>
      </c>
      <c r="D141" s="276" t="s">
        <v>2434</v>
      </c>
      <c r="E141" s="276" t="s">
        <v>2454</v>
      </c>
      <c r="F141" s="273">
        <v>0</v>
      </c>
      <c r="G141" s="273"/>
      <c r="H141" s="273"/>
      <c r="I141" s="270">
        <f>+(Tabla13[[#This Row],[Balance Inicial ]]+Tabla13[[#This Row],[Entrada ]])-Tabla13[[#This Row],[Salida ]]</f>
        <v>0</v>
      </c>
      <c r="J141" s="271"/>
    </row>
    <row r="142" spans="1:10" x14ac:dyDescent="0.25">
      <c r="A142" s="266">
        <v>132</v>
      </c>
      <c r="B142" s="267" t="s">
        <v>3487</v>
      </c>
      <c r="C142" s="276" t="s">
        <v>3040</v>
      </c>
      <c r="D142" s="276" t="s">
        <v>2683</v>
      </c>
      <c r="E142" s="276" t="s">
        <v>2454</v>
      </c>
      <c r="F142" s="273">
        <v>363</v>
      </c>
      <c r="G142" s="273"/>
      <c r="H142" s="273"/>
      <c r="I142" s="270">
        <f>+(Tabla13[[#This Row],[Balance Inicial ]]+Tabla13[[#This Row],[Entrada ]])-Tabla13[[#This Row],[Salida ]]</f>
        <v>363</v>
      </c>
      <c r="J142" s="271"/>
    </row>
    <row r="143" spans="1:10" x14ac:dyDescent="0.25">
      <c r="A143" s="266">
        <v>133</v>
      </c>
      <c r="B143" s="267" t="s">
        <v>2763</v>
      </c>
      <c r="C143" s="276" t="s">
        <v>3560</v>
      </c>
      <c r="D143" s="276" t="s">
        <v>2683</v>
      </c>
      <c r="E143" s="276" t="s">
        <v>2454</v>
      </c>
      <c r="F143" s="273">
        <v>54</v>
      </c>
      <c r="G143" s="273"/>
      <c r="H143" s="273"/>
      <c r="I143" s="270">
        <f>+(Tabla13[[#This Row],[Balance Inicial ]]+Tabla13[[#This Row],[Entrada ]])-Tabla13[[#This Row],[Salida ]]</f>
        <v>54</v>
      </c>
      <c r="J143" s="271"/>
    </row>
    <row r="144" spans="1:10" x14ac:dyDescent="0.25">
      <c r="A144" s="266">
        <v>134</v>
      </c>
      <c r="B144" s="267" t="s">
        <v>3561</v>
      </c>
      <c r="C144" s="276" t="s">
        <v>3562</v>
      </c>
      <c r="D144" s="276" t="s">
        <v>2975</v>
      </c>
      <c r="E144" s="276" t="s">
        <v>2454</v>
      </c>
      <c r="F144" s="273">
        <v>100</v>
      </c>
      <c r="G144" s="273"/>
      <c r="H144" s="273"/>
      <c r="I144" s="270">
        <f>+(Tabla13[[#This Row],[Balance Inicial ]]+Tabla13[[#This Row],[Entrada ]])-Tabla13[[#This Row],[Salida ]]</f>
        <v>100</v>
      </c>
      <c r="J144" s="271"/>
    </row>
    <row r="145" spans="1:10" x14ac:dyDescent="0.25">
      <c r="A145" s="266">
        <v>135</v>
      </c>
      <c r="B145" s="267" t="s">
        <v>3334</v>
      </c>
      <c r="C145" s="276" t="s">
        <v>3563</v>
      </c>
      <c r="D145" s="276" t="s">
        <v>3119</v>
      </c>
      <c r="E145" s="276" t="s">
        <v>2454</v>
      </c>
      <c r="F145" s="273">
        <v>61</v>
      </c>
      <c r="G145" s="273"/>
      <c r="H145" s="273"/>
      <c r="I145" s="270">
        <f>+(Tabla13[[#This Row],[Balance Inicial ]]+Tabla13[[#This Row],[Entrada ]])-Tabla13[[#This Row],[Salida ]]</f>
        <v>61</v>
      </c>
      <c r="J145" s="271"/>
    </row>
    <row r="146" spans="1:10" x14ac:dyDescent="0.25">
      <c r="A146" s="266">
        <v>136</v>
      </c>
      <c r="B146" s="267" t="s">
        <v>2600</v>
      </c>
      <c r="C146" s="276" t="s">
        <v>3564</v>
      </c>
      <c r="D146" s="276" t="s">
        <v>2865</v>
      </c>
      <c r="E146" s="276" t="s">
        <v>2454</v>
      </c>
      <c r="F146" s="273">
        <v>48</v>
      </c>
      <c r="G146" s="273"/>
      <c r="H146" s="273"/>
      <c r="I146" s="270">
        <f>+(Tabla13[[#This Row],[Balance Inicial ]]+Tabla13[[#This Row],[Entrada ]])-Tabla13[[#This Row],[Salida ]]</f>
        <v>48</v>
      </c>
      <c r="J146" s="271"/>
    </row>
    <row r="147" spans="1:10" x14ac:dyDescent="0.25">
      <c r="A147" s="266"/>
      <c r="B147" s="267"/>
      <c r="C147" s="276"/>
      <c r="D147" s="276"/>
      <c r="E147" s="276"/>
      <c r="F147" s="273"/>
      <c r="G147" s="273"/>
      <c r="H147" s="273"/>
      <c r="I147" s="270">
        <f>+(Tabla13[[#This Row],[Balance Inicial ]]+Tabla13[[#This Row],[Entrada ]])-Tabla13[[#This Row],[Salida ]]</f>
        <v>0</v>
      </c>
      <c r="J147" s="271"/>
    </row>
    <row r="148" spans="1:10" x14ac:dyDescent="0.25">
      <c r="A148" s="266"/>
      <c r="B148" s="267"/>
      <c r="C148" s="276"/>
      <c r="D148" s="276"/>
      <c r="E148" s="276"/>
      <c r="F148" s="273"/>
      <c r="G148" s="273"/>
      <c r="H148" s="273"/>
      <c r="I148" s="270">
        <f>+(Tabla13[[#This Row],[Balance Inicial ]]+Tabla13[[#This Row],[Entrada ]])-Tabla13[[#This Row],[Salida ]]</f>
        <v>0</v>
      </c>
      <c r="J148" s="271"/>
    </row>
    <row r="149" spans="1:10" x14ac:dyDescent="0.25">
      <c r="A149" s="266"/>
      <c r="B149" s="267"/>
      <c r="C149" s="276"/>
      <c r="D149" s="276"/>
      <c r="E149" s="276"/>
      <c r="F149" s="273"/>
      <c r="G149" s="273"/>
      <c r="H149" s="273"/>
      <c r="I149" s="270">
        <f>+(Tabla13[[#This Row],[Balance Inicial ]]+Tabla13[[#This Row],[Entrada ]])-Tabla13[[#This Row],[Salida ]]</f>
        <v>0</v>
      </c>
      <c r="J149" s="271"/>
    </row>
    <row r="150" spans="1:10" x14ac:dyDescent="0.25">
      <c r="A150" s="266"/>
      <c r="B150" s="267"/>
      <c r="C150" s="276"/>
      <c r="D150" s="276"/>
      <c r="E150" s="276"/>
      <c r="F150" s="273"/>
      <c r="G150" s="273"/>
      <c r="H150" s="273"/>
      <c r="I150" s="270">
        <f>+(Tabla13[[#This Row],[Balance Inicial ]]+Tabla13[[#This Row],[Entrada ]])-Tabla13[[#This Row],[Salida ]]</f>
        <v>0</v>
      </c>
      <c r="J150" s="271"/>
    </row>
    <row r="151" spans="1:10" x14ac:dyDescent="0.25">
      <c r="A151" s="266"/>
      <c r="B151" s="267"/>
      <c r="C151" s="276"/>
      <c r="D151" s="276"/>
      <c r="E151" s="276"/>
      <c r="F151" s="273"/>
      <c r="G151" s="273"/>
      <c r="H151" s="273"/>
      <c r="I151" s="270">
        <f>+(Tabla13[[#This Row],[Balance Inicial ]]+Tabla13[[#This Row],[Entrada ]])-Tabla13[[#This Row],[Salida ]]</f>
        <v>0</v>
      </c>
      <c r="J151" s="271"/>
    </row>
    <row r="152" spans="1:10" x14ac:dyDescent="0.25">
      <c r="A152" s="266"/>
      <c r="B152" s="267"/>
      <c r="C152" s="276"/>
      <c r="D152" s="276"/>
      <c r="E152" s="276"/>
      <c r="F152" s="273"/>
      <c r="G152" s="273"/>
      <c r="H152" s="273"/>
      <c r="I152" s="270">
        <f>+(Tabla13[[#This Row],[Balance Inicial ]]+Tabla13[[#This Row],[Entrada ]])-Tabla13[[#This Row],[Salida ]]</f>
        <v>0</v>
      </c>
      <c r="J152" s="271"/>
    </row>
    <row r="153" spans="1:10" x14ac:dyDescent="0.25">
      <c r="A153" s="266"/>
      <c r="B153" s="267"/>
      <c r="C153" s="276"/>
      <c r="D153" s="276"/>
      <c r="E153" s="276"/>
      <c r="F153" s="273"/>
      <c r="G153" s="273"/>
      <c r="H153" s="273"/>
      <c r="I153" s="270">
        <f>+(Tabla13[[#This Row],[Balance Inicial ]]+Tabla13[[#This Row],[Entrada ]])-Tabla13[[#This Row],[Salida ]]</f>
        <v>0</v>
      </c>
      <c r="J153" s="271"/>
    </row>
    <row r="154" spans="1:10" x14ac:dyDescent="0.25">
      <c r="A154" s="266"/>
      <c r="B154" s="267"/>
      <c r="C154" s="276"/>
      <c r="D154" s="276"/>
      <c r="E154" s="276"/>
      <c r="F154" s="273"/>
      <c r="G154" s="273"/>
      <c r="H154" s="273"/>
      <c r="I154" s="270">
        <f>+(Tabla13[[#This Row],[Balance Inicial ]]+Tabla13[[#This Row],[Entrada ]])-Tabla13[[#This Row],[Salida ]]</f>
        <v>0</v>
      </c>
      <c r="J154" s="271"/>
    </row>
    <row r="155" spans="1:10" x14ac:dyDescent="0.25">
      <c r="A155" s="266">
        <v>137</v>
      </c>
      <c r="B155" s="267" t="s">
        <v>3139</v>
      </c>
      <c r="C155" s="276" t="s">
        <v>240</v>
      </c>
      <c r="D155" s="276" t="s">
        <v>2683</v>
      </c>
      <c r="E155" s="276" t="s">
        <v>2873</v>
      </c>
      <c r="F155" s="273">
        <v>10</v>
      </c>
      <c r="G155" s="273"/>
      <c r="H155" s="273"/>
      <c r="I155" s="270">
        <f>+(Tabla13[[#This Row],[Balance Inicial ]]+Tabla13[[#This Row],[Entrada ]])-Tabla13[[#This Row],[Salida ]]</f>
        <v>10</v>
      </c>
      <c r="J155" s="271"/>
    </row>
    <row r="156" spans="1:10" x14ac:dyDescent="0.25">
      <c r="A156" s="266">
        <v>138</v>
      </c>
      <c r="B156" s="267" t="s">
        <v>3363</v>
      </c>
      <c r="C156" s="276" t="s">
        <v>3364</v>
      </c>
      <c r="D156" s="276" t="s">
        <v>2930</v>
      </c>
      <c r="E156" s="276" t="s">
        <v>2873</v>
      </c>
      <c r="F156" s="273">
        <v>20</v>
      </c>
      <c r="G156" s="273"/>
      <c r="H156" s="273"/>
      <c r="I156" s="270">
        <f>+(Tabla13[[#This Row],[Balance Inicial ]]+Tabla13[[#This Row],[Entrada ]])-Tabla13[[#This Row],[Salida ]]</f>
        <v>20</v>
      </c>
      <c r="J156" s="271"/>
    </row>
    <row r="157" spans="1:10" x14ac:dyDescent="0.25">
      <c r="A157" s="266">
        <v>139</v>
      </c>
      <c r="B157" s="267" t="s">
        <v>3565</v>
      </c>
      <c r="C157" s="276" t="s">
        <v>3566</v>
      </c>
      <c r="D157" s="276" t="s">
        <v>2930</v>
      </c>
      <c r="E157" s="276" t="s">
        <v>2873</v>
      </c>
      <c r="F157" s="273">
        <v>82</v>
      </c>
      <c r="G157" s="273"/>
      <c r="H157" s="273"/>
      <c r="I157" s="270">
        <f>+(Tabla13[[#This Row],[Balance Inicial ]]+Tabla13[[#This Row],[Entrada ]])-Tabla13[[#This Row],[Salida ]]</f>
        <v>82</v>
      </c>
      <c r="J157" s="271"/>
    </row>
    <row r="158" spans="1:10" x14ac:dyDescent="0.25">
      <c r="A158" s="266">
        <v>140</v>
      </c>
      <c r="B158" s="267" t="s">
        <v>3363</v>
      </c>
      <c r="C158" s="276" t="s">
        <v>3379</v>
      </c>
      <c r="D158" s="276" t="s">
        <v>2683</v>
      </c>
      <c r="E158" s="276" t="s">
        <v>2873</v>
      </c>
      <c r="F158" s="273">
        <v>19</v>
      </c>
      <c r="G158" s="273"/>
      <c r="H158" s="273"/>
      <c r="I158" s="270">
        <f>+(Tabla13[[#This Row],[Balance Inicial ]]+Tabla13[[#This Row],[Entrada ]])-Tabla13[[#This Row],[Salida ]]</f>
        <v>19</v>
      </c>
      <c r="J158" s="271"/>
    </row>
    <row r="159" spans="1:10" x14ac:dyDescent="0.25">
      <c r="A159" s="266">
        <v>141</v>
      </c>
      <c r="B159" s="267" t="s">
        <v>3141</v>
      </c>
      <c r="C159" s="276" t="s">
        <v>3567</v>
      </c>
      <c r="D159" s="276" t="s">
        <v>2683</v>
      </c>
      <c r="E159" s="276" t="s">
        <v>2873</v>
      </c>
      <c r="F159" s="273">
        <v>83</v>
      </c>
      <c r="G159" s="273"/>
      <c r="H159" s="273"/>
      <c r="I159" s="270">
        <f>+(Tabla13[[#This Row],[Balance Inicial ]]+Tabla13[[#This Row],[Entrada ]])-Tabla13[[#This Row],[Salida ]]</f>
        <v>83</v>
      </c>
      <c r="J159" s="271"/>
    </row>
    <row r="160" spans="1:10" x14ac:dyDescent="0.25">
      <c r="A160" s="266">
        <v>142</v>
      </c>
      <c r="B160" s="267" t="s">
        <v>3377</v>
      </c>
      <c r="C160" s="276" t="s">
        <v>3568</v>
      </c>
      <c r="D160" s="276" t="s">
        <v>2683</v>
      </c>
      <c r="E160" s="276" t="s">
        <v>2873</v>
      </c>
      <c r="F160" s="273">
        <v>1</v>
      </c>
      <c r="G160" s="273"/>
      <c r="H160" s="273"/>
      <c r="I160" s="270">
        <f>+(Tabla13[[#This Row],[Balance Inicial ]]+Tabla13[[#This Row],[Entrada ]])-Tabla13[[#This Row],[Salida ]]</f>
        <v>1</v>
      </c>
      <c r="J160" s="271"/>
    </row>
    <row r="161" spans="1:10" x14ac:dyDescent="0.25">
      <c r="A161" s="266">
        <v>143</v>
      </c>
      <c r="B161" s="267" t="s">
        <v>3569</v>
      </c>
      <c r="C161" s="276" t="s">
        <v>3570</v>
      </c>
      <c r="D161" s="276" t="s">
        <v>2683</v>
      </c>
      <c r="E161" s="276" t="s">
        <v>2873</v>
      </c>
      <c r="F161" s="273">
        <v>1</v>
      </c>
      <c r="G161" s="273"/>
      <c r="H161" s="273"/>
      <c r="I161" s="270">
        <f>+(Tabla13[[#This Row],[Balance Inicial ]]+Tabla13[[#This Row],[Entrada ]])-Tabla13[[#This Row],[Salida ]]</f>
        <v>1</v>
      </c>
      <c r="J161" s="271"/>
    </row>
    <row r="162" spans="1:10" x14ac:dyDescent="0.25">
      <c r="A162" s="266">
        <v>144</v>
      </c>
      <c r="B162" s="267" t="s">
        <v>3142</v>
      </c>
      <c r="C162" s="276" t="s">
        <v>3571</v>
      </c>
      <c r="D162" s="276" t="s">
        <v>2683</v>
      </c>
      <c r="E162" s="276" t="s">
        <v>2873</v>
      </c>
      <c r="F162" s="273">
        <v>1</v>
      </c>
      <c r="G162" s="273"/>
      <c r="H162" s="273"/>
      <c r="I162" s="270">
        <f>+(Tabla13[[#This Row],[Balance Inicial ]]+Tabla13[[#This Row],[Entrada ]])-Tabla13[[#This Row],[Salida ]]</f>
        <v>1</v>
      </c>
      <c r="J162" s="271"/>
    </row>
    <row r="163" spans="1:10" x14ac:dyDescent="0.25">
      <c r="A163" s="266">
        <v>145</v>
      </c>
      <c r="B163" s="267" t="s">
        <v>3145</v>
      </c>
      <c r="C163" s="276" t="s">
        <v>2938</v>
      </c>
      <c r="D163" s="276" t="s">
        <v>2683</v>
      </c>
      <c r="E163" s="276" t="s">
        <v>2873</v>
      </c>
      <c r="F163" s="273">
        <v>11</v>
      </c>
      <c r="G163" s="273"/>
      <c r="H163" s="273"/>
      <c r="I163" s="270">
        <f>+(Tabla13[[#This Row],[Balance Inicial ]]+Tabla13[[#This Row],[Entrada ]])-Tabla13[[#This Row],[Salida ]]</f>
        <v>11</v>
      </c>
      <c r="J163" s="271"/>
    </row>
    <row r="164" spans="1:10" x14ac:dyDescent="0.25">
      <c r="A164" s="266">
        <v>146</v>
      </c>
      <c r="B164" s="267" t="s">
        <v>3572</v>
      </c>
      <c r="C164" s="276" t="s">
        <v>2937</v>
      </c>
      <c r="D164" s="276" t="s">
        <v>2683</v>
      </c>
      <c r="E164" s="276" t="s">
        <v>2873</v>
      </c>
      <c r="F164" s="273">
        <v>13</v>
      </c>
      <c r="G164" s="273"/>
      <c r="H164" s="273"/>
      <c r="I164" s="270">
        <f>+(Tabla13[[#This Row],[Balance Inicial ]]+Tabla13[[#This Row],[Entrada ]])-Tabla13[[#This Row],[Salida ]]</f>
        <v>13</v>
      </c>
      <c r="J164" s="271"/>
    </row>
    <row r="165" spans="1:10" x14ac:dyDescent="0.25">
      <c r="A165" s="266">
        <v>147</v>
      </c>
      <c r="B165" s="267" t="s">
        <v>3144</v>
      </c>
      <c r="C165" s="276" t="s">
        <v>3573</v>
      </c>
      <c r="D165" s="276" t="s">
        <v>2683</v>
      </c>
      <c r="E165" s="276" t="s">
        <v>2873</v>
      </c>
      <c r="F165" s="273">
        <v>12</v>
      </c>
      <c r="G165" s="273"/>
      <c r="H165" s="273"/>
      <c r="I165" s="270">
        <f>+(Tabla13[[#This Row],[Balance Inicial ]]+Tabla13[[#This Row],[Entrada ]])-Tabla13[[#This Row],[Salida ]]</f>
        <v>12</v>
      </c>
      <c r="J165" s="271"/>
    </row>
    <row r="166" spans="1:10" x14ac:dyDescent="0.25">
      <c r="A166" s="266">
        <v>148</v>
      </c>
      <c r="B166" s="267" t="s">
        <v>3146</v>
      </c>
      <c r="C166" s="276" t="s">
        <v>3574</v>
      </c>
      <c r="D166" s="276" t="s">
        <v>2683</v>
      </c>
      <c r="E166" s="276" t="s">
        <v>2873</v>
      </c>
      <c r="F166" s="273">
        <v>0</v>
      </c>
      <c r="G166" s="273"/>
      <c r="H166" s="273"/>
      <c r="I166" s="270">
        <f>+(Tabla13[[#This Row],[Balance Inicial ]]+Tabla13[[#This Row],[Entrada ]])-Tabla13[[#This Row],[Salida ]]</f>
        <v>0</v>
      </c>
      <c r="J166" s="271"/>
    </row>
    <row r="167" spans="1:10" x14ac:dyDescent="0.25">
      <c r="A167" s="266">
        <v>149</v>
      </c>
      <c r="B167" s="267" t="s">
        <v>3284</v>
      </c>
      <c r="C167" s="276" t="s">
        <v>3285</v>
      </c>
      <c r="D167" s="276" t="s">
        <v>2939</v>
      </c>
      <c r="E167" s="276" t="s">
        <v>2873</v>
      </c>
      <c r="F167" s="273">
        <v>50</v>
      </c>
      <c r="G167" s="273"/>
      <c r="H167" s="273"/>
      <c r="I167" s="270">
        <f>+(Tabla13[[#This Row],[Balance Inicial ]]+Tabla13[[#This Row],[Entrada ]])-Tabla13[[#This Row],[Salida ]]</f>
        <v>50</v>
      </c>
      <c r="J167" s="271"/>
    </row>
    <row r="168" spans="1:10" x14ac:dyDescent="0.25">
      <c r="A168" s="266">
        <v>150</v>
      </c>
      <c r="B168" s="267" t="s">
        <v>3147</v>
      </c>
      <c r="C168" s="276" t="s">
        <v>3575</v>
      </c>
      <c r="D168" s="276" t="s">
        <v>2939</v>
      </c>
      <c r="E168" s="276" t="s">
        <v>2873</v>
      </c>
      <c r="F168" s="273">
        <v>0</v>
      </c>
      <c r="G168" s="273"/>
      <c r="H168" s="273"/>
      <c r="I168" s="270">
        <f>+(Tabla13[[#This Row],[Balance Inicial ]]+Tabla13[[#This Row],[Entrada ]])-Tabla13[[#This Row],[Salida ]]</f>
        <v>0</v>
      </c>
      <c r="J168" s="271"/>
    </row>
    <row r="169" spans="1:10" x14ac:dyDescent="0.25">
      <c r="A169" s="266">
        <v>151</v>
      </c>
      <c r="B169" s="267" t="s">
        <v>2940</v>
      </c>
      <c r="C169" s="276" t="s">
        <v>2941</v>
      </c>
      <c r="D169" s="276" t="s">
        <v>2939</v>
      </c>
      <c r="E169" s="276" t="s">
        <v>2873</v>
      </c>
      <c r="F169" s="273">
        <v>100</v>
      </c>
      <c r="G169" s="273"/>
      <c r="H169" s="273"/>
      <c r="I169" s="270">
        <f>+(Tabla13[[#This Row],[Balance Inicial ]]+Tabla13[[#This Row],[Entrada ]])-Tabla13[[#This Row],[Salida ]]</f>
        <v>100</v>
      </c>
      <c r="J169" s="271"/>
    </row>
    <row r="170" spans="1:10" x14ac:dyDescent="0.25">
      <c r="A170" s="266">
        <v>152</v>
      </c>
      <c r="B170" s="267" t="s">
        <v>3148</v>
      </c>
      <c r="C170" s="276" t="s">
        <v>3576</v>
      </c>
      <c r="D170" s="276" t="s">
        <v>2683</v>
      </c>
      <c r="E170" s="276" t="s">
        <v>2873</v>
      </c>
      <c r="F170" s="273">
        <v>0</v>
      </c>
      <c r="G170" s="273"/>
      <c r="H170" s="273"/>
      <c r="I170" s="270">
        <f>+(Tabla13[[#This Row],[Balance Inicial ]]+Tabla13[[#This Row],[Entrada ]])-Tabla13[[#This Row],[Salida ]]</f>
        <v>0</v>
      </c>
      <c r="J170" s="271"/>
    </row>
    <row r="171" spans="1:10" x14ac:dyDescent="0.25">
      <c r="A171" s="266">
        <v>153</v>
      </c>
      <c r="B171" s="267" t="s">
        <v>3286</v>
      </c>
      <c r="C171" s="276" t="s">
        <v>3577</v>
      </c>
      <c r="D171" s="276" t="s">
        <v>2683</v>
      </c>
      <c r="E171" s="276" t="s">
        <v>2873</v>
      </c>
      <c r="F171" s="273">
        <v>0</v>
      </c>
      <c r="G171" s="273"/>
      <c r="H171" s="273"/>
      <c r="I171" s="270">
        <f>+(Tabla13[[#This Row],[Balance Inicial ]]+Tabla13[[#This Row],[Entrada ]])-Tabla13[[#This Row],[Salida ]]</f>
        <v>0</v>
      </c>
      <c r="J171" s="271"/>
    </row>
    <row r="172" spans="1:10" x14ac:dyDescent="0.25">
      <c r="A172" s="266">
        <v>154</v>
      </c>
      <c r="B172" s="267" t="s">
        <v>3150</v>
      </c>
      <c r="C172" s="276" t="s">
        <v>3578</v>
      </c>
      <c r="D172" s="276" t="s">
        <v>2683</v>
      </c>
      <c r="E172" s="276" t="s">
        <v>2873</v>
      </c>
      <c r="F172" s="273">
        <v>0</v>
      </c>
      <c r="G172" s="273"/>
      <c r="H172" s="273"/>
      <c r="I172" s="270">
        <f>+(Tabla13[[#This Row],[Balance Inicial ]]+Tabla13[[#This Row],[Entrada ]])-Tabla13[[#This Row],[Salida ]]</f>
        <v>0</v>
      </c>
      <c r="J172" s="271"/>
    </row>
    <row r="173" spans="1:10" x14ac:dyDescent="0.25">
      <c r="A173" s="266">
        <v>155</v>
      </c>
      <c r="B173" s="267" t="s">
        <v>3149</v>
      </c>
      <c r="C173" s="276" t="s">
        <v>2944</v>
      </c>
      <c r="D173" s="276" t="s">
        <v>2683</v>
      </c>
      <c r="E173" s="276" t="s">
        <v>2873</v>
      </c>
      <c r="F173" s="273">
        <v>0</v>
      </c>
      <c r="G173" s="273"/>
      <c r="H173" s="273"/>
      <c r="I173" s="270">
        <f>+(Tabla13[[#This Row],[Balance Inicial ]]+Tabla13[[#This Row],[Entrada ]])-Tabla13[[#This Row],[Salida ]]</f>
        <v>0</v>
      </c>
      <c r="J173" s="271"/>
    </row>
    <row r="174" spans="1:10" x14ac:dyDescent="0.25">
      <c r="A174" s="266">
        <v>156</v>
      </c>
      <c r="B174" s="267" t="s">
        <v>3151</v>
      </c>
      <c r="C174" s="276" t="s">
        <v>3579</v>
      </c>
      <c r="D174" s="276" t="s">
        <v>2683</v>
      </c>
      <c r="E174" s="276" t="s">
        <v>2873</v>
      </c>
      <c r="F174" s="273">
        <v>2</v>
      </c>
      <c r="G174" s="273"/>
      <c r="H174" s="273"/>
      <c r="I174" s="270">
        <f>+(Tabla13[[#This Row],[Balance Inicial ]]+Tabla13[[#This Row],[Entrada ]])-Tabla13[[#This Row],[Salida ]]</f>
        <v>2</v>
      </c>
      <c r="J174" s="271"/>
    </row>
    <row r="175" spans="1:10" x14ac:dyDescent="0.25">
      <c r="A175" s="266">
        <v>157</v>
      </c>
      <c r="B175" s="267" t="s">
        <v>2947</v>
      </c>
      <c r="C175" s="276" t="s">
        <v>3282</v>
      </c>
      <c r="D175" s="276" t="s">
        <v>2683</v>
      </c>
      <c r="E175" s="276" t="s">
        <v>2873</v>
      </c>
      <c r="F175" s="273">
        <v>2</v>
      </c>
      <c r="G175" s="273"/>
      <c r="H175" s="273"/>
      <c r="I175" s="270">
        <f>+(Tabla13[[#This Row],[Balance Inicial ]]+Tabla13[[#This Row],[Entrada ]])-Tabla13[[#This Row],[Salida ]]</f>
        <v>2</v>
      </c>
      <c r="J175" s="271"/>
    </row>
    <row r="176" spans="1:10" x14ac:dyDescent="0.25">
      <c r="A176" s="266">
        <v>158</v>
      </c>
      <c r="B176" s="267" t="s">
        <v>2948</v>
      </c>
      <c r="C176" s="276" t="s">
        <v>2949</v>
      </c>
      <c r="D176" s="276" t="s">
        <v>2683</v>
      </c>
      <c r="E176" s="276" t="s">
        <v>2873</v>
      </c>
      <c r="F176" s="273">
        <v>0</v>
      </c>
      <c r="G176" s="273"/>
      <c r="H176" s="273"/>
      <c r="I176" s="270">
        <f>+(Tabla13[[#This Row],[Balance Inicial ]]+Tabla13[[#This Row],[Entrada ]])-Tabla13[[#This Row],[Salida ]]</f>
        <v>0</v>
      </c>
      <c r="J176" s="271"/>
    </row>
    <row r="177" spans="1:10" x14ac:dyDescent="0.25">
      <c r="A177" s="266">
        <v>159</v>
      </c>
      <c r="B177" s="267" t="s">
        <v>2950</v>
      </c>
      <c r="C177" s="276" t="s">
        <v>3280</v>
      </c>
      <c r="D177" s="276" t="s">
        <v>3580</v>
      </c>
      <c r="E177" s="276" t="s">
        <v>2873</v>
      </c>
      <c r="F177" s="273">
        <v>6</v>
      </c>
      <c r="G177" s="273"/>
      <c r="H177" s="273"/>
      <c r="I177" s="270">
        <f>+(Tabla13[[#This Row],[Balance Inicial ]]+Tabla13[[#This Row],[Entrada ]])-Tabla13[[#This Row],[Salida ]]</f>
        <v>6</v>
      </c>
      <c r="J177" s="271"/>
    </row>
    <row r="178" spans="1:10" x14ac:dyDescent="0.25">
      <c r="A178" s="266">
        <v>160</v>
      </c>
      <c r="B178" s="267" t="s">
        <v>2951</v>
      </c>
      <c r="C178" s="276" t="s">
        <v>2952</v>
      </c>
      <c r="D178" s="276" t="s">
        <v>2683</v>
      </c>
      <c r="E178" s="276" t="s">
        <v>3581</v>
      </c>
      <c r="F178" s="273">
        <v>0</v>
      </c>
      <c r="G178" s="273"/>
      <c r="H178" s="273"/>
      <c r="I178" s="270">
        <f>+(Tabla13[[#This Row],[Balance Inicial ]]+Tabla13[[#This Row],[Entrada ]])-Tabla13[[#This Row],[Salida ]]</f>
        <v>0</v>
      </c>
      <c r="J178" s="271"/>
    </row>
    <row r="179" spans="1:10" x14ac:dyDescent="0.25">
      <c r="A179" s="266">
        <v>161</v>
      </c>
      <c r="B179" s="267" t="s">
        <v>2953</v>
      </c>
      <c r="C179" s="276" t="s">
        <v>3582</v>
      </c>
      <c r="D179" s="276" t="s">
        <v>2683</v>
      </c>
      <c r="E179" s="276" t="s">
        <v>3583</v>
      </c>
      <c r="F179" s="273">
        <v>0</v>
      </c>
      <c r="G179" s="273"/>
      <c r="H179" s="273"/>
      <c r="I179" s="270">
        <f>+(Tabla13[[#This Row],[Balance Inicial ]]+Tabla13[[#This Row],[Entrada ]])-Tabla13[[#This Row],[Salida ]]</f>
        <v>0</v>
      </c>
      <c r="J179" s="271"/>
    </row>
    <row r="180" spans="1:10" x14ac:dyDescent="0.25">
      <c r="A180" s="266">
        <v>162</v>
      </c>
      <c r="B180" s="267" t="s">
        <v>2954</v>
      </c>
      <c r="C180" s="276" t="s">
        <v>2955</v>
      </c>
      <c r="D180" s="276" t="s">
        <v>2683</v>
      </c>
      <c r="E180" s="276" t="s">
        <v>2873</v>
      </c>
      <c r="F180" s="273">
        <v>0</v>
      </c>
      <c r="G180" s="273"/>
      <c r="H180" s="273"/>
      <c r="I180" s="270">
        <f>+(Tabla13[[#This Row],[Balance Inicial ]]+Tabla13[[#This Row],[Entrada ]])-Tabla13[[#This Row],[Salida ]]</f>
        <v>0</v>
      </c>
      <c r="J180" s="271"/>
    </row>
    <row r="181" spans="1:10" x14ac:dyDescent="0.25">
      <c r="A181" s="266">
        <v>163</v>
      </c>
      <c r="B181" s="267" t="s">
        <v>2956</v>
      </c>
      <c r="C181" s="276" t="s">
        <v>3584</v>
      </c>
      <c r="D181" s="276" t="s">
        <v>2683</v>
      </c>
      <c r="E181" s="276" t="s">
        <v>2873</v>
      </c>
      <c r="F181" s="273">
        <v>0</v>
      </c>
      <c r="G181" s="273"/>
      <c r="H181" s="273"/>
      <c r="I181" s="270">
        <f>+(Tabla13[[#This Row],[Balance Inicial ]]+Tabla13[[#This Row],[Entrada ]])-Tabla13[[#This Row],[Salida ]]</f>
        <v>0</v>
      </c>
      <c r="J181" s="271"/>
    </row>
    <row r="182" spans="1:10" x14ac:dyDescent="0.25">
      <c r="A182" s="266">
        <v>164</v>
      </c>
      <c r="B182" s="267" t="s">
        <v>2958</v>
      </c>
      <c r="C182" s="276" t="s">
        <v>3585</v>
      </c>
      <c r="D182" s="276" t="s">
        <v>2683</v>
      </c>
      <c r="E182" s="276" t="s">
        <v>2873</v>
      </c>
      <c r="F182" s="273">
        <v>0</v>
      </c>
      <c r="G182" s="273"/>
      <c r="H182" s="273"/>
      <c r="I182" s="270">
        <f>+(Tabla13[[#This Row],[Balance Inicial ]]+Tabla13[[#This Row],[Entrada ]])-Tabla13[[#This Row],[Salida ]]</f>
        <v>0</v>
      </c>
      <c r="J182" s="271"/>
    </row>
    <row r="183" spans="1:10" x14ac:dyDescent="0.25">
      <c r="A183" s="266">
        <v>165</v>
      </c>
      <c r="B183" s="267" t="s">
        <v>3264</v>
      </c>
      <c r="C183" s="276" t="s">
        <v>3586</v>
      </c>
      <c r="D183" s="276" t="s">
        <v>2683</v>
      </c>
      <c r="E183" s="276" t="s">
        <v>2873</v>
      </c>
      <c r="F183" s="273">
        <v>60</v>
      </c>
      <c r="G183" s="273"/>
      <c r="H183" s="273"/>
      <c r="I183" s="270">
        <f>+(Tabla13[[#This Row],[Balance Inicial ]]+Tabla13[[#This Row],[Entrada ]])-Tabla13[[#This Row],[Salida ]]</f>
        <v>60</v>
      </c>
      <c r="J183" s="271"/>
    </row>
    <row r="184" spans="1:10" x14ac:dyDescent="0.25">
      <c r="A184" s="266">
        <v>166</v>
      </c>
      <c r="B184" s="267" t="s">
        <v>3587</v>
      </c>
      <c r="C184" s="276" t="s">
        <v>3588</v>
      </c>
      <c r="D184" s="276" t="s">
        <v>2683</v>
      </c>
      <c r="E184" s="276" t="s">
        <v>2873</v>
      </c>
      <c r="F184" s="273">
        <v>0</v>
      </c>
      <c r="G184" s="273"/>
      <c r="H184" s="273"/>
      <c r="I184" s="270">
        <f>+(Tabla13[[#This Row],[Balance Inicial ]]+Tabla13[[#This Row],[Entrada ]])-Tabla13[[#This Row],[Salida ]]</f>
        <v>0</v>
      </c>
      <c r="J184" s="271"/>
    </row>
    <row r="185" spans="1:10" x14ac:dyDescent="0.25">
      <c r="A185" s="266">
        <v>167</v>
      </c>
      <c r="B185" s="267" t="s">
        <v>3266</v>
      </c>
      <c r="C185" s="276" t="s">
        <v>2962</v>
      </c>
      <c r="D185" s="276" t="s">
        <v>2683</v>
      </c>
      <c r="E185" s="276" t="s">
        <v>2873</v>
      </c>
      <c r="F185" s="273">
        <v>3</v>
      </c>
      <c r="G185" s="273"/>
      <c r="H185" s="273"/>
      <c r="I185" s="270">
        <f>+(Tabla13[[#This Row],[Balance Inicial ]]+Tabla13[[#This Row],[Entrada ]])-Tabla13[[#This Row],[Salida ]]</f>
        <v>3</v>
      </c>
      <c r="J185" s="271"/>
    </row>
    <row r="186" spans="1:10" x14ac:dyDescent="0.25">
      <c r="A186" s="266">
        <v>168</v>
      </c>
      <c r="B186" s="267" t="s">
        <v>2963</v>
      </c>
      <c r="C186" s="276" t="s">
        <v>3589</v>
      </c>
      <c r="D186" s="276" t="s">
        <v>2683</v>
      </c>
      <c r="E186" s="276" t="s">
        <v>2873</v>
      </c>
      <c r="F186" s="273">
        <v>60</v>
      </c>
      <c r="G186" s="273"/>
      <c r="H186" s="273"/>
      <c r="I186" s="270">
        <f>+(Tabla13[[#This Row],[Balance Inicial ]]+Tabla13[[#This Row],[Entrada ]])-Tabla13[[#This Row],[Salida ]]</f>
        <v>60</v>
      </c>
      <c r="J186" s="271"/>
    </row>
    <row r="187" spans="1:10" x14ac:dyDescent="0.25">
      <c r="A187" s="266">
        <v>169</v>
      </c>
      <c r="B187" s="267" t="s">
        <v>2964</v>
      </c>
      <c r="C187" s="276" t="s">
        <v>3590</v>
      </c>
      <c r="D187" s="276" t="s">
        <v>2683</v>
      </c>
      <c r="E187" s="276" t="s">
        <v>2873</v>
      </c>
      <c r="F187" s="273">
        <v>100</v>
      </c>
      <c r="G187" s="273"/>
      <c r="H187" s="273"/>
      <c r="I187" s="270">
        <f>+(Tabla13[[#This Row],[Balance Inicial ]]+Tabla13[[#This Row],[Entrada ]])-Tabla13[[#This Row],[Salida ]]</f>
        <v>100</v>
      </c>
      <c r="J187" s="271"/>
    </row>
    <row r="188" spans="1:10" x14ac:dyDescent="0.25">
      <c r="A188" s="266">
        <v>170</v>
      </c>
      <c r="B188" s="267" t="s">
        <v>2966</v>
      </c>
      <c r="C188" s="276" t="s">
        <v>3591</v>
      </c>
      <c r="D188" s="276" t="s">
        <v>2683</v>
      </c>
      <c r="E188" s="276" t="s">
        <v>2873</v>
      </c>
      <c r="F188" s="273">
        <v>100</v>
      </c>
      <c r="G188" s="273"/>
      <c r="H188" s="273"/>
      <c r="I188" s="270">
        <f>+(Tabla13[[#This Row],[Balance Inicial ]]+Tabla13[[#This Row],[Entrada ]])-Tabla13[[#This Row],[Salida ]]</f>
        <v>100</v>
      </c>
      <c r="J188" s="271"/>
    </row>
    <row r="189" spans="1:10" x14ac:dyDescent="0.25">
      <c r="A189" s="266">
        <v>171</v>
      </c>
      <c r="B189" s="267" t="s">
        <v>3309</v>
      </c>
      <c r="C189" s="276" t="s">
        <v>3310</v>
      </c>
      <c r="D189" s="276" t="s">
        <v>2430</v>
      </c>
      <c r="E189" s="276" t="s">
        <v>2873</v>
      </c>
      <c r="F189" s="273">
        <v>1</v>
      </c>
      <c r="G189" s="273"/>
      <c r="H189" s="273"/>
      <c r="I189" s="270">
        <f>+(Tabla13[[#This Row],[Balance Inicial ]]+Tabla13[[#This Row],[Entrada ]])-Tabla13[[#This Row],[Salida ]]</f>
        <v>1</v>
      </c>
      <c r="J189" s="271"/>
    </row>
    <row r="190" spans="1:10" x14ac:dyDescent="0.25">
      <c r="A190" s="266">
        <v>172</v>
      </c>
      <c r="B190" s="267" t="s">
        <v>3290</v>
      </c>
      <c r="C190" s="276" t="s">
        <v>3291</v>
      </c>
      <c r="D190" s="276" t="s">
        <v>2683</v>
      </c>
      <c r="E190" s="276" t="s">
        <v>2873</v>
      </c>
      <c r="F190" s="273">
        <v>4</v>
      </c>
      <c r="G190" s="273"/>
      <c r="H190" s="273"/>
      <c r="I190" s="270">
        <f>+(Tabla13[[#This Row],[Balance Inicial ]]+Tabla13[[#This Row],[Entrada ]])-Tabla13[[#This Row],[Salida ]]</f>
        <v>4</v>
      </c>
      <c r="J190" s="271"/>
    </row>
    <row r="191" spans="1:10" x14ac:dyDescent="0.25">
      <c r="A191" s="266">
        <v>173</v>
      </c>
      <c r="B191" s="267" t="s">
        <v>3311</v>
      </c>
      <c r="C191" s="276" t="s">
        <v>3312</v>
      </c>
      <c r="D191" s="276" t="s">
        <v>2683</v>
      </c>
      <c r="E191" s="276" t="s">
        <v>2873</v>
      </c>
      <c r="F191" s="273">
        <v>3</v>
      </c>
      <c r="G191" s="273"/>
      <c r="H191" s="273"/>
      <c r="I191" s="270">
        <f>+(Tabla13[[#This Row],[Balance Inicial ]]+Tabla13[[#This Row],[Entrada ]])-Tabla13[[#This Row],[Salida ]]</f>
        <v>3</v>
      </c>
      <c r="J191" s="271"/>
    </row>
    <row r="192" spans="1:10" x14ac:dyDescent="0.25">
      <c r="A192" s="266">
        <v>174</v>
      </c>
      <c r="B192" s="267" t="s">
        <v>2968</v>
      </c>
      <c r="C192" s="276" t="s">
        <v>3592</v>
      </c>
      <c r="D192" s="276" t="s">
        <v>2683</v>
      </c>
      <c r="E192" s="276" t="s">
        <v>2873</v>
      </c>
      <c r="F192" s="273">
        <v>0</v>
      </c>
      <c r="G192" s="273"/>
      <c r="H192" s="273"/>
      <c r="I192" s="270">
        <f>+(Tabla13[[#This Row],[Balance Inicial ]]+Tabla13[[#This Row],[Entrada ]])-Tabla13[[#This Row],[Salida ]]</f>
        <v>0</v>
      </c>
      <c r="J192" s="271"/>
    </row>
    <row r="193" spans="1:10" x14ac:dyDescent="0.25">
      <c r="A193" s="266">
        <v>175</v>
      </c>
      <c r="B193" s="267" t="s">
        <v>2945</v>
      </c>
      <c r="C193" s="276" t="s">
        <v>3593</v>
      </c>
      <c r="D193" s="276" t="s">
        <v>2683</v>
      </c>
      <c r="E193" s="276" t="s">
        <v>2873</v>
      </c>
      <c r="F193" s="273">
        <v>0</v>
      </c>
      <c r="G193" s="273"/>
      <c r="H193" s="273"/>
      <c r="I193" s="270">
        <f>+(Tabla13[[#This Row],[Balance Inicial ]]+Tabla13[[#This Row],[Entrada ]])-Tabla13[[#This Row],[Salida ]]</f>
        <v>0</v>
      </c>
      <c r="J193" s="271"/>
    </row>
    <row r="194" spans="1:10" x14ac:dyDescent="0.25">
      <c r="A194" s="266">
        <v>176</v>
      </c>
      <c r="B194" s="267" t="s">
        <v>2973</v>
      </c>
      <c r="C194" s="276" t="s">
        <v>3594</v>
      </c>
      <c r="D194" s="276" t="s">
        <v>2683</v>
      </c>
      <c r="E194" s="276" t="s">
        <v>2873</v>
      </c>
      <c r="F194" s="273">
        <v>0</v>
      </c>
      <c r="G194" s="273"/>
      <c r="H194" s="273"/>
      <c r="I194" s="270">
        <f>+(Tabla13[[#This Row],[Balance Inicial ]]+Tabla13[[#This Row],[Entrada ]])-Tabla13[[#This Row],[Salida ]]</f>
        <v>0</v>
      </c>
      <c r="J194" s="271"/>
    </row>
    <row r="195" spans="1:10" x14ac:dyDescent="0.25">
      <c r="A195" s="266">
        <v>177</v>
      </c>
      <c r="B195" s="267" t="s">
        <v>3013</v>
      </c>
      <c r="C195" s="276" t="s">
        <v>3595</v>
      </c>
      <c r="D195" s="276" t="s">
        <v>2683</v>
      </c>
      <c r="E195" s="276" t="s">
        <v>2873</v>
      </c>
      <c r="F195" s="273">
        <v>0</v>
      </c>
      <c r="G195" s="273"/>
      <c r="H195" s="273"/>
      <c r="I195" s="270">
        <f>+(Tabla13[[#This Row],[Balance Inicial ]]+Tabla13[[#This Row],[Entrada ]])-Tabla13[[#This Row],[Salida ]]</f>
        <v>0</v>
      </c>
      <c r="J195" s="271"/>
    </row>
    <row r="196" spans="1:10" x14ac:dyDescent="0.25">
      <c r="A196" s="266">
        <v>178</v>
      </c>
      <c r="B196" s="267" t="s">
        <v>3014</v>
      </c>
      <c r="C196" s="276" t="s">
        <v>3596</v>
      </c>
      <c r="D196" s="276" t="s">
        <v>2683</v>
      </c>
      <c r="E196" s="276" t="s">
        <v>2873</v>
      </c>
      <c r="F196" s="273">
        <v>0</v>
      </c>
      <c r="G196" s="273"/>
      <c r="H196" s="273"/>
      <c r="I196" s="270">
        <f>+(Tabla13[[#This Row],[Balance Inicial ]]+Tabla13[[#This Row],[Entrada ]])-Tabla13[[#This Row],[Salida ]]</f>
        <v>0</v>
      </c>
      <c r="J196" s="271"/>
    </row>
    <row r="197" spans="1:10" x14ac:dyDescent="0.25">
      <c r="A197" s="266">
        <v>179</v>
      </c>
      <c r="B197" s="267" t="s">
        <v>3015</v>
      </c>
      <c r="C197" s="276" t="s">
        <v>3597</v>
      </c>
      <c r="D197" s="276" t="s">
        <v>2683</v>
      </c>
      <c r="E197" s="276" t="s">
        <v>2873</v>
      </c>
      <c r="F197" s="273">
        <v>0</v>
      </c>
      <c r="G197" s="273"/>
      <c r="H197" s="273"/>
      <c r="I197" s="270">
        <f>+(Tabla13[[#This Row],[Balance Inicial ]]+Tabla13[[#This Row],[Entrada ]])-Tabla13[[#This Row],[Salida ]]</f>
        <v>0</v>
      </c>
      <c r="J197" s="271"/>
    </row>
    <row r="198" spans="1:10" x14ac:dyDescent="0.25">
      <c r="A198" s="266">
        <v>180</v>
      </c>
      <c r="B198" s="267" t="s">
        <v>3016</v>
      </c>
      <c r="C198" s="276" t="s">
        <v>3598</v>
      </c>
      <c r="D198" s="276" t="s">
        <v>2683</v>
      </c>
      <c r="E198" s="276" t="s">
        <v>2873</v>
      </c>
      <c r="F198" s="273">
        <v>0</v>
      </c>
      <c r="G198" s="273"/>
      <c r="H198" s="273"/>
      <c r="I198" s="270">
        <f>+(Tabla13[[#This Row],[Balance Inicial ]]+Tabla13[[#This Row],[Entrada ]])-Tabla13[[#This Row],[Salida ]]</f>
        <v>0</v>
      </c>
      <c r="J198" s="271"/>
    </row>
    <row r="199" spans="1:10" x14ac:dyDescent="0.25">
      <c r="A199" s="266">
        <v>181</v>
      </c>
      <c r="B199" s="267" t="s">
        <v>3017</v>
      </c>
      <c r="C199" s="276" t="s">
        <v>3599</v>
      </c>
      <c r="D199" s="276" t="s">
        <v>2428</v>
      </c>
      <c r="E199" s="276" t="s">
        <v>2873</v>
      </c>
      <c r="F199" s="273">
        <v>0</v>
      </c>
      <c r="G199" s="273"/>
      <c r="H199" s="273"/>
      <c r="I199" s="270">
        <f>+(Tabla13[[#This Row],[Balance Inicial ]]+Tabla13[[#This Row],[Entrada ]])-Tabla13[[#This Row],[Salida ]]</f>
        <v>0</v>
      </c>
      <c r="J199" s="271"/>
    </row>
    <row r="200" spans="1:10" x14ac:dyDescent="0.25">
      <c r="A200" s="266">
        <v>182</v>
      </c>
      <c r="B200" s="267" t="s">
        <v>3021</v>
      </c>
      <c r="C200" s="276" t="s">
        <v>3600</v>
      </c>
      <c r="D200" s="276" t="s">
        <v>2683</v>
      </c>
      <c r="E200" s="276" t="s">
        <v>2873</v>
      </c>
      <c r="F200" s="273">
        <v>0</v>
      </c>
      <c r="G200" s="273"/>
      <c r="H200" s="273"/>
      <c r="I200" s="270">
        <f>+(Tabla13[[#This Row],[Balance Inicial ]]+Tabla13[[#This Row],[Entrada ]])-Tabla13[[#This Row],[Salida ]]</f>
        <v>0</v>
      </c>
      <c r="J200" s="271"/>
    </row>
    <row r="201" spans="1:10" x14ac:dyDescent="0.25">
      <c r="A201" s="266">
        <v>183</v>
      </c>
      <c r="B201" s="267" t="s">
        <v>3023</v>
      </c>
      <c r="C201" s="276" t="s">
        <v>3024</v>
      </c>
      <c r="D201" s="276" t="s">
        <v>2428</v>
      </c>
      <c r="E201" s="276" t="s">
        <v>2873</v>
      </c>
      <c r="F201" s="273">
        <v>0</v>
      </c>
      <c r="G201" s="273"/>
      <c r="H201" s="273"/>
      <c r="I201" s="270">
        <f>+(Tabla13[[#This Row],[Balance Inicial ]]+Tabla13[[#This Row],[Entrada ]])-Tabla13[[#This Row],[Salida ]]</f>
        <v>0</v>
      </c>
      <c r="J201" s="271"/>
    </row>
    <row r="202" spans="1:10" x14ac:dyDescent="0.25">
      <c r="A202" s="266">
        <v>184</v>
      </c>
      <c r="B202" s="267" t="s">
        <v>3026</v>
      </c>
      <c r="C202" s="276" t="s">
        <v>3027</v>
      </c>
      <c r="D202" s="276" t="s">
        <v>2683</v>
      </c>
      <c r="E202" s="276" t="s">
        <v>2873</v>
      </c>
      <c r="F202" s="273">
        <v>0</v>
      </c>
      <c r="G202" s="273"/>
      <c r="H202" s="273"/>
      <c r="I202" s="270">
        <f>+(Tabla13[[#This Row],[Balance Inicial ]]+Tabla13[[#This Row],[Entrada ]])-Tabla13[[#This Row],[Salida ]]</f>
        <v>0</v>
      </c>
      <c r="J202" s="271"/>
    </row>
    <row r="203" spans="1:10" x14ac:dyDescent="0.25">
      <c r="A203" s="266">
        <v>185</v>
      </c>
      <c r="B203" s="267" t="s">
        <v>3028</v>
      </c>
      <c r="C203" s="276" t="s">
        <v>3276</v>
      </c>
      <c r="D203" s="276" t="s">
        <v>2865</v>
      </c>
      <c r="E203" s="276" t="s">
        <v>2873</v>
      </c>
      <c r="F203" s="273">
        <v>2</v>
      </c>
      <c r="G203" s="273"/>
      <c r="H203" s="273"/>
      <c r="I203" s="270">
        <f>+(Tabla13[[#This Row],[Balance Inicial ]]+Tabla13[[#This Row],[Entrada ]])-Tabla13[[#This Row],[Salida ]]</f>
        <v>2</v>
      </c>
      <c r="J203" s="271"/>
    </row>
    <row r="204" spans="1:10" x14ac:dyDescent="0.25">
      <c r="A204" s="266">
        <v>186</v>
      </c>
      <c r="B204" s="267" t="s">
        <v>3029</v>
      </c>
      <c r="C204" s="276" t="s">
        <v>3601</v>
      </c>
      <c r="D204" s="276" t="s">
        <v>2430</v>
      </c>
      <c r="E204" s="276" t="s">
        <v>2873</v>
      </c>
      <c r="F204" s="273">
        <v>4</v>
      </c>
      <c r="G204" s="273"/>
      <c r="H204" s="273"/>
      <c r="I204" s="270">
        <f>+(Tabla13[[#This Row],[Balance Inicial ]]+Tabla13[[#This Row],[Entrada ]])-Tabla13[[#This Row],[Salida ]]</f>
        <v>4</v>
      </c>
      <c r="J204" s="271"/>
    </row>
    <row r="205" spans="1:10" x14ac:dyDescent="0.25">
      <c r="A205" s="266">
        <v>187</v>
      </c>
      <c r="B205" s="267" t="s">
        <v>3030</v>
      </c>
      <c r="C205" s="276" t="s">
        <v>3031</v>
      </c>
      <c r="D205" s="276" t="s">
        <v>2683</v>
      </c>
      <c r="E205" s="276" t="s">
        <v>2873</v>
      </c>
      <c r="F205" s="273">
        <v>84</v>
      </c>
      <c r="G205" s="273"/>
      <c r="H205" s="273"/>
      <c r="I205" s="270">
        <f>+(Tabla13[[#This Row],[Balance Inicial ]]+Tabla13[[#This Row],[Entrada ]])-Tabla13[[#This Row],[Salida ]]</f>
        <v>84</v>
      </c>
      <c r="J205" s="271"/>
    </row>
    <row r="206" spans="1:10" x14ac:dyDescent="0.25">
      <c r="A206" s="266">
        <v>188</v>
      </c>
      <c r="B206" s="267" t="s">
        <v>3032</v>
      </c>
      <c r="C206" s="276" t="s">
        <v>3602</v>
      </c>
      <c r="D206" s="276" t="s">
        <v>2683</v>
      </c>
      <c r="E206" s="276" t="s">
        <v>2873</v>
      </c>
      <c r="F206" s="273">
        <v>2</v>
      </c>
      <c r="G206" s="273"/>
      <c r="H206" s="273"/>
      <c r="I206" s="270">
        <f>+(Tabla13[[#This Row],[Balance Inicial ]]+Tabla13[[#This Row],[Entrada ]])-Tabla13[[#This Row],[Salida ]]</f>
        <v>2</v>
      </c>
      <c r="J206" s="271"/>
    </row>
    <row r="207" spans="1:10" x14ac:dyDescent="0.25">
      <c r="A207" s="266">
        <v>189</v>
      </c>
      <c r="B207" s="267" t="s">
        <v>3034</v>
      </c>
      <c r="C207" s="276" t="s">
        <v>3603</v>
      </c>
      <c r="D207" s="276" t="s">
        <v>2683</v>
      </c>
      <c r="E207" s="276" t="s">
        <v>2873</v>
      </c>
      <c r="F207" s="273">
        <v>2</v>
      </c>
      <c r="G207" s="273"/>
      <c r="H207" s="273"/>
      <c r="I207" s="270">
        <f>+(Tabla13[[#This Row],[Balance Inicial ]]+Tabla13[[#This Row],[Entrada ]])-Tabla13[[#This Row],[Salida ]]</f>
        <v>2</v>
      </c>
      <c r="J207" s="271"/>
    </row>
    <row r="208" spans="1:10" x14ac:dyDescent="0.25">
      <c r="A208" s="266">
        <v>190</v>
      </c>
      <c r="B208" s="267" t="s">
        <v>3038</v>
      </c>
      <c r="C208" s="276" t="s">
        <v>3604</v>
      </c>
      <c r="D208" s="276" t="s">
        <v>2683</v>
      </c>
      <c r="E208" s="276" t="s">
        <v>2873</v>
      </c>
      <c r="F208" s="273">
        <v>2</v>
      </c>
      <c r="G208" s="273"/>
      <c r="H208" s="273"/>
      <c r="I208" s="270">
        <f>+(Tabla13[[#This Row],[Balance Inicial ]]+Tabla13[[#This Row],[Entrada ]])-Tabla13[[#This Row],[Salida ]]</f>
        <v>2</v>
      </c>
      <c r="J208" s="271"/>
    </row>
    <row r="209" spans="1:10" x14ac:dyDescent="0.25">
      <c r="A209" s="266">
        <v>191</v>
      </c>
      <c r="B209" s="267" t="s">
        <v>3605</v>
      </c>
      <c r="C209" s="276" t="s">
        <v>3039</v>
      </c>
      <c r="D209" s="276" t="s">
        <v>2683</v>
      </c>
      <c r="E209" s="276" t="s">
        <v>2873</v>
      </c>
      <c r="F209" s="273">
        <v>200</v>
      </c>
      <c r="G209" s="273"/>
      <c r="H209" s="273"/>
      <c r="I209" s="270">
        <f>+(Tabla13[[#This Row],[Balance Inicial ]]+Tabla13[[#This Row],[Entrada ]])-Tabla13[[#This Row],[Salida ]]</f>
        <v>200</v>
      </c>
      <c r="J209" s="271"/>
    </row>
    <row r="210" spans="1:10" x14ac:dyDescent="0.25">
      <c r="A210" s="266">
        <v>192</v>
      </c>
      <c r="B210" s="267" t="s">
        <v>2709</v>
      </c>
      <c r="C210" s="276" t="s">
        <v>3606</v>
      </c>
      <c r="D210" s="276" t="s">
        <v>2683</v>
      </c>
      <c r="E210" s="276" t="s">
        <v>2873</v>
      </c>
      <c r="F210" s="273">
        <v>0</v>
      </c>
      <c r="G210" s="273"/>
      <c r="H210" s="273"/>
      <c r="I210" s="270">
        <f>+(Tabla13[[#This Row],[Balance Inicial ]]+Tabla13[[#This Row],[Entrada ]])-Tabla13[[#This Row],[Salida ]]</f>
        <v>0</v>
      </c>
      <c r="J210" s="271"/>
    </row>
    <row r="211" spans="1:10" x14ac:dyDescent="0.25">
      <c r="A211" s="266">
        <v>193</v>
      </c>
      <c r="B211" s="267" t="s">
        <v>3607</v>
      </c>
      <c r="C211" s="276" t="s">
        <v>2974</v>
      </c>
      <c r="D211" s="276" t="s">
        <v>2683</v>
      </c>
      <c r="E211" s="276" t="s">
        <v>2873</v>
      </c>
      <c r="F211" s="273">
        <v>0</v>
      </c>
      <c r="G211" s="273"/>
      <c r="H211" s="273"/>
      <c r="I211" s="270">
        <f>+(Tabla13[[#This Row],[Balance Inicial ]]+Tabla13[[#This Row],[Entrada ]])-Tabla13[[#This Row],[Salida ]]</f>
        <v>0</v>
      </c>
      <c r="J211" s="271"/>
    </row>
    <row r="212" spans="1:10" x14ac:dyDescent="0.25">
      <c r="A212" s="266">
        <v>194</v>
      </c>
      <c r="B212" s="267" t="s">
        <v>2786</v>
      </c>
      <c r="C212" s="276" t="s">
        <v>3608</v>
      </c>
      <c r="D212" s="276" t="s">
        <v>2683</v>
      </c>
      <c r="E212" s="276" t="s">
        <v>2873</v>
      </c>
      <c r="F212" s="273">
        <v>0</v>
      </c>
      <c r="G212" s="273"/>
      <c r="H212" s="273"/>
      <c r="I212" s="270">
        <f>+(Tabla13[[#This Row],[Balance Inicial ]]+Tabla13[[#This Row],[Entrada ]])-Tabla13[[#This Row],[Salida ]]</f>
        <v>0</v>
      </c>
      <c r="J212" s="271"/>
    </row>
    <row r="213" spans="1:10" x14ac:dyDescent="0.25">
      <c r="A213" s="266">
        <v>195</v>
      </c>
      <c r="B213" s="267" t="s">
        <v>3057</v>
      </c>
      <c r="C213" s="276" t="s">
        <v>3609</v>
      </c>
      <c r="D213" s="276" t="s">
        <v>2683</v>
      </c>
      <c r="E213" s="276" t="s">
        <v>2873</v>
      </c>
      <c r="F213" s="273">
        <v>2</v>
      </c>
      <c r="G213" s="273"/>
      <c r="H213" s="273"/>
      <c r="I213" s="270">
        <f>+(Tabla13[[#This Row],[Balance Inicial ]]+Tabla13[[#This Row],[Entrada ]])-Tabla13[[#This Row],[Salida ]]</f>
        <v>2</v>
      </c>
      <c r="J213" s="271"/>
    </row>
    <row r="214" spans="1:10" x14ac:dyDescent="0.25">
      <c r="A214" s="266">
        <v>196</v>
      </c>
      <c r="B214" s="267" t="s">
        <v>2934</v>
      </c>
      <c r="C214" s="276" t="s">
        <v>3610</v>
      </c>
      <c r="D214" s="276" t="s">
        <v>2683</v>
      </c>
      <c r="E214" s="276" t="s">
        <v>2873</v>
      </c>
      <c r="F214" s="273">
        <v>0</v>
      </c>
      <c r="G214" s="273"/>
      <c r="H214" s="273"/>
      <c r="I214" s="270">
        <f>+(Tabla13[[#This Row],[Balance Inicial ]]+Tabla13[[#This Row],[Entrada ]])-Tabla13[[#This Row],[Salida ]]</f>
        <v>0</v>
      </c>
      <c r="J214" s="271"/>
    </row>
    <row r="215" spans="1:10" x14ac:dyDescent="0.25">
      <c r="A215" s="266">
        <v>197</v>
      </c>
      <c r="B215" s="267" t="s">
        <v>2817</v>
      </c>
      <c r="C215" s="276" t="s">
        <v>2818</v>
      </c>
      <c r="D215" s="276" t="s">
        <v>2683</v>
      </c>
      <c r="E215" s="276" t="s">
        <v>2873</v>
      </c>
      <c r="F215" s="273">
        <v>1</v>
      </c>
      <c r="G215" s="273"/>
      <c r="H215" s="273"/>
      <c r="I215" s="270">
        <f>+(Tabla13[[#This Row],[Balance Inicial ]]+Tabla13[[#This Row],[Entrada ]])-Tabla13[[#This Row],[Salida ]]</f>
        <v>1</v>
      </c>
      <c r="J215" s="271"/>
    </row>
    <row r="216" spans="1:10" x14ac:dyDescent="0.25">
      <c r="A216" s="266">
        <v>198</v>
      </c>
      <c r="B216" s="267" t="s">
        <v>2819</v>
      </c>
      <c r="C216" s="276" t="s">
        <v>3611</v>
      </c>
      <c r="D216" s="276" t="s">
        <v>2683</v>
      </c>
      <c r="E216" s="276" t="s">
        <v>2873</v>
      </c>
      <c r="F216" s="273">
        <v>0</v>
      </c>
      <c r="G216" s="273"/>
      <c r="H216" s="273"/>
      <c r="I216" s="270">
        <f>+(Tabla13[[#This Row],[Balance Inicial ]]+Tabla13[[#This Row],[Entrada ]])-Tabla13[[#This Row],[Salida ]]</f>
        <v>0</v>
      </c>
      <c r="J216" s="271"/>
    </row>
    <row r="217" spans="1:10" x14ac:dyDescent="0.25">
      <c r="A217" s="266">
        <v>199</v>
      </c>
      <c r="B217" s="267" t="s">
        <v>2823</v>
      </c>
      <c r="C217" s="276" t="s">
        <v>2824</v>
      </c>
      <c r="D217" s="276" t="s">
        <v>2683</v>
      </c>
      <c r="E217" s="276" t="s">
        <v>2873</v>
      </c>
      <c r="F217" s="273">
        <v>0</v>
      </c>
      <c r="G217" s="273"/>
      <c r="H217" s="273"/>
      <c r="I217" s="270">
        <f>+(Tabla13[[#This Row],[Balance Inicial ]]+Tabla13[[#This Row],[Entrada ]])-Tabla13[[#This Row],[Salida ]]</f>
        <v>0</v>
      </c>
      <c r="J217" s="271"/>
    </row>
    <row r="218" spans="1:10" x14ac:dyDescent="0.25">
      <c r="A218" s="266">
        <v>200</v>
      </c>
      <c r="B218" s="267" t="s">
        <v>2889</v>
      </c>
      <c r="C218" s="276" t="s">
        <v>2890</v>
      </c>
      <c r="D218" s="276" t="s">
        <v>2683</v>
      </c>
      <c r="E218" s="276" t="s">
        <v>2873</v>
      </c>
      <c r="F218" s="273">
        <v>0</v>
      </c>
      <c r="G218" s="273"/>
      <c r="H218" s="273"/>
      <c r="I218" s="270">
        <f>+(Tabla13[[#This Row],[Balance Inicial ]]+Tabla13[[#This Row],[Entrada ]])-Tabla13[[#This Row],[Salida ]]</f>
        <v>0</v>
      </c>
      <c r="J218" s="271"/>
    </row>
    <row r="219" spans="1:10" x14ac:dyDescent="0.25">
      <c r="A219" s="266">
        <v>201</v>
      </c>
      <c r="B219" s="267" t="s">
        <v>2821</v>
      </c>
      <c r="C219" s="276" t="s">
        <v>3612</v>
      </c>
      <c r="D219" s="276" t="s">
        <v>2683</v>
      </c>
      <c r="E219" s="276" t="s">
        <v>2873</v>
      </c>
      <c r="F219" s="273">
        <v>0</v>
      </c>
      <c r="G219" s="273"/>
      <c r="H219" s="273"/>
      <c r="I219" s="270">
        <f>+(Tabla13[[#This Row],[Balance Inicial ]]+Tabla13[[#This Row],[Entrada ]])-Tabla13[[#This Row],[Salida ]]</f>
        <v>0</v>
      </c>
      <c r="J219" s="271"/>
    </row>
    <row r="220" spans="1:10" x14ac:dyDescent="0.25">
      <c r="A220" s="266">
        <v>202</v>
      </c>
      <c r="B220" s="267" t="s">
        <v>3272</v>
      </c>
      <c r="C220" s="276" t="s">
        <v>3613</v>
      </c>
      <c r="D220" s="276" t="s">
        <v>2683</v>
      </c>
      <c r="E220" s="276" t="s">
        <v>2873</v>
      </c>
      <c r="F220" s="273">
        <v>9</v>
      </c>
      <c r="G220" s="273"/>
      <c r="H220" s="273"/>
      <c r="I220" s="270">
        <f>+(Tabla13[[#This Row],[Balance Inicial ]]+Tabla13[[#This Row],[Entrada ]])-Tabla13[[#This Row],[Salida ]]</f>
        <v>9</v>
      </c>
      <c r="J220" s="271"/>
    </row>
    <row r="221" spans="1:10" x14ac:dyDescent="0.25">
      <c r="A221" s="266">
        <v>203</v>
      </c>
      <c r="B221" s="267" t="s">
        <v>3614</v>
      </c>
      <c r="C221" s="276" t="s">
        <v>3615</v>
      </c>
      <c r="D221" s="276" t="s">
        <v>3616</v>
      </c>
      <c r="E221" s="276" t="s">
        <v>2873</v>
      </c>
      <c r="F221" s="273">
        <v>14</v>
      </c>
      <c r="G221" s="273"/>
      <c r="H221" s="273"/>
      <c r="I221" s="270">
        <f>+(Tabla13[[#This Row],[Balance Inicial ]]+Tabla13[[#This Row],[Entrada ]])-Tabla13[[#This Row],[Salida ]]</f>
        <v>14</v>
      </c>
      <c r="J221" s="271"/>
    </row>
    <row r="222" spans="1:10" x14ac:dyDescent="0.25">
      <c r="A222" s="266">
        <v>205</v>
      </c>
      <c r="B222" s="267" t="s">
        <v>3307</v>
      </c>
      <c r="C222" s="276" t="s">
        <v>3617</v>
      </c>
      <c r="D222" s="276" t="s">
        <v>2430</v>
      </c>
      <c r="E222" s="276" t="s">
        <v>2873</v>
      </c>
      <c r="F222" s="273">
        <v>2</v>
      </c>
      <c r="G222" s="273"/>
      <c r="H222" s="273"/>
      <c r="I222" s="270">
        <f>+(Tabla13[[#This Row],[Balance Inicial ]]+Tabla13[[#This Row],[Entrada ]])-Tabla13[[#This Row],[Salida ]]</f>
        <v>2</v>
      </c>
      <c r="J222" s="271"/>
    </row>
    <row r="223" spans="1:10" x14ac:dyDescent="0.25">
      <c r="A223" s="266">
        <v>206</v>
      </c>
      <c r="B223" s="267" t="s">
        <v>3303</v>
      </c>
      <c r="C223" s="276" t="s">
        <v>3618</v>
      </c>
      <c r="D223" s="276" t="s">
        <v>2683</v>
      </c>
      <c r="E223" s="276" t="s">
        <v>2873</v>
      </c>
      <c r="F223" s="273">
        <v>1</v>
      </c>
      <c r="G223" s="273"/>
      <c r="H223" s="273"/>
      <c r="I223" s="270">
        <f>+(Tabla13[[#This Row],[Balance Inicial ]]+Tabla13[[#This Row],[Entrada ]])-Tabla13[[#This Row],[Salida ]]</f>
        <v>1</v>
      </c>
      <c r="J223" s="271"/>
    </row>
    <row r="224" spans="1:10" x14ac:dyDescent="0.25">
      <c r="A224" s="266">
        <v>207</v>
      </c>
      <c r="B224" s="267" t="s">
        <v>3301</v>
      </c>
      <c r="C224" s="276" t="s">
        <v>3619</v>
      </c>
      <c r="D224" s="276" t="s">
        <v>2683</v>
      </c>
      <c r="E224" s="276" t="s">
        <v>2873</v>
      </c>
      <c r="F224" s="273">
        <v>10</v>
      </c>
      <c r="G224" s="273"/>
      <c r="H224" s="273"/>
      <c r="I224" s="270">
        <f>+(Tabla13[[#This Row],[Balance Inicial ]]+Tabla13[[#This Row],[Entrada ]])-Tabla13[[#This Row],[Salida ]]</f>
        <v>10</v>
      </c>
      <c r="J224" s="271"/>
    </row>
    <row r="225" spans="1:10" x14ac:dyDescent="0.25">
      <c r="A225" s="266">
        <v>208</v>
      </c>
      <c r="B225" s="267" t="s">
        <v>3297</v>
      </c>
      <c r="C225" s="276" t="s">
        <v>3298</v>
      </c>
      <c r="D225" s="276" t="s">
        <v>2683</v>
      </c>
      <c r="E225" s="276" t="s">
        <v>2873</v>
      </c>
      <c r="F225" s="273">
        <v>1</v>
      </c>
      <c r="G225" s="273"/>
      <c r="H225" s="273"/>
      <c r="I225" s="270">
        <f>+(Tabla13[[#This Row],[Balance Inicial ]]+Tabla13[[#This Row],[Entrada ]])-Tabla13[[#This Row],[Salida ]]</f>
        <v>1</v>
      </c>
      <c r="J225" s="271"/>
    </row>
    <row r="226" spans="1:10" x14ac:dyDescent="0.25">
      <c r="A226" s="266">
        <v>209</v>
      </c>
      <c r="B226" s="267" t="s">
        <v>3299</v>
      </c>
      <c r="C226" s="276" t="s">
        <v>3300</v>
      </c>
      <c r="D226" s="276" t="s">
        <v>2683</v>
      </c>
      <c r="E226" s="276" t="s">
        <v>2873</v>
      </c>
      <c r="F226" s="273">
        <v>1</v>
      </c>
      <c r="G226" s="273"/>
      <c r="H226" s="273"/>
      <c r="I226" s="270">
        <f>+(Tabla13[[#This Row],[Balance Inicial ]]+Tabla13[[#This Row],[Entrada ]])-Tabla13[[#This Row],[Salida ]]</f>
        <v>1</v>
      </c>
      <c r="J226" s="271"/>
    </row>
    <row r="227" spans="1:10" x14ac:dyDescent="0.25">
      <c r="A227" s="266">
        <v>210</v>
      </c>
      <c r="B227" s="267" t="s">
        <v>3278</v>
      </c>
      <c r="C227" s="276" t="s">
        <v>3296</v>
      </c>
      <c r="D227" s="276" t="s">
        <v>2683</v>
      </c>
      <c r="E227" s="276" t="s">
        <v>2873</v>
      </c>
      <c r="F227" s="273">
        <v>1</v>
      </c>
      <c r="G227" s="273"/>
      <c r="H227" s="273"/>
      <c r="I227" s="270">
        <f>+(Tabla13[[#This Row],[Balance Inicial ]]+Tabla13[[#This Row],[Entrada ]])-Tabla13[[#This Row],[Salida ]]</f>
        <v>1</v>
      </c>
      <c r="J227" s="271"/>
    </row>
    <row r="228" spans="1:10" x14ac:dyDescent="0.25">
      <c r="A228" s="266">
        <v>211</v>
      </c>
      <c r="B228" s="267" t="s">
        <v>3305</v>
      </c>
      <c r="C228" s="276" t="s">
        <v>3306</v>
      </c>
      <c r="D228" s="276" t="s">
        <v>2430</v>
      </c>
      <c r="E228" s="276" t="s">
        <v>2873</v>
      </c>
      <c r="F228" s="273">
        <v>1</v>
      </c>
      <c r="G228" s="273"/>
      <c r="H228" s="273"/>
      <c r="I228" s="270">
        <f>+(Tabla13[[#This Row],[Balance Inicial ]]+Tabla13[[#This Row],[Entrada ]])-Tabla13[[#This Row],[Salida ]]</f>
        <v>1</v>
      </c>
      <c r="J228" s="271"/>
    </row>
    <row r="229" spans="1:10" x14ac:dyDescent="0.25">
      <c r="A229" s="266">
        <v>212</v>
      </c>
      <c r="B229" s="267" t="s">
        <v>3288</v>
      </c>
      <c r="C229" s="276" t="s">
        <v>3620</v>
      </c>
      <c r="D229" s="276" t="s">
        <v>2430</v>
      </c>
      <c r="E229" s="276" t="s">
        <v>2873</v>
      </c>
      <c r="F229" s="273">
        <v>2</v>
      </c>
      <c r="G229" s="273"/>
      <c r="H229" s="273"/>
      <c r="I229" s="270">
        <f>+(Tabla13[[#This Row],[Balance Inicial ]]+Tabla13[[#This Row],[Entrada ]])-Tabla13[[#This Row],[Salida ]]</f>
        <v>2</v>
      </c>
      <c r="J229" s="271"/>
    </row>
    <row r="230" spans="1:10" x14ac:dyDescent="0.25">
      <c r="A230" s="266">
        <v>213</v>
      </c>
      <c r="B230" s="267" t="s">
        <v>2788</v>
      </c>
      <c r="C230" s="276" t="s">
        <v>3621</v>
      </c>
      <c r="D230" s="276" t="s">
        <v>2683</v>
      </c>
      <c r="E230" s="276" t="s">
        <v>2873</v>
      </c>
      <c r="F230" s="273">
        <v>12</v>
      </c>
      <c r="G230" s="273"/>
      <c r="H230" s="273"/>
      <c r="I230" s="270">
        <f>+(Tabla13[[#This Row],[Balance Inicial ]]+Tabla13[[#This Row],[Entrada ]])-Tabla13[[#This Row],[Salida ]]</f>
        <v>12</v>
      </c>
      <c r="J230" s="271"/>
    </row>
    <row r="231" spans="1:10" x14ac:dyDescent="0.25">
      <c r="A231" s="266">
        <v>214</v>
      </c>
      <c r="B231" s="267" t="s">
        <v>3261</v>
      </c>
      <c r="C231" s="276" t="s">
        <v>3262</v>
      </c>
      <c r="D231" s="276" t="s">
        <v>3622</v>
      </c>
      <c r="E231" s="276" t="s">
        <v>2873</v>
      </c>
      <c r="F231" s="273">
        <v>0</v>
      </c>
      <c r="G231" s="273"/>
      <c r="H231" s="273"/>
      <c r="I231" s="270">
        <f>+(Tabla13[[#This Row],[Balance Inicial ]]+Tabla13[[#This Row],[Entrada ]])-Tabla13[[#This Row],[Salida ]]</f>
        <v>0</v>
      </c>
      <c r="J231" s="271"/>
    </row>
    <row r="232" spans="1:10" x14ac:dyDescent="0.25">
      <c r="A232" s="266">
        <v>215</v>
      </c>
      <c r="B232" s="267" t="s">
        <v>3623</v>
      </c>
      <c r="C232" s="276" t="s">
        <v>3624</v>
      </c>
      <c r="D232" s="276" t="s">
        <v>2683</v>
      </c>
      <c r="E232" s="276" t="s">
        <v>2873</v>
      </c>
      <c r="F232" s="273">
        <v>1</v>
      </c>
      <c r="G232" s="273"/>
      <c r="H232" s="273"/>
      <c r="I232" s="270">
        <f>+(Tabla13[[#This Row],[Balance Inicial ]]+Tabla13[[#This Row],[Entrada ]])-Tabla13[[#This Row],[Salida ]]</f>
        <v>1</v>
      </c>
      <c r="J232" s="271"/>
    </row>
    <row r="233" spans="1:10" x14ac:dyDescent="0.25">
      <c r="A233" s="266">
        <v>216</v>
      </c>
      <c r="B233" s="267" t="s">
        <v>3268</v>
      </c>
      <c r="C233" s="276" t="s">
        <v>3269</v>
      </c>
      <c r="D233" s="276" t="s">
        <v>2683</v>
      </c>
      <c r="E233" s="276" t="s">
        <v>2873</v>
      </c>
      <c r="F233" s="273">
        <v>0</v>
      </c>
      <c r="G233" s="273"/>
      <c r="H233" s="273"/>
      <c r="I233" s="270">
        <f>+(Tabla13[[#This Row],[Balance Inicial ]]+Tabla13[[#This Row],[Entrada ]])-Tabla13[[#This Row],[Salida ]]</f>
        <v>0</v>
      </c>
      <c r="J233" s="271"/>
    </row>
    <row r="234" spans="1:10" x14ac:dyDescent="0.25">
      <c r="A234" s="266">
        <v>217</v>
      </c>
      <c r="B234" s="267" t="s">
        <v>3625</v>
      </c>
      <c r="C234" s="276" t="s">
        <v>3626</v>
      </c>
      <c r="D234" s="276" t="s">
        <v>2683</v>
      </c>
      <c r="E234" s="276" t="s">
        <v>2873</v>
      </c>
      <c r="F234" s="273">
        <v>1</v>
      </c>
      <c r="G234" s="273"/>
      <c r="H234" s="273"/>
      <c r="I234" s="270">
        <f>+(Tabla13[[#This Row],[Balance Inicial ]]+Tabla13[[#This Row],[Entrada ]])-Tabla13[[#This Row],[Salida ]]</f>
        <v>1</v>
      </c>
      <c r="J234" s="271"/>
    </row>
    <row r="235" spans="1:10" x14ac:dyDescent="0.25">
      <c r="A235" s="266"/>
      <c r="B235" s="267"/>
      <c r="C235" s="276"/>
      <c r="D235" s="276"/>
      <c r="E235" s="276"/>
      <c r="F235" s="273"/>
      <c r="G235" s="273"/>
      <c r="H235" s="273"/>
      <c r="I235" s="270">
        <f>+(Tabla13[[#This Row],[Balance Inicial ]]+Tabla13[[#This Row],[Entrada ]])-Tabla13[[#This Row],[Salida ]]</f>
        <v>0</v>
      </c>
      <c r="J235" s="271"/>
    </row>
    <row r="236" spans="1:10" x14ac:dyDescent="0.25">
      <c r="A236" s="266"/>
      <c r="B236" s="267"/>
      <c r="C236" s="276"/>
      <c r="D236" s="276"/>
      <c r="E236" s="276"/>
      <c r="F236" s="273"/>
      <c r="G236" s="273"/>
      <c r="H236" s="273"/>
      <c r="I236" s="270">
        <f>+(Tabla13[[#This Row],[Balance Inicial ]]+Tabla13[[#This Row],[Entrada ]])-Tabla13[[#This Row],[Salida ]]</f>
        <v>0</v>
      </c>
      <c r="J236" s="271"/>
    </row>
    <row r="237" spans="1:10" x14ac:dyDescent="0.25">
      <c r="A237" s="266"/>
      <c r="B237" s="267"/>
      <c r="C237" s="276"/>
      <c r="D237" s="276"/>
      <c r="E237" s="276"/>
      <c r="F237" s="273"/>
      <c r="G237" s="273"/>
      <c r="H237" s="273"/>
      <c r="I237" s="270">
        <f>+(Tabla13[[#This Row],[Balance Inicial ]]+Tabla13[[#This Row],[Entrada ]])-Tabla13[[#This Row],[Salida ]]</f>
        <v>0</v>
      </c>
      <c r="J237" s="271"/>
    </row>
    <row r="238" spans="1:10" x14ac:dyDescent="0.25">
      <c r="A238" s="266"/>
      <c r="B238" s="267"/>
      <c r="C238" s="276"/>
      <c r="D238" s="276"/>
      <c r="E238" s="276"/>
      <c r="F238" s="273"/>
      <c r="G238" s="273"/>
      <c r="H238" s="273"/>
      <c r="I238" s="270">
        <f>+(Tabla13[[#This Row],[Balance Inicial ]]+Tabla13[[#This Row],[Entrada ]])-Tabla13[[#This Row],[Salida ]]</f>
        <v>0</v>
      </c>
      <c r="J238" s="271"/>
    </row>
    <row r="239" spans="1:10" x14ac:dyDescent="0.25">
      <c r="A239" s="266"/>
      <c r="B239" s="267"/>
      <c r="C239" s="276"/>
      <c r="D239" s="276"/>
      <c r="E239" s="276"/>
      <c r="F239" s="273"/>
      <c r="G239" s="273"/>
      <c r="H239" s="273"/>
      <c r="I239" s="270">
        <f>+(Tabla13[[#This Row],[Balance Inicial ]]+Tabla13[[#This Row],[Entrada ]])-Tabla13[[#This Row],[Salida ]]</f>
        <v>0</v>
      </c>
      <c r="J239" s="271"/>
    </row>
    <row r="240" spans="1:10" x14ac:dyDescent="0.25">
      <c r="A240" s="266"/>
      <c r="B240" s="267"/>
      <c r="C240" s="276"/>
      <c r="D240" s="276"/>
      <c r="E240" s="276"/>
      <c r="F240" s="273"/>
      <c r="G240" s="273"/>
      <c r="H240" s="273"/>
      <c r="I240" s="270">
        <f>+(Tabla13[[#This Row],[Balance Inicial ]]+Tabla13[[#This Row],[Entrada ]])-Tabla13[[#This Row],[Salida ]]</f>
        <v>0</v>
      </c>
      <c r="J240" s="271"/>
    </row>
    <row r="241" spans="1:10" x14ac:dyDescent="0.25">
      <c r="A241" s="266"/>
      <c r="B241" s="267"/>
      <c r="C241" s="276"/>
      <c r="D241" s="276"/>
      <c r="E241" s="276"/>
      <c r="F241" s="273"/>
      <c r="G241" s="273"/>
      <c r="H241" s="273"/>
      <c r="I241" s="270">
        <f>+(Tabla13[[#This Row],[Balance Inicial ]]+Tabla13[[#This Row],[Entrada ]])-Tabla13[[#This Row],[Salida ]]</f>
        <v>0</v>
      </c>
      <c r="J241" s="271"/>
    </row>
    <row r="242" spans="1:10" x14ac:dyDescent="0.25">
      <c r="A242" s="266"/>
      <c r="B242" s="267"/>
      <c r="C242" s="276"/>
      <c r="D242" s="276"/>
      <c r="E242" s="276"/>
      <c r="F242" s="273"/>
      <c r="G242" s="273"/>
      <c r="H242" s="273"/>
      <c r="I242" s="270">
        <f>+(Tabla13[[#This Row],[Balance Inicial ]]+Tabla13[[#This Row],[Entrada ]])-Tabla13[[#This Row],[Salida ]]</f>
        <v>0</v>
      </c>
      <c r="J242" s="271"/>
    </row>
    <row r="243" spans="1:10" x14ac:dyDescent="0.25">
      <c r="A243" s="266"/>
      <c r="B243" s="267"/>
      <c r="C243" s="276"/>
      <c r="D243" s="276"/>
      <c r="E243" s="276"/>
      <c r="F243" s="273"/>
      <c r="G243" s="273"/>
      <c r="H243" s="273"/>
      <c r="I243" s="270">
        <f>+(Tabla13[[#This Row],[Balance Inicial ]]+Tabla13[[#This Row],[Entrada ]])-Tabla13[[#This Row],[Salida ]]</f>
        <v>0</v>
      </c>
      <c r="J243" s="271"/>
    </row>
    <row r="244" spans="1:10" x14ac:dyDescent="0.25">
      <c r="A244" s="266"/>
      <c r="B244" s="267"/>
      <c r="C244" s="276"/>
      <c r="D244" s="276"/>
      <c r="E244" s="276"/>
      <c r="F244" s="273"/>
      <c r="G244" s="273"/>
      <c r="H244" s="273"/>
      <c r="I244" s="270">
        <f>+(Tabla13[[#This Row],[Balance Inicial ]]+Tabla13[[#This Row],[Entrada ]])-Tabla13[[#This Row],[Salida ]]</f>
        <v>0</v>
      </c>
      <c r="J244" s="271"/>
    </row>
    <row r="245" spans="1:10" x14ac:dyDescent="0.25">
      <c r="A245" s="266"/>
      <c r="B245" s="267"/>
      <c r="C245" s="276"/>
      <c r="D245" s="276"/>
      <c r="E245" s="276"/>
      <c r="F245" s="273"/>
      <c r="G245" s="273"/>
      <c r="H245" s="273"/>
      <c r="I245" s="270">
        <f>+(Tabla13[[#This Row],[Balance Inicial ]]+Tabla13[[#This Row],[Entrada ]])-Tabla13[[#This Row],[Salida ]]</f>
        <v>0</v>
      </c>
      <c r="J245" s="271"/>
    </row>
    <row r="246" spans="1:10" x14ac:dyDescent="0.25">
      <c r="A246" s="266"/>
      <c r="B246" s="267"/>
      <c r="C246" s="276"/>
      <c r="D246" s="276"/>
      <c r="E246" s="276"/>
      <c r="F246" s="273"/>
      <c r="G246" s="273"/>
      <c r="H246" s="273"/>
      <c r="I246" s="270">
        <f>+(Tabla13[[#This Row],[Balance Inicial ]]+Tabla13[[#This Row],[Entrada ]])-Tabla13[[#This Row],[Salida ]]</f>
        <v>0</v>
      </c>
      <c r="J246" s="271"/>
    </row>
    <row r="247" spans="1:10" x14ac:dyDescent="0.25">
      <c r="A247" s="266"/>
      <c r="B247" s="267"/>
      <c r="C247" s="276"/>
      <c r="D247" s="276"/>
      <c r="E247" s="276"/>
      <c r="F247" s="273"/>
      <c r="G247" s="273"/>
      <c r="H247" s="273"/>
      <c r="I247" s="270">
        <f>+(Tabla13[[#This Row],[Balance Inicial ]]+Tabla13[[#This Row],[Entrada ]])-Tabla13[[#This Row],[Salida ]]</f>
        <v>0</v>
      </c>
      <c r="J247" s="271"/>
    </row>
    <row r="248" spans="1:10" x14ac:dyDescent="0.25">
      <c r="A248" s="266"/>
      <c r="B248" s="267"/>
      <c r="C248" s="276"/>
      <c r="D248" s="276"/>
      <c r="E248" s="276"/>
      <c r="F248" s="273"/>
      <c r="G248" s="273"/>
      <c r="H248" s="273"/>
      <c r="I248" s="270">
        <f>+(Tabla13[[#This Row],[Balance Inicial ]]+Tabla13[[#This Row],[Entrada ]])-Tabla13[[#This Row],[Salida ]]</f>
        <v>0</v>
      </c>
      <c r="J248" s="271"/>
    </row>
    <row r="249" spans="1:10" x14ac:dyDescent="0.25">
      <c r="A249" s="266"/>
      <c r="B249" s="267"/>
      <c r="C249" s="276"/>
      <c r="D249" s="276"/>
      <c r="E249" s="276"/>
      <c r="F249" s="273"/>
      <c r="G249" s="273"/>
      <c r="H249" s="273"/>
      <c r="I249" s="270">
        <f>+(Tabla13[[#This Row],[Balance Inicial ]]+Tabla13[[#This Row],[Entrada ]])-Tabla13[[#This Row],[Salida ]]</f>
        <v>0</v>
      </c>
      <c r="J249" s="271"/>
    </row>
    <row r="250" spans="1:10" x14ac:dyDescent="0.25">
      <c r="A250" s="266"/>
      <c r="B250" s="267"/>
      <c r="C250" s="276"/>
      <c r="D250" s="276"/>
      <c r="E250" s="276"/>
      <c r="F250" s="273"/>
      <c r="G250" s="273"/>
      <c r="H250" s="273"/>
      <c r="I250" s="270">
        <f>+(Tabla13[[#This Row],[Balance Inicial ]]+Tabla13[[#This Row],[Entrada ]])-Tabla13[[#This Row],[Salida ]]</f>
        <v>0</v>
      </c>
      <c r="J250" s="271"/>
    </row>
    <row r="251" spans="1:10" x14ac:dyDescent="0.25">
      <c r="A251" s="266"/>
      <c r="B251" s="267"/>
      <c r="C251" s="276"/>
      <c r="D251" s="276"/>
      <c r="E251" s="276"/>
      <c r="F251" s="273"/>
      <c r="G251" s="273"/>
      <c r="H251" s="273"/>
      <c r="I251" s="270">
        <f>+(Tabla13[[#This Row],[Balance Inicial ]]+Tabla13[[#This Row],[Entrada ]])-Tabla13[[#This Row],[Salida ]]</f>
        <v>0</v>
      </c>
      <c r="J251" s="271"/>
    </row>
    <row r="252" spans="1:10" x14ac:dyDescent="0.25">
      <c r="A252" s="266"/>
      <c r="B252" s="267"/>
      <c r="C252" s="276"/>
      <c r="D252" s="276"/>
      <c r="E252" s="276"/>
      <c r="F252" s="273"/>
      <c r="G252" s="273"/>
      <c r="H252" s="273"/>
      <c r="I252" s="270">
        <f>+(Tabla13[[#This Row],[Balance Inicial ]]+Tabla13[[#This Row],[Entrada ]])-Tabla13[[#This Row],[Salida ]]</f>
        <v>0</v>
      </c>
      <c r="J252" s="271"/>
    </row>
    <row r="253" spans="1:10" x14ac:dyDescent="0.25">
      <c r="A253" s="266"/>
      <c r="B253" s="267"/>
      <c r="C253" s="276"/>
      <c r="D253" s="276"/>
      <c r="E253" s="276"/>
      <c r="F253" s="273"/>
      <c r="G253" s="273"/>
      <c r="H253" s="273"/>
      <c r="I253" s="270">
        <f>+(Tabla13[[#This Row],[Balance Inicial ]]+Tabla13[[#This Row],[Entrada ]])-Tabla13[[#This Row],[Salida ]]</f>
        <v>0</v>
      </c>
      <c r="J253" s="271"/>
    </row>
    <row r="254" spans="1:10" x14ac:dyDescent="0.25">
      <c r="A254" s="266"/>
      <c r="B254" s="267"/>
      <c r="C254" s="276"/>
      <c r="D254" s="276"/>
      <c r="E254" s="276"/>
      <c r="F254" s="273"/>
      <c r="G254" s="273"/>
      <c r="H254" s="273"/>
      <c r="I254" s="270">
        <f>+(Tabla13[[#This Row],[Balance Inicial ]]+Tabla13[[#This Row],[Entrada ]])-Tabla13[[#This Row],[Salida ]]</f>
        <v>0</v>
      </c>
      <c r="J254" s="271"/>
    </row>
    <row r="255" spans="1:10" x14ac:dyDescent="0.25">
      <c r="A255" s="266"/>
      <c r="B255" s="267"/>
      <c r="C255" s="276"/>
      <c r="D255" s="276"/>
      <c r="E255" s="276"/>
      <c r="F255" s="273"/>
      <c r="G255" s="273"/>
      <c r="H255" s="273"/>
      <c r="I255" s="270">
        <f>+(Tabla13[[#This Row],[Balance Inicial ]]+Tabla13[[#This Row],[Entrada ]])-Tabla13[[#This Row],[Salida ]]</f>
        <v>0</v>
      </c>
      <c r="J255" s="271"/>
    </row>
    <row r="256" spans="1:10" x14ac:dyDescent="0.25">
      <c r="A256" s="266"/>
      <c r="B256" s="267"/>
      <c r="C256" s="276"/>
      <c r="D256" s="276"/>
      <c r="E256" s="276"/>
      <c r="F256" s="273"/>
      <c r="G256" s="273"/>
      <c r="H256" s="273"/>
      <c r="I256" s="270">
        <f>+(Tabla13[[#This Row],[Balance Inicial ]]+Tabla13[[#This Row],[Entrada ]])-Tabla13[[#This Row],[Salida ]]</f>
        <v>0</v>
      </c>
      <c r="J256" s="271"/>
    </row>
    <row r="257" spans="1:10" x14ac:dyDescent="0.25">
      <c r="A257" s="266"/>
      <c r="B257" s="267"/>
      <c r="C257" s="276"/>
      <c r="D257" s="276"/>
      <c r="E257" s="276"/>
      <c r="F257" s="273"/>
      <c r="G257" s="273"/>
      <c r="H257" s="273"/>
      <c r="I257" s="270">
        <f>+(Tabla13[[#This Row],[Balance Inicial ]]+Tabla13[[#This Row],[Entrada ]])-Tabla13[[#This Row],[Salida ]]</f>
        <v>0</v>
      </c>
      <c r="J257" s="271"/>
    </row>
    <row r="258" spans="1:10" x14ac:dyDescent="0.25">
      <c r="A258" s="266"/>
      <c r="B258" s="267"/>
      <c r="C258" s="276"/>
      <c r="D258" s="276"/>
      <c r="E258" s="276"/>
      <c r="F258" s="273"/>
      <c r="G258" s="273"/>
      <c r="H258" s="273"/>
      <c r="I258" s="270">
        <f>+(Tabla13[[#This Row],[Balance Inicial ]]+Tabla13[[#This Row],[Entrada ]])-Tabla13[[#This Row],[Salida ]]</f>
        <v>0</v>
      </c>
      <c r="J258" s="271"/>
    </row>
    <row r="259" spans="1:10" x14ac:dyDescent="0.25">
      <c r="A259" s="266"/>
      <c r="B259" s="267"/>
      <c r="C259" s="276"/>
      <c r="D259" s="276"/>
      <c r="E259" s="276"/>
      <c r="F259" s="273"/>
      <c r="G259" s="273"/>
      <c r="H259" s="273"/>
      <c r="I259" s="270">
        <f>+(Tabla13[[#This Row],[Balance Inicial ]]+Tabla13[[#This Row],[Entrada ]])-Tabla13[[#This Row],[Salida ]]</f>
        <v>0</v>
      </c>
      <c r="J259" s="271"/>
    </row>
    <row r="260" spans="1:10" x14ac:dyDescent="0.25">
      <c r="A260" s="266"/>
      <c r="B260" s="267"/>
      <c r="C260" s="276"/>
      <c r="D260" s="276"/>
      <c r="E260" s="276"/>
      <c r="F260" s="273"/>
      <c r="G260" s="273"/>
      <c r="H260" s="273"/>
      <c r="I260" s="270">
        <f>+(Tabla13[[#This Row],[Balance Inicial ]]+Tabla13[[#This Row],[Entrada ]])-Tabla13[[#This Row],[Salida ]]</f>
        <v>0</v>
      </c>
      <c r="J260" s="271"/>
    </row>
    <row r="261" spans="1:10" x14ac:dyDescent="0.25">
      <c r="A261" s="266"/>
      <c r="B261" s="267"/>
      <c r="C261" s="276"/>
      <c r="D261" s="276"/>
      <c r="E261" s="276"/>
      <c r="F261" s="273"/>
      <c r="G261" s="273"/>
      <c r="H261" s="273"/>
      <c r="I261" s="270">
        <f>+(Tabla13[[#This Row],[Balance Inicial ]]+Tabla13[[#This Row],[Entrada ]])-Tabla13[[#This Row],[Salida ]]</f>
        <v>0</v>
      </c>
      <c r="J261" s="271"/>
    </row>
    <row r="262" spans="1:10" x14ac:dyDescent="0.25">
      <c r="A262" s="266"/>
      <c r="B262" s="267"/>
      <c r="C262" s="276"/>
      <c r="D262" s="276"/>
      <c r="E262" s="276"/>
      <c r="F262" s="273"/>
      <c r="G262" s="273"/>
      <c r="H262" s="273"/>
      <c r="I262" s="270">
        <f>+(Tabla13[[#This Row],[Balance Inicial ]]+Tabla13[[#This Row],[Entrada ]])-Tabla13[[#This Row],[Salida ]]</f>
        <v>0</v>
      </c>
      <c r="J262" s="271"/>
    </row>
    <row r="263" spans="1:10" x14ac:dyDescent="0.25">
      <c r="A263" s="266"/>
      <c r="B263" s="267"/>
      <c r="C263" s="276"/>
      <c r="D263" s="276"/>
      <c r="E263" s="276"/>
      <c r="F263" s="273"/>
      <c r="G263" s="273"/>
      <c r="H263" s="273"/>
      <c r="I263" s="270">
        <f>+(Tabla13[[#This Row],[Balance Inicial ]]+Tabla13[[#This Row],[Entrada ]])-Tabla13[[#This Row],[Salida ]]</f>
        <v>0</v>
      </c>
      <c r="J263" s="271"/>
    </row>
    <row r="264" spans="1:10" x14ac:dyDescent="0.25">
      <c r="A264" s="266"/>
      <c r="B264" s="267"/>
      <c r="C264" s="276"/>
      <c r="D264" s="276"/>
      <c r="E264" s="276"/>
      <c r="F264" s="273"/>
      <c r="G264" s="273"/>
      <c r="H264" s="273"/>
      <c r="I264" s="270">
        <f>+(Tabla13[[#This Row],[Balance Inicial ]]+Tabla13[[#This Row],[Entrada ]])-Tabla13[[#This Row],[Salida ]]</f>
        <v>0</v>
      </c>
      <c r="J264" s="271"/>
    </row>
    <row r="265" spans="1:10" x14ac:dyDescent="0.25">
      <c r="A265" s="266"/>
      <c r="B265" s="267"/>
      <c r="C265" s="276"/>
      <c r="D265" s="276"/>
      <c r="E265" s="276"/>
      <c r="F265" s="273"/>
      <c r="G265" s="273"/>
      <c r="H265" s="273"/>
      <c r="I265" s="270">
        <f>+(Tabla13[[#This Row],[Balance Inicial ]]+Tabla13[[#This Row],[Entrada ]])-Tabla13[[#This Row],[Salida ]]</f>
        <v>0</v>
      </c>
      <c r="J265" s="271"/>
    </row>
    <row r="266" spans="1:10" x14ac:dyDescent="0.25">
      <c r="A266" s="266"/>
      <c r="B266" s="267"/>
      <c r="C266" s="276"/>
      <c r="D266" s="276"/>
      <c r="E266" s="276"/>
      <c r="F266" s="273"/>
      <c r="G266" s="273"/>
      <c r="H266" s="273"/>
      <c r="I266" s="270">
        <f>+(Tabla13[[#This Row],[Balance Inicial ]]+Tabla13[[#This Row],[Entrada ]])-Tabla13[[#This Row],[Salida ]]</f>
        <v>0</v>
      </c>
      <c r="J266" s="271"/>
    </row>
    <row r="267" spans="1:10" x14ac:dyDescent="0.25">
      <c r="A267" s="266"/>
      <c r="B267" s="267"/>
      <c r="C267" s="276"/>
      <c r="D267" s="276"/>
      <c r="E267" s="276"/>
      <c r="F267" s="273"/>
      <c r="G267" s="273"/>
      <c r="H267" s="273"/>
      <c r="I267" s="270">
        <f>+(Tabla13[[#This Row],[Balance Inicial ]]+Tabla13[[#This Row],[Entrada ]])-Tabla13[[#This Row],[Salida ]]</f>
        <v>0</v>
      </c>
      <c r="J267" s="271"/>
    </row>
    <row r="268" spans="1:10" x14ac:dyDescent="0.25">
      <c r="A268" s="266"/>
      <c r="B268" s="267"/>
      <c r="C268" s="276"/>
      <c r="D268" s="276"/>
      <c r="E268" s="276"/>
      <c r="F268" s="273"/>
      <c r="G268" s="273"/>
      <c r="H268" s="273"/>
      <c r="I268" s="270">
        <f>+(Tabla13[[#This Row],[Balance Inicial ]]+Tabla13[[#This Row],[Entrada ]])-Tabla13[[#This Row],[Salida ]]</f>
        <v>0</v>
      </c>
      <c r="J268" s="271"/>
    </row>
    <row r="269" spans="1:10" x14ac:dyDescent="0.25">
      <c r="A269" s="266"/>
      <c r="B269" s="267"/>
      <c r="C269" s="276"/>
      <c r="D269" s="276"/>
      <c r="E269" s="276"/>
      <c r="F269" s="273"/>
      <c r="G269" s="273"/>
      <c r="H269" s="273"/>
      <c r="I269" s="270">
        <f>+(Tabla13[[#This Row],[Balance Inicial ]]+Tabla13[[#This Row],[Entrada ]])-Tabla13[[#This Row],[Salida ]]</f>
        <v>0</v>
      </c>
      <c r="J269" s="271"/>
    </row>
    <row r="270" spans="1:10" x14ac:dyDescent="0.25">
      <c r="A270" s="266"/>
      <c r="B270" s="267"/>
      <c r="C270" s="276"/>
      <c r="D270" s="276"/>
      <c r="E270" s="276"/>
      <c r="F270" s="273"/>
      <c r="G270" s="273"/>
      <c r="H270" s="273"/>
      <c r="I270" s="270">
        <f>+(Tabla13[[#This Row],[Balance Inicial ]]+Tabla13[[#This Row],[Entrada ]])-Tabla13[[#This Row],[Salida ]]</f>
        <v>0</v>
      </c>
      <c r="J270" s="271"/>
    </row>
    <row r="271" spans="1:10" x14ac:dyDescent="0.25">
      <c r="A271" s="266"/>
      <c r="B271" s="267"/>
      <c r="C271" s="276"/>
      <c r="D271" s="276"/>
      <c r="E271" s="276"/>
      <c r="F271" s="273"/>
      <c r="G271" s="273"/>
      <c r="H271" s="273"/>
      <c r="I271" s="270">
        <f>+(Tabla13[[#This Row],[Balance Inicial ]]+Tabla13[[#This Row],[Entrada ]])-Tabla13[[#This Row],[Salida ]]</f>
        <v>0</v>
      </c>
      <c r="J271" s="271"/>
    </row>
    <row r="272" spans="1:10" x14ac:dyDescent="0.25">
      <c r="A272" s="266"/>
      <c r="B272" s="267"/>
      <c r="C272" s="276"/>
      <c r="D272" s="276"/>
      <c r="E272" s="276"/>
      <c r="F272" s="273"/>
      <c r="G272" s="273"/>
      <c r="H272" s="273"/>
      <c r="I272" s="270">
        <f>+(Tabla13[[#This Row],[Balance Inicial ]]+Tabla13[[#This Row],[Entrada ]])-Tabla13[[#This Row],[Salida ]]</f>
        <v>0</v>
      </c>
      <c r="J272" s="271"/>
    </row>
    <row r="273" spans="1:10" x14ac:dyDescent="0.25">
      <c r="A273" s="266"/>
      <c r="B273" s="267"/>
      <c r="C273" s="276"/>
      <c r="D273" s="276"/>
      <c r="E273" s="276"/>
      <c r="F273" s="273"/>
      <c r="G273" s="273"/>
      <c r="H273" s="273"/>
      <c r="I273" s="270">
        <f>+(Tabla13[[#This Row],[Balance Inicial ]]+Tabla13[[#This Row],[Entrada ]])-Tabla13[[#This Row],[Salida ]]</f>
        <v>0</v>
      </c>
      <c r="J273" s="271"/>
    </row>
    <row r="274" spans="1:10" x14ac:dyDescent="0.25">
      <c r="A274" s="266"/>
      <c r="B274" s="267"/>
      <c r="C274" s="276"/>
      <c r="D274" s="276"/>
      <c r="E274" s="276"/>
      <c r="F274" s="273"/>
      <c r="G274" s="273"/>
      <c r="H274" s="273"/>
      <c r="I274" s="270">
        <f>+(Tabla13[[#This Row],[Balance Inicial ]]+Tabla13[[#This Row],[Entrada ]])-Tabla13[[#This Row],[Salida ]]</f>
        <v>0</v>
      </c>
      <c r="J274" s="271"/>
    </row>
    <row r="275" spans="1:10" x14ac:dyDescent="0.25">
      <c r="A275" s="266"/>
      <c r="B275" s="267"/>
      <c r="C275" s="276"/>
      <c r="D275" s="276"/>
      <c r="E275" s="276"/>
      <c r="F275" s="273"/>
      <c r="G275" s="273"/>
      <c r="H275" s="273"/>
      <c r="I275" s="270">
        <f>+(Tabla13[[#This Row],[Balance Inicial ]]+Tabla13[[#This Row],[Entrada ]])-Tabla13[[#This Row],[Salida ]]</f>
        <v>0</v>
      </c>
      <c r="J275" s="271"/>
    </row>
    <row r="276" spans="1:10" x14ac:dyDescent="0.25">
      <c r="A276" s="266"/>
      <c r="B276" s="267"/>
      <c r="C276" s="276"/>
      <c r="D276" s="276"/>
      <c r="E276" s="276"/>
      <c r="F276" s="273"/>
      <c r="G276" s="273"/>
      <c r="H276" s="273"/>
      <c r="I276" s="270">
        <f>+(Tabla13[[#This Row],[Balance Inicial ]]+Tabla13[[#This Row],[Entrada ]])-Tabla13[[#This Row],[Salida ]]</f>
        <v>0</v>
      </c>
      <c r="J276" s="271"/>
    </row>
    <row r="277" spans="1:10" x14ac:dyDescent="0.25">
      <c r="A277" s="266"/>
      <c r="B277" s="267"/>
      <c r="C277" s="276"/>
      <c r="D277" s="276"/>
      <c r="E277" s="276"/>
      <c r="F277" s="273"/>
      <c r="G277" s="273"/>
      <c r="H277" s="273"/>
      <c r="I277" s="270">
        <f>+(Tabla13[[#This Row],[Balance Inicial ]]+Tabla13[[#This Row],[Entrada ]])-Tabla13[[#This Row],[Salida ]]</f>
        <v>0</v>
      </c>
      <c r="J277" s="271"/>
    </row>
    <row r="278" spans="1:10" x14ac:dyDescent="0.25">
      <c r="A278" s="266"/>
      <c r="B278" s="267"/>
      <c r="C278" s="276"/>
      <c r="D278" s="276"/>
      <c r="E278" s="276"/>
      <c r="F278" s="273"/>
      <c r="G278" s="273"/>
      <c r="H278" s="273"/>
      <c r="I278" s="270">
        <f>+(Tabla13[[#This Row],[Balance Inicial ]]+Tabla13[[#This Row],[Entrada ]])-Tabla13[[#This Row],[Salida ]]</f>
        <v>0</v>
      </c>
      <c r="J278" s="271"/>
    </row>
    <row r="279" spans="1:10" x14ac:dyDescent="0.25">
      <c r="A279" s="266"/>
      <c r="B279" s="267"/>
      <c r="C279" s="276"/>
      <c r="D279" s="276"/>
      <c r="E279" s="276"/>
      <c r="F279" s="273"/>
      <c r="G279" s="273"/>
      <c r="H279" s="273"/>
      <c r="I279" s="270">
        <f>+(Tabla13[[#This Row],[Balance Inicial ]]+Tabla13[[#This Row],[Entrada ]])-Tabla13[[#This Row],[Salida ]]</f>
        <v>0</v>
      </c>
      <c r="J279" s="271"/>
    </row>
    <row r="280" spans="1:10" x14ac:dyDescent="0.25">
      <c r="A280" s="266"/>
      <c r="B280" s="267"/>
      <c r="C280" s="276"/>
      <c r="D280" s="276"/>
      <c r="E280" s="276"/>
      <c r="F280" s="273"/>
      <c r="G280" s="273"/>
      <c r="H280" s="273"/>
      <c r="I280" s="270">
        <f>+(Tabla13[[#This Row],[Balance Inicial ]]+Tabla13[[#This Row],[Entrada ]])-Tabla13[[#This Row],[Salida ]]</f>
        <v>0</v>
      </c>
      <c r="J280" s="271"/>
    </row>
    <row r="281" spans="1:10" x14ac:dyDescent="0.25">
      <c r="A281" s="266"/>
      <c r="B281" s="267"/>
      <c r="C281" s="276"/>
      <c r="D281" s="276"/>
      <c r="E281" s="276"/>
      <c r="F281" s="273"/>
      <c r="G281" s="273"/>
      <c r="H281" s="273"/>
      <c r="I281" s="270">
        <f>+(Tabla13[[#This Row],[Balance Inicial ]]+Tabla13[[#This Row],[Entrada ]])-Tabla13[[#This Row],[Salida ]]</f>
        <v>0</v>
      </c>
      <c r="J281" s="271"/>
    </row>
    <row r="282" spans="1:10" x14ac:dyDescent="0.25">
      <c r="A282" s="266"/>
      <c r="B282" s="267"/>
      <c r="C282" s="276"/>
      <c r="D282" s="276"/>
      <c r="E282" s="276"/>
      <c r="F282" s="273"/>
      <c r="G282" s="273"/>
      <c r="H282" s="273"/>
      <c r="I282" s="270">
        <f>+(Tabla13[[#This Row],[Balance Inicial ]]+Tabla13[[#This Row],[Entrada ]])-Tabla13[[#This Row],[Salida ]]</f>
        <v>0</v>
      </c>
      <c r="J282" s="271"/>
    </row>
    <row r="283" spans="1:10" x14ac:dyDescent="0.25">
      <c r="A283" s="266"/>
      <c r="B283" s="267"/>
      <c r="C283" s="276"/>
      <c r="D283" s="276"/>
      <c r="E283" s="276"/>
      <c r="F283" s="273"/>
      <c r="G283" s="273"/>
      <c r="H283" s="273"/>
      <c r="I283" s="270">
        <f>+(Tabla13[[#This Row],[Balance Inicial ]]+Tabla13[[#This Row],[Entrada ]])-Tabla13[[#This Row],[Salida ]]</f>
        <v>0</v>
      </c>
      <c r="J283" s="271"/>
    </row>
    <row r="284" spans="1:10" x14ac:dyDescent="0.25">
      <c r="A284" s="266"/>
      <c r="B284" s="267"/>
      <c r="C284" s="276"/>
      <c r="D284" s="276"/>
      <c r="E284" s="276"/>
      <c r="F284" s="273"/>
      <c r="G284" s="273"/>
      <c r="H284" s="273"/>
      <c r="I284" s="270">
        <f>+(Tabla13[[#This Row],[Balance Inicial ]]+Tabla13[[#This Row],[Entrada ]])-Tabla13[[#This Row],[Salida ]]</f>
        <v>0</v>
      </c>
      <c r="J284" s="271"/>
    </row>
    <row r="285" spans="1:10" x14ac:dyDescent="0.25">
      <c r="A285" s="266"/>
      <c r="B285" s="267"/>
      <c r="C285" s="276"/>
      <c r="D285" s="276"/>
      <c r="E285" s="276"/>
      <c r="F285" s="273"/>
      <c r="G285" s="273"/>
      <c r="H285" s="273"/>
      <c r="I285" s="270">
        <f>+(Tabla13[[#This Row],[Balance Inicial ]]+Tabla13[[#This Row],[Entrada ]])-Tabla13[[#This Row],[Salida ]]</f>
        <v>0</v>
      </c>
      <c r="J285" s="271"/>
    </row>
    <row r="286" spans="1:10" x14ac:dyDescent="0.25">
      <c r="A286" s="266"/>
      <c r="B286" s="267"/>
      <c r="C286" s="276"/>
      <c r="D286" s="276"/>
      <c r="E286" s="276"/>
      <c r="F286" s="273"/>
      <c r="G286" s="273"/>
      <c r="H286" s="273"/>
      <c r="I286" s="270">
        <f>+(Tabla13[[#This Row],[Balance Inicial ]]+Tabla13[[#This Row],[Entrada ]])-Tabla13[[#This Row],[Salida ]]</f>
        <v>0</v>
      </c>
      <c r="J286" s="271"/>
    </row>
    <row r="287" spans="1:10" x14ac:dyDescent="0.25">
      <c r="A287" s="266"/>
      <c r="B287" s="267"/>
      <c r="C287" s="276"/>
      <c r="D287" s="276"/>
      <c r="E287" s="276"/>
      <c r="F287" s="273"/>
      <c r="G287" s="273"/>
      <c r="H287" s="273"/>
      <c r="I287" s="270">
        <f>+(Tabla13[[#This Row],[Balance Inicial ]]+Tabla13[[#This Row],[Entrada ]])-Tabla13[[#This Row],[Salida ]]</f>
        <v>0</v>
      </c>
      <c r="J287" s="271"/>
    </row>
    <row r="288" spans="1:10" x14ac:dyDescent="0.25">
      <c r="A288" s="266"/>
      <c r="B288" s="267"/>
      <c r="C288" s="276"/>
      <c r="D288" s="276"/>
      <c r="E288" s="276"/>
      <c r="F288" s="273"/>
      <c r="G288" s="273"/>
      <c r="H288" s="273"/>
      <c r="I288" s="270">
        <f>+(Tabla13[[#This Row],[Balance Inicial ]]+Tabla13[[#This Row],[Entrada ]])-Tabla13[[#This Row],[Salida ]]</f>
        <v>0</v>
      </c>
      <c r="J288" s="271"/>
    </row>
    <row r="289" spans="1:10" x14ac:dyDescent="0.25">
      <c r="A289" s="266"/>
      <c r="B289" s="267"/>
      <c r="C289" s="276"/>
      <c r="D289" s="276"/>
      <c r="E289" s="276"/>
      <c r="F289" s="273"/>
      <c r="G289" s="273"/>
      <c r="H289" s="273"/>
      <c r="I289" s="270">
        <f>+(Tabla13[[#This Row],[Balance Inicial ]]+Tabla13[[#This Row],[Entrada ]])-Tabla13[[#This Row],[Salida ]]</f>
        <v>0</v>
      </c>
      <c r="J289" s="271"/>
    </row>
    <row r="290" spans="1:10" x14ac:dyDescent="0.25">
      <c r="A290" s="266"/>
      <c r="B290" s="267"/>
      <c r="C290" s="276"/>
      <c r="D290" s="276"/>
      <c r="E290" s="276"/>
      <c r="F290" s="273"/>
      <c r="G290" s="273"/>
      <c r="H290" s="273"/>
      <c r="I290" s="270">
        <f>+(Tabla13[[#This Row],[Balance Inicial ]]+Tabla13[[#This Row],[Entrada ]])-Tabla13[[#This Row],[Salida ]]</f>
        <v>0</v>
      </c>
      <c r="J290" s="271"/>
    </row>
    <row r="291" spans="1:10" x14ac:dyDescent="0.25">
      <c r="A291" s="266"/>
      <c r="B291" s="267"/>
      <c r="C291" s="276"/>
      <c r="D291" s="276"/>
      <c r="E291" s="276"/>
      <c r="F291" s="273"/>
      <c r="G291" s="273"/>
      <c r="H291" s="273"/>
      <c r="I291" s="270">
        <f>+(Tabla13[[#This Row],[Balance Inicial ]]+Tabla13[[#This Row],[Entrada ]])-Tabla13[[#This Row],[Salida ]]</f>
        <v>0</v>
      </c>
      <c r="J291" s="271"/>
    </row>
    <row r="292" spans="1:10" x14ac:dyDescent="0.25">
      <c r="A292" s="266"/>
      <c r="B292" s="267"/>
      <c r="C292" s="276"/>
      <c r="D292" s="276"/>
      <c r="E292" s="276"/>
      <c r="F292" s="273"/>
      <c r="G292" s="273"/>
      <c r="H292" s="273"/>
      <c r="I292" s="270">
        <f>+(Tabla13[[#This Row],[Balance Inicial ]]+Tabla13[[#This Row],[Entrada ]])-Tabla13[[#This Row],[Salida ]]</f>
        <v>0</v>
      </c>
      <c r="J292" s="271"/>
    </row>
    <row r="293" spans="1:10" x14ac:dyDescent="0.25">
      <c r="A293" s="266"/>
      <c r="B293" s="267"/>
      <c r="C293" s="276"/>
      <c r="D293" s="276"/>
      <c r="E293" s="276"/>
      <c r="F293" s="273"/>
      <c r="G293" s="273"/>
      <c r="H293" s="273"/>
      <c r="I293" s="270">
        <f>+(Tabla13[[#This Row],[Balance Inicial ]]+Tabla13[[#This Row],[Entrada ]])-Tabla13[[#This Row],[Salida ]]</f>
        <v>0</v>
      </c>
      <c r="J293" s="271"/>
    </row>
    <row r="294" spans="1:10" x14ac:dyDescent="0.25">
      <c r="A294" s="266"/>
      <c r="B294" s="267"/>
      <c r="C294" s="276"/>
      <c r="D294" s="276"/>
      <c r="E294" s="276"/>
      <c r="F294" s="273"/>
      <c r="G294" s="273"/>
      <c r="H294" s="273"/>
      <c r="I294" s="270">
        <f>+(Tabla13[[#This Row],[Balance Inicial ]]+Tabla13[[#This Row],[Entrada ]])-Tabla13[[#This Row],[Salida ]]</f>
        <v>0</v>
      </c>
      <c r="J294" s="271"/>
    </row>
    <row r="295" spans="1:10" x14ac:dyDescent="0.25">
      <c r="A295" s="266"/>
      <c r="B295" s="267"/>
      <c r="C295" s="276"/>
      <c r="D295" s="276"/>
      <c r="E295" s="276"/>
      <c r="F295" s="273"/>
      <c r="G295" s="273"/>
      <c r="H295" s="273"/>
      <c r="I295" s="270">
        <f>+(Tabla13[[#This Row],[Balance Inicial ]]+Tabla13[[#This Row],[Entrada ]])-Tabla13[[#This Row],[Salida ]]</f>
        <v>0</v>
      </c>
      <c r="J295" s="271"/>
    </row>
    <row r="296" spans="1:10" x14ac:dyDescent="0.25">
      <c r="A296" s="266"/>
      <c r="B296" s="267"/>
      <c r="C296" s="276"/>
      <c r="D296" s="276"/>
      <c r="E296" s="276"/>
      <c r="F296" s="273"/>
      <c r="G296" s="273"/>
      <c r="H296" s="273"/>
      <c r="I296" s="270">
        <f>+(Tabla13[[#This Row],[Balance Inicial ]]+Tabla13[[#This Row],[Entrada ]])-Tabla13[[#This Row],[Salida ]]</f>
        <v>0</v>
      </c>
      <c r="J296" s="271"/>
    </row>
    <row r="297" spans="1:10" x14ac:dyDescent="0.25">
      <c r="A297" s="266"/>
      <c r="B297" s="267"/>
      <c r="C297" s="276"/>
      <c r="D297" s="276"/>
      <c r="E297" s="276"/>
      <c r="F297" s="273"/>
      <c r="G297" s="273"/>
      <c r="H297" s="273"/>
      <c r="I297" s="270">
        <f>+(Tabla13[[#This Row],[Balance Inicial ]]+Tabla13[[#This Row],[Entrada ]])-Tabla13[[#This Row],[Salida ]]</f>
        <v>0</v>
      </c>
      <c r="J297" s="271"/>
    </row>
    <row r="298" spans="1:10" x14ac:dyDescent="0.25">
      <c r="A298" s="266"/>
      <c r="B298" s="267"/>
      <c r="C298" s="276"/>
      <c r="D298" s="276"/>
      <c r="E298" s="276"/>
      <c r="F298" s="273"/>
      <c r="G298" s="273"/>
      <c r="H298" s="273"/>
      <c r="I298" s="270">
        <f>+(Tabla13[[#This Row],[Balance Inicial ]]+Tabla13[[#This Row],[Entrada ]])-Tabla13[[#This Row],[Salida ]]</f>
        <v>0</v>
      </c>
      <c r="J298" s="271"/>
    </row>
    <row r="299" spans="1:10" x14ac:dyDescent="0.25">
      <c r="A299" s="266"/>
      <c r="B299" s="267"/>
      <c r="C299" s="276"/>
      <c r="D299" s="276"/>
      <c r="E299" s="276"/>
      <c r="F299" s="273"/>
      <c r="G299" s="273"/>
      <c r="H299" s="273"/>
      <c r="I299" s="270">
        <f>+(Tabla13[[#This Row],[Balance Inicial ]]+Tabla13[[#This Row],[Entrada ]])-Tabla13[[#This Row],[Salida ]]</f>
        <v>0</v>
      </c>
      <c r="J299" s="271"/>
    </row>
    <row r="300" spans="1:10" x14ac:dyDescent="0.25">
      <c r="A300" s="266"/>
      <c r="B300" s="267"/>
      <c r="C300" s="276"/>
      <c r="D300" s="276"/>
      <c r="E300" s="276"/>
      <c r="F300" s="273"/>
      <c r="G300" s="273"/>
      <c r="H300" s="273"/>
      <c r="I300" s="270">
        <f>+(Tabla13[[#This Row],[Balance Inicial ]]+Tabla13[[#This Row],[Entrada ]])-Tabla13[[#This Row],[Salida ]]</f>
        <v>0</v>
      </c>
      <c r="J300" s="271"/>
    </row>
    <row r="301" spans="1:10" x14ac:dyDescent="0.25">
      <c r="A301" s="266"/>
      <c r="B301" s="267"/>
      <c r="C301" s="276"/>
      <c r="D301" s="276"/>
      <c r="E301" s="276"/>
      <c r="F301" s="273"/>
      <c r="G301" s="273"/>
      <c r="H301" s="273"/>
      <c r="I301" s="270">
        <f>+(Tabla13[[#This Row],[Balance Inicial ]]+Tabla13[[#This Row],[Entrada ]])-Tabla13[[#This Row],[Salida ]]</f>
        <v>0</v>
      </c>
      <c r="J301" s="271"/>
    </row>
    <row r="302" spans="1:10" x14ac:dyDescent="0.25">
      <c r="A302" s="266"/>
      <c r="B302" s="267"/>
      <c r="C302" s="276"/>
      <c r="D302" s="276"/>
      <c r="E302" s="276"/>
      <c r="F302" s="273"/>
      <c r="G302" s="273"/>
      <c r="H302" s="273"/>
      <c r="I302" s="270">
        <f>+(Tabla13[[#This Row],[Balance Inicial ]]+Tabla13[[#This Row],[Entrada ]])-Tabla13[[#This Row],[Salida ]]</f>
        <v>0</v>
      </c>
      <c r="J302" s="271"/>
    </row>
    <row r="303" spans="1:10" x14ac:dyDescent="0.25">
      <c r="A303" s="266"/>
      <c r="B303" s="267"/>
      <c r="C303" s="276"/>
      <c r="D303" s="276"/>
      <c r="E303" s="276"/>
      <c r="F303" s="273"/>
      <c r="G303" s="273"/>
      <c r="H303" s="273"/>
      <c r="I303" s="270">
        <f>+(Tabla13[[#This Row],[Balance Inicial ]]+Tabla13[[#This Row],[Entrada ]])-Tabla13[[#This Row],[Salida ]]</f>
        <v>0</v>
      </c>
      <c r="J303" s="271"/>
    </row>
    <row r="304" spans="1:10" x14ac:dyDescent="0.25">
      <c r="A304" s="266"/>
      <c r="B304" s="267"/>
      <c r="C304" s="276"/>
      <c r="D304" s="276"/>
      <c r="E304" s="276"/>
      <c r="F304" s="273"/>
      <c r="G304" s="273"/>
      <c r="H304" s="273"/>
      <c r="I304" s="270">
        <f>+(Tabla13[[#This Row],[Balance Inicial ]]+Tabla13[[#This Row],[Entrada ]])-Tabla13[[#This Row],[Salida ]]</f>
        <v>0</v>
      </c>
      <c r="J304" s="271"/>
    </row>
    <row r="305" spans="1:10" x14ac:dyDescent="0.25">
      <c r="A305" s="266"/>
      <c r="B305" s="267"/>
      <c r="C305" s="276"/>
      <c r="D305" s="276"/>
      <c r="E305" s="276"/>
      <c r="F305" s="273"/>
      <c r="G305" s="273"/>
      <c r="H305" s="273"/>
      <c r="I305" s="270">
        <f>+(Tabla13[[#This Row],[Balance Inicial ]]+Tabla13[[#This Row],[Entrada ]])-Tabla13[[#This Row],[Salida ]]</f>
        <v>0</v>
      </c>
      <c r="J305" s="271"/>
    </row>
    <row r="306" spans="1:10" x14ac:dyDescent="0.25">
      <c r="A306" s="266"/>
      <c r="B306" s="267"/>
      <c r="C306" s="276"/>
      <c r="D306" s="276"/>
      <c r="E306" s="276"/>
      <c r="F306" s="273"/>
      <c r="G306" s="273"/>
      <c r="H306" s="273"/>
      <c r="I306" s="270">
        <f>+(Tabla13[[#This Row],[Balance Inicial ]]+Tabla13[[#This Row],[Entrada ]])-Tabla13[[#This Row],[Salida ]]</f>
        <v>0</v>
      </c>
      <c r="J306" s="271"/>
    </row>
    <row r="307" spans="1:10" x14ac:dyDescent="0.25">
      <c r="A307" s="266"/>
      <c r="B307" s="267"/>
      <c r="C307" s="276"/>
      <c r="D307" s="276"/>
      <c r="E307" s="276"/>
      <c r="F307" s="273"/>
      <c r="G307" s="273"/>
      <c r="H307" s="273"/>
      <c r="I307" s="270">
        <f>+(Tabla13[[#This Row],[Balance Inicial ]]+Tabla13[[#This Row],[Entrada ]])-Tabla13[[#This Row],[Salida ]]</f>
        <v>0</v>
      </c>
      <c r="J307" s="271"/>
    </row>
    <row r="308" spans="1:10" x14ac:dyDescent="0.25">
      <c r="A308" s="266"/>
      <c r="B308" s="267"/>
      <c r="C308" s="276"/>
      <c r="D308" s="276"/>
      <c r="E308" s="276"/>
      <c r="F308" s="273"/>
      <c r="G308" s="273"/>
      <c r="H308" s="273"/>
      <c r="I308" s="270">
        <f>+(Tabla13[[#This Row],[Balance Inicial ]]+Tabla13[[#This Row],[Entrada ]])-Tabla13[[#This Row],[Salida ]]</f>
        <v>0</v>
      </c>
      <c r="J308" s="271"/>
    </row>
    <row r="309" spans="1:10" x14ac:dyDescent="0.25">
      <c r="A309" s="266"/>
      <c r="B309" s="267"/>
      <c r="C309" s="276"/>
      <c r="D309" s="276"/>
      <c r="E309" s="276"/>
      <c r="F309" s="273"/>
      <c r="G309" s="273"/>
      <c r="H309" s="273"/>
      <c r="I309" s="270">
        <f>+(Tabla13[[#This Row],[Balance Inicial ]]+Tabla13[[#This Row],[Entrada ]])-Tabla13[[#This Row],[Salida ]]</f>
        <v>0</v>
      </c>
      <c r="J309" s="271"/>
    </row>
  </sheetData>
  <sheetProtection sheet="1" formatCells="0" formatColumns="0" formatRows="0" insertRows="0" insertHyperlinks="0" deleteRows="0" sort="0" autoFilter="0" pivotTables="0"/>
  <mergeCells count="7">
    <mergeCell ref="M13:N13"/>
    <mergeCell ref="A1:H1"/>
    <mergeCell ref="A2:H2"/>
    <mergeCell ref="A3:H3"/>
    <mergeCell ref="I3:J3"/>
    <mergeCell ref="A4:J4"/>
    <mergeCell ref="M11:N11"/>
  </mergeCells>
  <pageMargins left="0.7" right="0.7" top="0.75" bottom="0.75" header="0.3" footer="0.3"/>
  <pageSetup scale="53" orientation="landscape" verticalDpi="0" r:id="rId1"/>
  <colBreaks count="1" manualBreakCount="1">
    <brk id="10" max="296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M209"/>
  <sheetViews>
    <sheetView view="pageBreakPreview" topLeftCell="A169" zoomScale="70" zoomScaleNormal="70" zoomScaleSheetLayoutView="70" workbookViewId="0">
      <selection activeCell="B30" sqref="B30"/>
    </sheetView>
  </sheetViews>
  <sheetFormatPr baseColWidth="10" defaultColWidth="11.42578125" defaultRowHeight="15" x14ac:dyDescent="0.25"/>
  <cols>
    <col min="1" max="1" width="22.7109375" style="11" customWidth="1"/>
    <col min="2" max="2" width="20.7109375" style="11" customWidth="1"/>
    <col min="3" max="4" width="0" style="11" hidden="1" customWidth="1"/>
    <col min="5" max="5" width="21.140625" style="11" customWidth="1"/>
    <col min="6" max="6" width="51.85546875" style="13" customWidth="1"/>
    <col min="7" max="7" width="19.85546875" style="11" customWidth="1"/>
    <col min="8" max="8" width="19.7109375" style="11" bestFit="1" customWidth="1"/>
    <col min="9" max="9" width="23.7109375" style="2" customWidth="1"/>
    <col min="10" max="10" width="26.7109375" style="2" customWidth="1"/>
    <col min="11" max="11" width="27.140625" style="11" bestFit="1" customWidth="1"/>
    <col min="12" max="16384" width="11.42578125" style="11"/>
  </cols>
  <sheetData>
    <row r="9" spans="1:13" ht="62.25" x14ac:dyDescent="1.75">
      <c r="A9" s="291" t="s">
        <v>2462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</row>
    <row r="10" spans="1:13" ht="25.5" x14ac:dyDescent="0.35">
      <c r="A10" s="292" t="s">
        <v>2468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3" ht="22.5" x14ac:dyDescent="0.3">
      <c r="A11" s="297" t="s">
        <v>2464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</row>
    <row r="12" spans="1:13" ht="31.5" x14ac:dyDescent="0.25">
      <c r="A12" s="293" t="s">
        <v>2673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"/>
      <c r="M12" s="29"/>
    </row>
    <row r="13" spans="1:13" x14ac:dyDescent="0.25">
      <c r="F13" s="11"/>
      <c r="I13" s="11"/>
      <c r="J13" s="11"/>
    </row>
    <row r="14" spans="1:13" ht="26.25" x14ac:dyDescent="0.4">
      <c r="A14" s="46" t="s">
        <v>2449</v>
      </c>
      <c r="B14" s="47"/>
      <c r="C14" s="47"/>
      <c r="D14" s="47"/>
      <c r="F14" s="48"/>
      <c r="G14" s="47"/>
      <c r="H14" s="47"/>
      <c r="I14" s="49"/>
      <c r="J14" s="49"/>
      <c r="K14" s="47"/>
    </row>
    <row r="15" spans="1:13" s="13" customFormat="1" ht="69.75" x14ac:dyDescent="0.25">
      <c r="A15" s="56" t="s">
        <v>2672</v>
      </c>
      <c r="B15" s="56" t="s">
        <v>2671</v>
      </c>
      <c r="C15" s="56" t="s">
        <v>2419</v>
      </c>
      <c r="D15" s="56"/>
      <c r="E15" s="57" t="s">
        <v>2537</v>
      </c>
      <c r="F15" s="58" t="s">
        <v>2670</v>
      </c>
      <c r="G15" s="58" t="s">
        <v>2463</v>
      </c>
      <c r="H15" s="56" t="s">
        <v>2428</v>
      </c>
      <c r="I15" s="56" t="s">
        <v>2446</v>
      </c>
      <c r="J15" s="56" t="s">
        <v>2447</v>
      </c>
      <c r="K15" s="56" t="s">
        <v>2448</v>
      </c>
    </row>
    <row r="16" spans="1:13" ht="21" x14ac:dyDescent="0.35">
      <c r="A16" s="34">
        <v>43238</v>
      </c>
      <c r="B16" s="34">
        <v>43238.389837962961</v>
      </c>
      <c r="C16" s="35" t="s">
        <v>135</v>
      </c>
      <c r="D16" s="35" t="s">
        <v>1540</v>
      </c>
      <c r="E16" s="156" t="s">
        <v>2536</v>
      </c>
      <c r="F16" s="36" t="s">
        <v>1542</v>
      </c>
      <c r="G16" s="35">
        <v>10</v>
      </c>
      <c r="H16" s="35" t="s">
        <v>2425</v>
      </c>
      <c r="I16" s="37">
        <v>289.10000000000002</v>
      </c>
      <c r="J16" s="37">
        <f>+K16*I16</f>
        <v>2312.8000000000002</v>
      </c>
      <c r="K16" s="35">
        <v>8</v>
      </c>
    </row>
    <row r="17" spans="1:11" ht="21" x14ac:dyDescent="0.35">
      <c r="A17" s="34">
        <v>43210</v>
      </c>
      <c r="B17" s="34">
        <v>43213.366898148146</v>
      </c>
      <c r="C17" s="35" t="s">
        <v>135</v>
      </c>
      <c r="D17" s="35" t="s">
        <v>1433</v>
      </c>
      <c r="E17" s="156" t="s">
        <v>2538</v>
      </c>
      <c r="F17" s="36" t="s">
        <v>328</v>
      </c>
      <c r="G17" s="35">
        <v>100</v>
      </c>
      <c r="H17" s="35" t="s">
        <v>2428</v>
      </c>
      <c r="I17" s="37">
        <v>12.685</v>
      </c>
      <c r="J17" s="37">
        <f t="shared" ref="J17:J28" si="0">+K17*I17</f>
        <v>317.125</v>
      </c>
      <c r="K17" s="35">
        <v>25</v>
      </c>
    </row>
    <row r="18" spans="1:11" ht="21" x14ac:dyDescent="0.35">
      <c r="A18" s="34">
        <v>44004</v>
      </c>
      <c r="B18" s="34">
        <v>44004</v>
      </c>
      <c r="C18" s="35" t="s">
        <v>135</v>
      </c>
      <c r="D18" s="35" t="s">
        <v>1560</v>
      </c>
      <c r="E18" s="156" t="s">
        <v>2539</v>
      </c>
      <c r="F18" s="36" t="s">
        <v>967</v>
      </c>
      <c r="G18" s="35">
        <v>90</v>
      </c>
      <c r="H18" s="35" t="s">
        <v>2426</v>
      </c>
      <c r="I18" s="37">
        <v>188.8</v>
      </c>
      <c r="J18" s="37">
        <f t="shared" si="0"/>
        <v>16614.400000000001</v>
      </c>
      <c r="K18" s="35">
        <v>88</v>
      </c>
    </row>
    <row r="19" spans="1:11" ht="21" x14ac:dyDescent="0.35">
      <c r="A19" s="34">
        <v>44004</v>
      </c>
      <c r="B19" s="34">
        <v>44004</v>
      </c>
      <c r="C19" s="35" t="s">
        <v>135</v>
      </c>
      <c r="D19" s="35" t="s">
        <v>2309</v>
      </c>
      <c r="E19" s="156" t="s">
        <v>2540</v>
      </c>
      <c r="F19" s="36" t="s">
        <v>351</v>
      </c>
      <c r="G19" s="35">
        <v>300</v>
      </c>
      <c r="H19" s="35" t="s">
        <v>2438</v>
      </c>
      <c r="I19" s="37">
        <v>246.62</v>
      </c>
      <c r="J19" s="37">
        <f t="shared" si="0"/>
        <v>68313.740000000005</v>
      </c>
      <c r="K19" s="35">
        <v>277</v>
      </c>
    </row>
    <row r="20" spans="1:11" ht="21" x14ac:dyDescent="0.35">
      <c r="A20" s="34">
        <v>43228</v>
      </c>
      <c r="B20" s="34">
        <v>43228.648865740739</v>
      </c>
      <c r="C20" s="35" t="s">
        <v>135</v>
      </c>
      <c r="D20" s="35" t="s">
        <v>1502</v>
      </c>
      <c r="E20" s="156" t="s">
        <v>2541</v>
      </c>
      <c r="F20" s="36" t="s">
        <v>358</v>
      </c>
      <c r="G20" s="35">
        <v>30</v>
      </c>
      <c r="H20" s="35" t="s">
        <v>2434</v>
      </c>
      <c r="I20" s="37">
        <v>64.900000000000006</v>
      </c>
      <c r="J20" s="37">
        <f t="shared" si="0"/>
        <v>7723.1</v>
      </c>
      <c r="K20" s="35">
        <v>119</v>
      </c>
    </row>
    <row r="21" spans="1:11" ht="21" x14ac:dyDescent="0.35">
      <c r="A21" s="34">
        <v>42842</v>
      </c>
      <c r="B21" s="34">
        <v>42842.411874999998</v>
      </c>
      <c r="C21" s="35" t="s">
        <v>135</v>
      </c>
      <c r="D21" s="35" t="s">
        <v>925</v>
      </c>
      <c r="E21" s="156" t="s">
        <v>2542</v>
      </c>
      <c r="F21" s="36" t="s">
        <v>362</v>
      </c>
      <c r="G21" s="35">
        <v>70</v>
      </c>
      <c r="H21" s="38" t="s">
        <v>2435</v>
      </c>
      <c r="I21" s="37">
        <v>109.9996</v>
      </c>
      <c r="J21" s="37">
        <f t="shared" si="0"/>
        <v>100319.6352</v>
      </c>
      <c r="K21" s="35">
        <v>912</v>
      </c>
    </row>
    <row r="22" spans="1:11" ht="21" x14ac:dyDescent="0.35">
      <c r="A22" s="34">
        <v>43238</v>
      </c>
      <c r="B22" s="34">
        <v>43238.389837962961</v>
      </c>
      <c r="C22" s="35" t="s">
        <v>135</v>
      </c>
      <c r="D22" s="35" t="s">
        <v>1540</v>
      </c>
      <c r="E22" s="156" t="s">
        <v>2543</v>
      </c>
      <c r="F22" s="36" t="s">
        <v>927</v>
      </c>
      <c r="G22" s="35">
        <v>300</v>
      </c>
      <c r="H22" s="35" t="s">
        <v>2428</v>
      </c>
      <c r="I22" s="37">
        <v>165.2</v>
      </c>
      <c r="J22" s="37">
        <f t="shared" si="0"/>
        <v>29240.399999999998</v>
      </c>
      <c r="K22" s="35">
        <v>177</v>
      </c>
    </row>
    <row r="23" spans="1:11" ht="19.5" customHeight="1" x14ac:dyDescent="0.35">
      <c r="A23" s="34">
        <v>43235</v>
      </c>
      <c r="B23" s="34">
        <v>43236.366446759261</v>
      </c>
      <c r="C23" s="35" t="s">
        <v>135</v>
      </c>
      <c r="D23" s="35" t="s">
        <v>1524</v>
      </c>
      <c r="E23" s="156" t="s">
        <v>2544</v>
      </c>
      <c r="F23" s="36" t="s">
        <v>964</v>
      </c>
      <c r="G23" s="35">
        <v>200</v>
      </c>
      <c r="H23" s="35" t="s">
        <v>2437</v>
      </c>
      <c r="I23" s="37">
        <v>450.76</v>
      </c>
      <c r="J23" s="37">
        <f t="shared" si="0"/>
        <v>28848.639999999999</v>
      </c>
      <c r="K23" s="35">
        <v>64</v>
      </c>
    </row>
    <row r="24" spans="1:11" s="8" customFormat="1" ht="21" x14ac:dyDescent="0.35">
      <c r="A24" s="39">
        <v>43209</v>
      </c>
      <c r="B24" s="39">
        <v>43209.391736111109</v>
      </c>
      <c r="C24" s="38" t="s">
        <v>135</v>
      </c>
      <c r="D24" s="38" t="s">
        <v>1412</v>
      </c>
      <c r="E24" s="157" t="s">
        <v>2546</v>
      </c>
      <c r="F24" s="40" t="s">
        <v>385</v>
      </c>
      <c r="G24" s="38">
        <v>75</v>
      </c>
      <c r="H24" s="38" t="s">
        <v>2426</v>
      </c>
      <c r="I24" s="41">
        <v>46.61</v>
      </c>
      <c r="J24" s="37">
        <f t="shared" si="0"/>
        <v>372.88</v>
      </c>
      <c r="K24" s="38">
        <v>8</v>
      </c>
    </row>
    <row r="25" spans="1:11" ht="21" x14ac:dyDescent="0.35">
      <c r="A25" s="34">
        <v>44004</v>
      </c>
      <c r="B25" s="34">
        <v>44004</v>
      </c>
      <c r="C25" s="35" t="s">
        <v>40</v>
      </c>
      <c r="D25" s="35" t="s">
        <v>1531</v>
      </c>
      <c r="E25" s="156" t="s">
        <v>2547</v>
      </c>
      <c r="F25" s="36" t="s">
        <v>1533</v>
      </c>
      <c r="G25" s="35">
        <v>30</v>
      </c>
      <c r="H25" s="35" t="s">
        <v>2426</v>
      </c>
      <c r="I25" s="37">
        <v>162.84</v>
      </c>
      <c r="J25" s="37">
        <f t="shared" si="0"/>
        <v>3256.8</v>
      </c>
      <c r="K25" s="35">
        <v>20</v>
      </c>
    </row>
    <row r="26" spans="1:11" ht="21" x14ac:dyDescent="0.35">
      <c r="A26" s="34">
        <v>43209</v>
      </c>
      <c r="B26" s="34">
        <v>43209.386655092596</v>
      </c>
      <c r="C26" s="35" t="s">
        <v>40</v>
      </c>
      <c r="D26" s="35" t="s">
        <v>1409</v>
      </c>
      <c r="E26" s="156" t="s">
        <v>2550</v>
      </c>
      <c r="F26" s="36" t="s">
        <v>368</v>
      </c>
      <c r="G26" s="35">
        <v>150</v>
      </c>
      <c r="H26" s="35" t="s">
        <v>2426</v>
      </c>
      <c r="I26" s="37">
        <v>88.5</v>
      </c>
      <c r="J26" s="37">
        <f t="shared" si="0"/>
        <v>1947</v>
      </c>
      <c r="K26" s="35">
        <v>22</v>
      </c>
    </row>
    <row r="27" spans="1:11" ht="21" x14ac:dyDescent="0.35">
      <c r="A27" s="34">
        <v>43522</v>
      </c>
      <c r="B27" s="34">
        <v>43522.572997685187</v>
      </c>
      <c r="C27" s="35" t="s">
        <v>40</v>
      </c>
      <c r="D27" s="35" t="s">
        <v>2379</v>
      </c>
      <c r="E27" s="156" t="s">
        <v>2548</v>
      </c>
      <c r="F27" s="36" t="s">
        <v>2357</v>
      </c>
      <c r="G27" s="35">
        <v>300</v>
      </c>
      <c r="H27" s="35" t="s">
        <v>2435</v>
      </c>
      <c r="I27" s="37">
        <v>100.3</v>
      </c>
      <c r="J27" s="37">
        <f t="shared" si="0"/>
        <v>2306.9</v>
      </c>
      <c r="K27" s="35">
        <v>23</v>
      </c>
    </row>
    <row r="28" spans="1:11" ht="21" x14ac:dyDescent="0.35">
      <c r="A28" s="39">
        <v>44012</v>
      </c>
      <c r="B28" s="39">
        <v>44012</v>
      </c>
      <c r="C28" s="38" t="s">
        <v>2401</v>
      </c>
      <c r="D28" s="38" t="s">
        <v>135</v>
      </c>
      <c r="E28" s="157" t="s">
        <v>2549</v>
      </c>
      <c r="F28" s="40" t="s">
        <v>12</v>
      </c>
      <c r="G28" s="38">
        <v>63</v>
      </c>
      <c r="H28" s="38" t="s">
        <v>2428</v>
      </c>
      <c r="I28" s="41">
        <v>46</v>
      </c>
      <c r="J28" s="41">
        <f t="shared" si="0"/>
        <v>460</v>
      </c>
      <c r="K28" s="38">
        <v>10</v>
      </c>
    </row>
    <row r="29" spans="1:11" s="8" customFormat="1" ht="21" x14ac:dyDescent="0.35">
      <c r="A29" s="42"/>
      <c r="B29" s="42"/>
      <c r="C29" s="31"/>
      <c r="D29" s="31"/>
      <c r="E29" s="31"/>
      <c r="F29" s="32"/>
      <c r="G29" s="31"/>
      <c r="H29" s="31"/>
      <c r="I29" s="33"/>
      <c r="J29" s="33"/>
      <c r="K29" s="31"/>
    </row>
    <row r="30" spans="1:11" ht="21.75" thickBot="1" x14ac:dyDescent="0.4">
      <c r="A30" s="42"/>
      <c r="B30" s="42"/>
      <c r="C30" s="31"/>
      <c r="D30" s="31"/>
      <c r="E30" s="31"/>
      <c r="F30" s="32"/>
      <c r="G30" s="31"/>
      <c r="H30" s="31"/>
      <c r="I30" s="33"/>
      <c r="J30" s="43">
        <f>SUM(J16:J29)</f>
        <v>262033.42019999996</v>
      </c>
      <c r="K30" s="31"/>
    </row>
    <row r="31" spans="1:11" ht="15.75" thickTop="1" x14ac:dyDescent="0.25">
      <c r="A31" s="14"/>
      <c r="B31" s="14"/>
    </row>
    <row r="32" spans="1:11" x14ac:dyDescent="0.25">
      <c r="A32" s="14"/>
      <c r="B32" s="14"/>
    </row>
    <row r="33" spans="1:12" ht="26.25" x14ac:dyDescent="0.4">
      <c r="A33" s="46" t="s">
        <v>2450</v>
      </c>
      <c r="B33" s="47"/>
      <c r="C33" s="47"/>
      <c r="D33" s="47"/>
      <c r="E33" s="47"/>
      <c r="F33" s="48"/>
      <c r="G33" s="47"/>
      <c r="H33" s="47"/>
      <c r="I33" s="49"/>
      <c r="J33" s="49"/>
      <c r="K33" s="47"/>
    </row>
    <row r="34" spans="1:12" s="8" customFormat="1" ht="69.75" x14ac:dyDescent="0.25">
      <c r="A34" s="56" t="s">
        <v>2672</v>
      </c>
      <c r="B34" s="56" t="s">
        <v>2671</v>
      </c>
      <c r="C34" s="56" t="s">
        <v>2419</v>
      </c>
      <c r="D34" s="56"/>
      <c r="E34" s="57" t="s">
        <v>2443</v>
      </c>
      <c r="F34" s="58" t="s">
        <v>2670</v>
      </c>
      <c r="G34" s="58" t="s">
        <v>2463</v>
      </c>
      <c r="H34" s="56" t="s">
        <v>2428</v>
      </c>
      <c r="I34" s="56" t="s">
        <v>2446</v>
      </c>
      <c r="J34" s="56" t="s">
        <v>2447</v>
      </c>
      <c r="K34" s="56" t="s">
        <v>2448</v>
      </c>
      <c r="L34" s="11"/>
    </row>
    <row r="35" spans="1:12" s="8" customFormat="1" ht="21" x14ac:dyDescent="0.35">
      <c r="A35" s="34">
        <v>43472</v>
      </c>
      <c r="B35" s="34">
        <v>43474.409560185188</v>
      </c>
      <c r="C35" s="31" t="s">
        <v>2266</v>
      </c>
      <c r="D35" s="31" t="s">
        <v>2265</v>
      </c>
      <c r="E35" s="159" t="s">
        <v>2553</v>
      </c>
      <c r="F35" s="35" t="s">
        <v>240</v>
      </c>
      <c r="G35" s="50">
        <v>10</v>
      </c>
      <c r="H35" s="51" t="s">
        <v>2428</v>
      </c>
      <c r="I35" s="37">
        <v>1156.4000000000001</v>
      </c>
      <c r="J35" s="37">
        <f>+K35*I35</f>
        <v>11564</v>
      </c>
      <c r="K35" s="35">
        <v>10</v>
      </c>
    </row>
    <row r="36" spans="1:12" s="8" customFormat="1" ht="21" x14ac:dyDescent="0.35">
      <c r="A36" s="34">
        <v>43227</v>
      </c>
      <c r="B36" s="34">
        <v>43227.586655092593</v>
      </c>
      <c r="C36" s="35" t="s">
        <v>40</v>
      </c>
      <c r="D36" s="35" t="s">
        <v>1491</v>
      </c>
      <c r="E36" s="156" t="s">
        <v>2552</v>
      </c>
      <c r="F36" s="36" t="s">
        <v>1495</v>
      </c>
      <c r="G36" s="35">
        <v>20</v>
      </c>
      <c r="H36" s="35" t="s">
        <v>2428</v>
      </c>
      <c r="I36" s="37">
        <v>4124.1000000000004</v>
      </c>
      <c r="J36" s="37">
        <f t="shared" ref="J36" si="1">+K36*I36</f>
        <v>37116.9</v>
      </c>
      <c r="K36" s="35">
        <v>9</v>
      </c>
    </row>
    <row r="37" spans="1:12" ht="21" x14ac:dyDescent="0.35">
      <c r="A37" s="34">
        <v>42852</v>
      </c>
      <c r="B37" s="34">
        <v>42852.592187499999</v>
      </c>
      <c r="C37" s="35" t="s">
        <v>40</v>
      </c>
      <c r="D37" s="35" t="s">
        <v>990</v>
      </c>
      <c r="E37" s="156" t="s">
        <v>2551</v>
      </c>
      <c r="F37" s="36" t="s">
        <v>992</v>
      </c>
      <c r="G37" s="35">
        <v>6</v>
      </c>
      <c r="H37" s="35" t="s">
        <v>2428</v>
      </c>
      <c r="I37" s="37">
        <v>13317.48</v>
      </c>
      <c r="J37" s="37">
        <f>+K37*I37</f>
        <v>26634.959999999999</v>
      </c>
      <c r="K37" s="35">
        <v>2</v>
      </c>
    </row>
    <row r="38" spans="1:12" ht="21" x14ac:dyDescent="0.35">
      <c r="A38" s="105"/>
      <c r="B38" s="105"/>
      <c r="C38" s="106"/>
      <c r="D38" s="106"/>
      <c r="E38" s="158"/>
      <c r="F38" s="112"/>
      <c r="G38" s="106"/>
      <c r="H38" s="106"/>
      <c r="I38" s="107"/>
      <c r="J38" s="107"/>
      <c r="K38" s="106"/>
    </row>
    <row r="39" spans="1:12" s="8" customFormat="1" ht="21.75" thickBot="1" x14ac:dyDescent="0.4">
      <c r="A39" s="42"/>
      <c r="B39" s="42"/>
      <c r="C39" s="31"/>
      <c r="D39" s="31"/>
      <c r="E39" s="31"/>
      <c r="F39" s="32"/>
      <c r="G39" s="31"/>
      <c r="H39" s="31"/>
      <c r="I39" s="33"/>
      <c r="J39" s="43">
        <f>SUM(J35:J37)</f>
        <v>75315.86</v>
      </c>
      <c r="K39" s="31"/>
    </row>
    <row r="40" spans="1:12" s="8" customFormat="1" ht="21.75" thickTop="1" x14ac:dyDescent="0.35">
      <c r="A40" s="42"/>
      <c r="B40" s="42"/>
      <c r="C40" s="31"/>
      <c r="D40" s="31"/>
      <c r="E40" s="31"/>
      <c r="F40" s="32"/>
      <c r="G40" s="31"/>
      <c r="H40" s="31"/>
      <c r="I40" s="33"/>
      <c r="J40" s="33"/>
      <c r="K40" s="31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s="8" customFormat="1" x14ac:dyDescent="0.25">
      <c r="A42" s="27"/>
      <c r="B42" s="14"/>
      <c r="C42" s="11"/>
      <c r="D42" s="11"/>
      <c r="E42" s="11"/>
      <c r="F42" s="13"/>
      <c r="G42" s="11"/>
      <c r="H42" s="11"/>
      <c r="I42" s="2"/>
      <c r="J42" s="2"/>
      <c r="K42" s="11"/>
      <c r="L42" s="11"/>
    </row>
    <row r="43" spans="1:12" ht="26.25" x14ac:dyDescent="0.4">
      <c r="A43" s="46" t="s">
        <v>2451</v>
      </c>
      <c r="B43" s="47"/>
      <c r="C43" s="47"/>
      <c r="D43" s="47"/>
      <c r="E43" s="47"/>
      <c r="F43" s="48"/>
      <c r="G43" s="47"/>
      <c r="H43" s="47"/>
      <c r="I43" s="49"/>
      <c r="J43" s="49"/>
      <c r="K43" s="47"/>
      <c r="L43" s="8"/>
    </row>
    <row r="44" spans="1:12" ht="69.75" x14ac:dyDescent="0.25">
      <c r="A44" s="56" t="s">
        <v>2672</v>
      </c>
      <c r="B44" s="56" t="s">
        <v>2671</v>
      </c>
      <c r="C44" s="56" t="s">
        <v>2419</v>
      </c>
      <c r="D44" s="56"/>
      <c r="E44" s="57" t="s">
        <v>2443</v>
      </c>
      <c r="F44" s="58" t="s">
        <v>2670</v>
      </c>
      <c r="G44" s="58" t="s">
        <v>2463</v>
      </c>
      <c r="H44" s="56" t="s">
        <v>2428</v>
      </c>
      <c r="I44" s="56" t="s">
        <v>2446</v>
      </c>
      <c r="J44" s="56" t="s">
        <v>2447</v>
      </c>
      <c r="K44" s="56" t="s">
        <v>2448</v>
      </c>
    </row>
    <row r="45" spans="1:12" ht="21" x14ac:dyDescent="0.35">
      <c r="A45" s="108">
        <v>42564</v>
      </c>
      <c r="B45" s="108">
        <v>42599.60833333333</v>
      </c>
      <c r="C45" s="109" t="s">
        <v>40</v>
      </c>
      <c r="D45" s="109" t="s">
        <v>712</v>
      </c>
      <c r="E45" s="160" t="s">
        <v>2554</v>
      </c>
      <c r="F45" s="110" t="s">
        <v>728</v>
      </c>
      <c r="G45" s="109">
        <v>30</v>
      </c>
      <c r="H45" s="109" t="s">
        <v>2428</v>
      </c>
      <c r="I45" s="111">
        <v>752.99339999999995</v>
      </c>
      <c r="J45" s="111">
        <f>+K45*I45</f>
        <v>10541.907599999999</v>
      </c>
      <c r="K45" s="109">
        <v>14</v>
      </c>
    </row>
    <row r="46" spans="1:12" s="60" customFormat="1" ht="21" x14ac:dyDescent="0.35">
      <c r="A46" s="108">
        <v>42564</v>
      </c>
      <c r="B46" s="108">
        <v>42599.60833333333</v>
      </c>
      <c r="C46" s="109" t="s">
        <v>40</v>
      </c>
      <c r="D46" s="109" t="s">
        <v>712</v>
      </c>
      <c r="E46" s="160" t="s">
        <v>2555</v>
      </c>
      <c r="F46" s="110" t="s">
        <v>730</v>
      </c>
      <c r="G46" s="109">
        <v>30</v>
      </c>
      <c r="H46" s="109" t="s">
        <v>2428</v>
      </c>
      <c r="I46" s="111">
        <v>972.99260000000004</v>
      </c>
      <c r="J46" s="111">
        <f t="shared" ref="J46:J67" si="2">+K46*I46</f>
        <v>17513.8668</v>
      </c>
      <c r="K46" s="109">
        <v>18</v>
      </c>
    </row>
    <row r="47" spans="1:12" s="60" customFormat="1" ht="21" x14ac:dyDescent="0.35">
      <c r="A47" s="108">
        <v>43864</v>
      </c>
      <c r="B47" s="108">
        <v>43864</v>
      </c>
      <c r="C47" s="109" t="s">
        <v>40</v>
      </c>
      <c r="D47" s="109" t="s">
        <v>712</v>
      </c>
      <c r="E47" s="160" t="s">
        <v>2556</v>
      </c>
      <c r="F47" s="110" t="s">
        <v>732</v>
      </c>
      <c r="G47" s="109">
        <v>7</v>
      </c>
      <c r="H47" s="109" t="s">
        <v>2428</v>
      </c>
      <c r="I47" s="111">
        <v>6073.3890000000001</v>
      </c>
      <c r="J47" s="111">
        <f t="shared" si="2"/>
        <v>48587.112000000001</v>
      </c>
      <c r="K47" s="109">
        <v>8</v>
      </c>
    </row>
    <row r="48" spans="1:12" s="60" customFormat="1" ht="21" x14ac:dyDescent="0.35">
      <c r="A48" s="108">
        <v>42912</v>
      </c>
      <c r="B48" s="108">
        <v>42912.370787037034</v>
      </c>
      <c r="C48" s="109" t="s">
        <v>40</v>
      </c>
      <c r="D48" s="109" t="s">
        <v>1098</v>
      </c>
      <c r="E48" s="160" t="s">
        <v>2557</v>
      </c>
      <c r="F48" s="110" t="s">
        <v>1100</v>
      </c>
      <c r="G48" s="109">
        <v>4</v>
      </c>
      <c r="H48" s="109" t="s">
        <v>2428</v>
      </c>
      <c r="I48" s="111">
        <v>2584.1999999999998</v>
      </c>
      <c r="J48" s="111">
        <f t="shared" si="2"/>
        <v>12921</v>
      </c>
      <c r="K48" s="109">
        <v>5</v>
      </c>
    </row>
    <row r="49" spans="1:11" s="60" customFormat="1" ht="21" x14ac:dyDescent="0.35">
      <c r="A49" s="108">
        <v>42912</v>
      </c>
      <c r="B49" s="108">
        <v>42912.370787037034</v>
      </c>
      <c r="C49" s="109" t="s">
        <v>40</v>
      </c>
      <c r="D49" s="109" t="s">
        <v>1098</v>
      </c>
      <c r="E49" s="160" t="s">
        <v>2558</v>
      </c>
      <c r="F49" s="110" t="s">
        <v>1103</v>
      </c>
      <c r="G49" s="109">
        <v>4</v>
      </c>
      <c r="H49" s="109" t="s">
        <v>2428</v>
      </c>
      <c r="I49" s="111">
        <v>2584.1999999999998</v>
      </c>
      <c r="J49" s="111">
        <f t="shared" si="2"/>
        <v>12921</v>
      </c>
      <c r="K49" s="109">
        <v>5</v>
      </c>
    </row>
    <row r="50" spans="1:11" s="60" customFormat="1" ht="21" x14ac:dyDescent="0.35">
      <c r="A50" s="108">
        <v>42912</v>
      </c>
      <c r="B50" s="108">
        <v>42912.370787037034</v>
      </c>
      <c r="C50" s="109" t="s">
        <v>40</v>
      </c>
      <c r="D50" s="109" t="s">
        <v>1098</v>
      </c>
      <c r="E50" s="160" t="s">
        <v>2559</v>
      </c>
      <c r="F50" s="110" t="s">
        <v>1106</v>
      </c>
      <c r="G50" s="109">
        <v>4</v>
      </c>
      <c r="H50" s="109" t="s">
        <v>2428</v>
      </c>
      <c r="I50" s="111">
        <v>2584.1999999999998</v>
      </c>
      <c r="J50" s="111">
        <f t="shared" si="2"/>
        <v>12921</v>
      </c>
      <c r="K50" s="109">
        <v>5</v>
      </c>
    </row>
    <row r="51" spans="1:11" s="60" customFormat="1" ht="21" x14ac:dyDescent="0.35">
      <c r="A51" s="108">
        <v>42564</v>
      </c>
      <c r="B51" s="108">
        <v>42599.60833333333</v>
      </c>
      <c r="C51" s="109" t="s">
        <v>40</v>
      </c>
      <c r="D51" s="109" t="s">
        <v>712</v>
      </c>
      <c r="E51" s="160" t="s">
        <v>2560</v>
      </c>
      <c r="F51" s="110" t="s">
        <v>453</v>
      </c>
      <c r="G51" s="109">
        <v>30</v>
      </c>
      <c r="H51" s="109" t="s">
        <v>2428</v>
      </c>
      <c r="I51" s="111">
        <v>6299.9964</v>
      </c>
      <c r="J51" s="111">
        <f t="shared" si="2"/>
        <v>346499.80200000003</v>
      </c>
      <c r="K51" s="109">
        <v>55</v>
      </c>
    </row>
    <row r="52" spans="1:11" s="60" customFormat="1" ht="21" x14ac:dyDescent="0.35">
      <c r="A52" s="108">
        <v>42564</v>
      </c>
      <c r="B52" s="108">
        <v>42599.60833333333</v>
      </c>
      <c r="C52" s="109" t="s">
        <v>40</v>
      </c>
      <c r="D52" s="109" t="s">
        <v>712</v>
      </c>
      <c r="E52" s="160" t="s">
        <v>2561</v>
      </c>
      <c r="F52" s="110" t="s">
        <v>681</v>
      </c>
      <c r="G52" s="109">
        <v>10</v>
      </c>
      <c r="H52" s="109" t="s">
        <v>2428</v>
      </c>
      <c r="I52" s="111">
        <v>9469.5</v>
      </c>
      <c r="J52" s="111">
        <f t="shared" si="2"/>
        <v>66286.5</v>
      </c>
      <c r="K52" s="109">
        <v>7</v>
      </c>
    </row>
    <row r="53" spans="1:11" s="60" customFormat="1" ht="21" x14ac:dyDescent="0.35">
      <c r="A53" s="108">
        <v>42912</v>
      </c>
      <c r="B53" s="108">
        <v>42912.370787037034</v>
      </c>
      <c r="C53" s="109" t="s">
        <v>40</v>
      </c>
      <c r="D53" s="109" t="s">
        <v>1098</v>
      </c>
      <c r="E53" s="160" t="s">
        <v>2562</v>
      </c>
      <c r="F53" s="110" t="s">
        <v>457</v>
      </c>
      <c r="G53" s="109">
        <v>50</v>
      </c>
      <c r="H53" s="109" t="s">
        <v>2428</v>
      </c>
      <c r="I53" s="111">
        <v>3292.2</v>
      </c>
      <c r="J53" s="111">
        <f t="shared" si="2"/>
        <v>118519.2</v>
      </c>
      <c r="K53" s="109">
        <v>36</v>
      </c>
    </row>
    <row r="54" spans="1:11" s="60" customFormat="1" ht="21" x14ac:dyDescent="0.35">
      <c r="A54" s="108">
        <v>42912</v>
      </c>
      <c r="B54" s="108">
        <v>42912.370787037034</v>
      </c>
      <c r="C54" s="109" t="s">
        <v>40</v>
      </c>
      <c r="D54" s="109" t="s">
        <v>1098</v>
      </c>
      <c r="E54" s="160" t="s">
        <v>2563</v>
      </c>
      <c r="F54" s="110" t="s">
        <v>449</v>
      </c>
      <c r="G54" s="109">
        <v>40</v>
      </c>
      <c r="H54" s="109" t="s">
        <v>2428</v>
      </c>
      <c r="I54" s="111">
        <v>1168.2</v>
      </c>
      <c r="J54" s="111">
        <f t="shared" si="2"/>
        <v>18691.2</v>
      </c>
      <c r="K54" s="109">
        <v>16</v>
      </c>
    </row>
    <row r="55" spans="1:11" s="60" customFormat="1" ht="21" x14ac:dyDescent="0.35">
      <c r="A55" s="108">
        <v>42912</v>
      </c>
      <c r="B55" s="108">
        <v>42912.370787037034</v>
      </c>
      <c r="C55" s="109" t="s">
        <v>40</v>
      </c>
      <c r="D55" s="109" t="s">
        <v>1098</v>
      </c>
      <c r="E55" s="160" t="s">
        <v>2564</v>
      </c>
      <c r="F55" s="110" t="s">
        <v>1110</v>
      </c>
      <c r="G55" s="109">
        <v>50</v>
      </c>
      <c r="H55" s="109" t="s">
        <v>2428</v>
      </c>
      <c r="I55" s="111">
        <v>1298</v>
      </c>
      <c r="J55" s="111">
        <f t="shared" si="2"/>
        <v>55814</v>
      </c>
      <c r="K55" s="109">
        <v>43</v>
      </c>
    </row>
    <row r="56" spans="1:11" s="60" customFormat="1" ht="21" x14ac:dyDescent="0.35">
      <c r="A56" s="108">
        <v>42912</v>
      </c>
      <c r="B56" s="108">
        <v>42912.370787037034</v>
      </c>
      <c r="C56" s="109" t="s">
        <v>40</v>
      </c>
      <c r="D56" s="109" t="s">
        <v>1098</v>
      </c>
      <c r="E56" s="160" t="s">
        <v>2565</v>
      </c>
      <c r="F56" s="110" t="s">
        <v>1112</v>
      </c>
      <c r="G56" s="109">
        <v>4</v>
      </c>
      <c r="H56" s="109" t="s">
        <v>2428</v>
      </c>
      <c r="I56" s="111">
        <v>2584.1999999999998</v>
      </c>
      <c r="J56" s="111">
        <f t="shared" si="2"/>
        <v>7752.5999999999995</v>
      </c>
      <c r="K56" s="109">
        <v>3</v>
      </c>
    </row>
    <row r="57" spans="1:11" s="60" customFormat="1" ht="21" x14ac:dyDescent="0.35">
      <c r="A57" s="108">
        <v>43864</v>
      </c>
      <c r="B57" s="108">
        <v>43864</v>
      </c>
      <c r="C57" s="109" t="s">
        <v>40</v>
      </c>
      <c r="D57" s="109" t="s">
        <v>1098</v>
      </c>
      <c r="E57" s="160" t="s">
        <v>2566</v>
      </c>
      <c r="F57" s="110" t="s">
        <v>2507</v>
      </c>
      <c r="G57" s="154">
        <v>2</v>
      </c>
      <c r="H57" s="109" t="s">
        <v>2428</v>
      </c>
      <c r="I57" s="111">
        <v>3603.4250000000002</v>
      </c>
      <c r="J57" s="111">
        <f t="shared" si="2"/>
        <v>18017.125</v>
      </c>
      <c r="K57" s="109">
        <v>5</v>
      </c>
    </row>
    <row r="58" spans="1:11" s="60" customFormat="1" ht="21" x14ac:dyDescent="0.35">
      <c r="A58" s="108">
        <v>43864</v>
      </c>
      <c r="B58" s="108">
        <v>43864</v>
      </c>
      <c r="C58" s="109" t="s">
        <v>40</v>
      </c>
      <c r="D58" s="109" t="s">
        <v>712</v>
      </c>
      <c r="E58" s="160" t="s">
        <v>2567</v>
      </c>
      <c r="F58" s="110" t="s">
        <v>724</v>
      </c>
      <c r="G58" s="154">
        <v>4</v>
      </c>
      <c r="H58" s="109" t="s">
        <v>2428</v>
      </c>
      <c r="I58" s="111">
        <v>4195.2650000000003</v>
      </c>
      <c r="J58" s="111">
        <f t="shared" si="2"/>
        <v>29366.855000000003</v>
      </c>
      <c r="K58" s="109">
        <v>7</v>
      </c>
    </row>
    <row r="59" spans="1:11" s="60" customFormat="1" ht="21" x14ac:dyDescent="0.35">
      <c r="A59" s="108">
        <v>43864</v>
      </c>
      <c r="B59" s="108">
        <v>43874</v>
      </c>
      <c r="C59" s="109" t="s">
        <v>40</v>
      </c>
      <c r="D59" s="109" t="s">
        <v>712</v>
      </c>
      <c r="E59" s="160" t="s">
        <v>2568</v>
      </c>
      <c r="F59" s="110" t="s">
        <v>726</v>
      </c>
      <c r="G59" s="154">
        <v>1</v>
      </c>
      <c r="H59" s="109" t="s">
        <v>2428</v>
      </c>
      <c r="I59" s="111">
        <v>4195.2700000000004</v>
      </c>
      <c r="J59" s="111">
        <f t="shared" si="2"/>
        <v>16781.080000000002</v>
      </c>
      <c r="K59" s="109">
        <v>4</v>
      </c>
    </row>
    <row r="60" spans="1:11" s="60" customFormat="1" ht="19.5" customHeight="1" x14ac:dyDescent="0.35">
      <c r="A60" s="108">
        <v>42564</v>
      </c>
      <c r="B60" s="108">
        <v>42599.60833333333</v>
      </c>
      <c r="C60" s="109" t="s">
        <v>40</v>
      </c>
      <c r="D60" s="109" t="s">
        <v>712</v>
      </c>
      <c r="E60" s="160" t="s">
        <v>2569</v>
      </c>
      <c r="F60" s="110" t="s">
        <v>720</v>
      </c>
      <c r="G60" s="109">
        <v>10</v>
      </c>
      <c r="H60" s="109" t="s">
        <v>2428</v>
      </c>
      <c r="I60" s="111">
        <v>13511</v>
      </c>
      <c r="J60" s="111">
        <f t="shared" si="2"/>
        <v>148621</v>
      </c>
      <c r="K60" s="109">
        <v>11</v>
      </c>
    </row>
    <row r="61" spans="1:11" s="60" customFormat="1" ht="21" x14ac:dyDescent="0.35">
      <c r="A61" s="108">
        <v>43864</v>
      </c>
      <c r="B61" s="108">
        <v>43864</v>
      </c>
      <c r="C61" s="109" t="s">
        <v>40</v>
      </c>
      <c r="D61" s="109" t="s">
        <v>1098</v>
      </c>
      <c r="E61" s="160" t="s">
        <v>2570</v>
      </c>
      <c r="F61" s="110" t="s">
        <v>718</v>
      </c>
      <c r="G61" s="154">
        <v>2</v>
      </c>
      <c r="H61" s="109" t="s">
        <v>2428</v>
      </c>
      <c r="I61" s="111">
        <v>3603.4250000000002</v>
      </c>
      <c r="J61" s="111">
        <f t="shared" si="2"/>
        <v>10810.275000000001</v>
      </c>
      <c r="K61" s="109">
        <v>3</v>
      </c>
    </row>
    <row r="62" spans="1:11" s="60" customFormat="1" ht="21" x14ac:dyDescent="0.35">
      <c r="A62" s="108">
        <v>42447.62400462963</v>
      </c>
      <c r="B62" s="108">
        <v>42447</v>
      </c>
      <c r="C62" s="104"/>
      <c r="D62" s="104"/>
      <c r="E62" s="160" t="s">
        <v>2571</v>
      </c>
      <c r="F62" s="110" t="s">
        <v>101</v>
      </c>
      <c r="G62" s="109">
        <v>25</v>
      </c>
      <c r="H62" s="109" t="s">
        <v>2428</v>
      </c>
      <c r="I62" s="111">
        <v>4389.6000000000004</v>
      </c>
      <c r="J62" s="111">
        <f t="shared" si="2"/>
        <v>13168.800000000001</v>
      </c>
      <c r="K62" s="109">
        <v>3</v>
      </c>
    </row>
    <row r="63" spans="1:11" s="8" customFormat="1" ht="21" x14ac:dyDescent="0.35">
      <c r="A63" s="108">
        <v>43864</v>
      </c>
      <c r="B63" s="108">
        <v>43864</v>
      </c>
      <c r="C63" s="109"/>
      <c r="D63" s="109"/>
      <c r="E63" s="160" t="s">
        <v>2572</v>
      </c>
      <c r="F63" s="110" t="s">
        <v>455</v>
      </c>
      <c r="G63" s="109">
        <v>9</v>
      </c>
      <c r="H63" s="109" t="s">
        <v>2428</v>
      </c>
      <c r="I63" s="111">
        <v>6352.0222222222201</v>
      </c>
      <c r="J63" s="111">
        <f t="shared" si="2"/>
        <v>69872.244444444426</v>
      </c>
      <c r="K63" s="109">
        <v>11</v>
      </c>
    </row>
    <row r="64" spans="1:11" s="60" customFormat="1" ht="21" x14ac:dyDescent="0.35">
      <c r="A64" s="108">
        <v>43864</v>
      </c>
      <c r="B64" s="108">
        <v>43864</v>
      </c>
      <c r="C64" s="122"/>
      <c r="D64" s="122"/>
      <c r="E64" s="160" t="s">
        <v>2573</v>
      </c>
      <c r="F64" s="110" t="s">
        <v>2511</v>
      </c>
      <c r="G64" s="109">
        <v>10</v>
      </c>
      <c r="H64" s="109" t="s">
        <v>2428</v>
      </c>
      <c r="I64" s="111">
        <v>6073.39</v>
      </c>
      <c r="J64" s="111">
        <f t="shared" si="2"/>
        <v>30366.95</v>
      </c>
      <c r="K64" s="109">
        <v>5</v>
      </c>
    </row>
    <row r="65" spans="1:12" s="60" customFormat="1" ht="21" x14ac:dyDescent="0.35">
      <c r="A65" s="108">
        <v>43864</v>
      </c>
      <c r="B65" s="108">
        <v>43864</v>
      </c>
      <c r="C65" s="122"/>
      <c r="D65" s="122"/>
      <c r="E65" s="160" t="s">
        <v>2574</v>
      </c>
      <c r="F65" s="110" t="s">
        <v>2512</v>
      </c>
      <c r="G65" s="109">
        <v>7</v>
      </c>
      <c r="H65" s="109" t="s">
        <v>2428</v>
      </c>
      <c r="I65" s="111">
        <v>6073.3890000000001</v>
      </c>
      <c r="J65" s="111">
        <f t="shared" si="2"/>
        <v>18220.167000000001</v>
      </c>
      <c r="K65" s="109">
        <v>3</v>
      </c>
    </row>
    <row r="66" spans="1:12" s="60" customFormat="1" ht="21" x14ac:dyDescent="0.35">
      <c r="A66" s="108">
        <v>43864</v>
      </c>
      <c r="B66" s="108">
        <v>43864</v>
      </c>
      <c r="C66" s="122"/>
      <c r="D66" s="122"/>
      <c r="E66" s="160" t="s">
        <v>2575</v>
      </c>
      <c r="F66" s="110" t="s">
        <v>2513</v>
      </c>
      <c r="G66" s="109">
        <v>14</v>
      </c>
      <c r="H66" s="109" t="s">
        <v>2428</v>
      </c>
      <c r="I66" s="111">
        <v>4541.95</v>
      </c>
      <c r="J66" s="111">
        <f t="shared" si="2"/>
        <v>22709.75</v>
      </c>
      <c r="K66" s="109">
        <v>5</v>
      </c>
    </row>
    <row r="67" spans="1:12" s="60" customFormat="1" ht="21" x14ac:dyDescent="0.35">
      <c r="A67" s="108">
        <v>43864</v>
      </c>
      <c r="B67" s="108">
        <v>43864</v>
      </c>
      <c r="C67" s="122"/>
      <c r="D67" s="122"/>
      <c r="E67" s="161" t="s">
        <v>2576</v>
      </c>
      <c r="F67" s="127" t="s">
        <v>2514</v>
      </c>
      <c r="G67" s="109">
        <v>10</v>
      </c>
      <c r="H67" s="126" t="s">
        <v>2428</v>
      </c>
      <c r="I67" s="111">
        <v>6073.3890000000001</v>
      </c>
      <c r="J67" s="128">
        <f t="shared" si="2"/>
        <v>30366.945</v>
      </c>
      <c r="K67" s="126">
        <v>5</v>
      </c>
    </row>
    <row r="68" spans="1:12" s="60" customFormat="1" ht="21.75" customHeight="1" x14ac:dyDescent="0.35">
      <c r="A68" s="108">
        <v>42306.647175925929</v>
      </c>
      <c r="B68" s="108">
        <v>42306</v>
      </c>
      <c r="C68" s="109"/>
      <c r="D68" s="109"/>
      <c r="E68" s="160" t="s">
        <v>2577</v>
      </c>
      <c r="F68" s="110" t="s">
        <v>2204</v>
      </c>
      <c r="G68" s="109">
        <v>20</v>
      </c>
      <c r="H68" s="109" t="s">
        <v>2428</v>
      </c>
      <c r="I68" s="111">
        <v>4693.5680000000002</v>
      </c>
      <c r="J68" s="111">
        <v>93871.360000000001</v>
      </c>
      <c r="K68" s="109">
        <v>16</v>
      </c>
    </row>
    <row r="69" spans="1:12" s="60" customFormat="1" ht="21.75" customHeight="1" x14ac:dyDescent="0.35">
      <c r="A69" s="121"/>
      <c r="B69" s="121"/>
      <c r="C69" s="122"/>
      <c r="D69" s="122"/>
      <c r="E69" s="122"/>
      <c r="F69" s="123"/>
      <c r="G69" s="122"/>
      <c r="H69" s="122"/>
      <c r="I69" s="124"/>
      <c r="J69" s="124"/>
      <c r="K69" s="122"/>
    </row>
    <row r="70" spans="1:12" s="60" customFormat="1" ht="21.75" thickBot="1" x14ac:dyDescent="0.4">
      <c r="A70" s="53"/>
      <c r="B70" s="53"/>
      <c r="C70" s="50"/>
      <c r="D70" s="50"/>
      <c r="E70" s="50"/>
      <c r="F70" s="54"/>
      <c r="G70" s="50"/>
      <c r="H70" s="50"/>
      <c r="I70" s="55"/>
      <c r="J70" s="43">
        <f>SUM(J45:J68)</f>
        <v>1231141.7398444444</v>
      </c>
      <c r="K70" s="50"/>
    </row>
    <row r="71" spans="1:12" ht="21.75" thickTop="1" x14ac:dyDescent="0.35">
      <c r="A71" s="53"/>
      <c r="B71" s="53"/>
      <c r="C71" s="50"/>
      <c r="D71" s="50"/>
      <c r="E71" s="50"/>
      <c r="F71" s="54"/>
      <c r="G71" s="50"/>
      <c r="H71" s="50"/>
      <c r="I71" s="55"/>
      <c r="J71" s="55"/>
      <c r="K71" s="50"/>
      <c r="L71" s="8"/>
    </row>
    <row r="72" spans="1:12" x14ac:dyDescent="0.25">
      <c r="A72" s="15"/>
      <c r="B72" s="15"/>
      <c r="C72" s="8"/>
      <c r="D72" s="8"/>
      <c r="E72" s="8"/>
      <c r="F72" s="28"/>
      <c r="G72" s="8"/>
      <c r="H72" s="8"/>
      <c r="I72" s="9"/>
      <c r="J72" s="9"/>
      <c r="K72" s="8"/>
      <c r="L72" s="8"/>
    </row>
    <row r="73" spans="1:12" s="8" customFormat="1" x14ac:dyDescent="0.25">
      <c r="A73" s="15"/>
      <c r="B73" s="15"/>
      <c r="F73" s="28"/>
      <c r="I73" s="9"/>
      <c r="J73" s="9"/>
      <c r="L73" s="11"/>
    </row>
    <row r="74" spans="1:12" s="8" customFormat="1" ht="26.25" x14ac:dyDescent="0.4">
      <c r="A74" s="46" t="s">
        <v>2452</v>
      </c>
      <c r="B74" s="47"/>
      <c r="C74" s="47"/>
      <c r="D74" s="47"/>
      <c r="E74" s="47"/>
      <c r="F74" s="48"/>
      <c r="G74" s="47"/>
      <c r="H74" s="47"/>
      <c r="I74" s="49"/>
      <c r="J74" s="49"/>
      <c r="K74" s="47"/>
    </row>
    <row r="75" spans="1:12" s="8" customFormat="1" ht="69.75" x14ac:dyDescent="0.25">
      <c r="A75" s="56" t="s">
        <v>2672</v>
      </c>
      <c r="B75" s="56" t="s">
        <v>2671</v>
      </c>
      <c r="C75" s="56" t="s">
        <v>2419</v>
      </c>
      <c r="D75" s="56"/>
      <c r="E75" s="57" t="s">
        <v>2443</v>
      </c>
      <c r="F75" s="58" t="s">
        <v>2670</v>
      </c>
      <c r="G75" s="58" t="s">
        <v>2463</v>
      </c>
      <c r="H75" s="56" t="s">
        <v>2428</v>
      </c>
      <c r="I75" s="56" t="s">
        <v>2446</v>
      </c>
      <c r="J75" s="56" t="s">
        <v>2447</v>
      </c>
      <c r="K75" s="56" t="s">
        <v>2448</v>
      </c>
    </row>
    <row r="76" spans="1:12" ht="21" x14ac:dyDescent="0.35">
      <c r="A76" s="34">
        <v>43210</v>
      </c>
      <c r="B76" s="34">
        <v>43213.366898148146</v>
      </c>
      <c r="C76" s="35" t="s">
        <v>135</v>
      </c>
      <c r="D76" s="35" t="s">
        <v>1433</v>
      </c>
      <c r="E76" s="156" t="s">
        <v>2578</v>
      </c>
      <c r="F76" s="36" t="s">
        <v>1450</v>
      </c>
      <c r="G76" s="35">
        <v>2</v>
      </c>
      <c r="H76" s="35" t="s">
        <v>2426</v>
      </c>
      <c r="I76" s="37">
        <v>16.460999999999999</v>
      </c>
      <c r="J76" s="37">
        <f>+K76*I76</f>
        <v>32.921999999999997</v>
      </c>
      <c r="K76" s="35">
        <v>2</v>
      </c>
      <c r="L76" s="8"/>
    </row>
    <row r="77" spans="1:12" ht="21" x14ac:dyDescent="0.35">
      <c r="A77" s="34">
        <v>43969</v>
      </c>
      <c r="B77" s="34">
        <v>43970</v>
      </c>
      <c r="C77" s="35" t="s">
        <v>135</v>
      </c>
      <c r="D77" s="35" t="s">
        <v>1426</v>
      </c>
      <c r="E77" s="156" t="s">
        <v>2579</v>
      </c>
      <c r="F77" s="36" t="s">
        <v>389</v>
      </c>
      <c r="G77" s="35">
        <v>15</v>
      </c>
      <c r="H77" s="35" t="s">
        <v>2430</v>
      </c>
      <c r="I77" s="37">
        <v>253.7</v>
      </c>
      <c r="J77" s="37">
        <f t="shared" ref="J77:J93" si="3">+K77*I77</f>
        <v>5581.4</v>
      </c>
      <c r="K77" s="35">
        <v>22</v>
      </c>
    </row>
    <row r="78" spans="1:12" ht="21" x14ac:dyDescent="0.35">
      <c r="A78" s="34">
        <v>43228</v>
      </c>
      <c r="B78" s="34">
        <v>43228.648865740739</v>
      </c>
      <c r="C78" s="35" t="s">
        <v>135</v>
      </c>
      <c r="D78" s="35" t="s">
        <v>1502</v>
      </c>
      <c r="E78" s="156" t="s">
        <v>2580</v>
      </c>
      <c r="F78" s="36" t="s">
        <v>1504</v>
      </c>
      <c r="G78" s="35">
        <v>15</v>
      </c>
      <c r="H78" s="35" t="s">
        <v>2428</v>
      </c>
      <c r="I78" s="37">
        <v>1711</v>
      </c>
      <c r="J78" s="37">
        <f t="shared" si="3"/>
        <v>1711</v>
      </c>
      <c r="K78" s="35">
        <v>1</v>
      </c>
    </row>
    <row r="79" spans="1:12" ht="42" x14ac:dyDescent="0.35">
      <c r="A79" s="34">
        <v>43228</v>
      </c>
      <c r="B79" s="34">
        <v>43228.648865740739</v>
      </c>
      <c r="C79" s="35" t="s">
        <v>135</v>
      </c>
      <c r="D79" s="35" t="s">
        <v>1502</v>
      </c>
      <c r="E79" s="156" t="s">
        <v>2581</v>
      </c>
      <c r="F79" s="36" t="s">
        <v>1442</v>
      </c>
      <c r="G79" s="35">
        <v>5</v>
      </c>
      <c r="H79" s="35" t="s">
        <v>2428</v>
      </c>
      <c r="I79" s="37">
        <v>737.5</v>
      </c>
      <c r="J79" s="37">
        <f t="shared" si="3"/>
        <v>6637.5</v>
      </c>
      <c r="K79" s="35">
        <v>9</v>
      </c>
      <c r="L79" s="8"/>
    </row>
    <row r="80" spans="1:12" ht="21" x14ac:dyDescent="0.35">
      <c r="A80" s="34">
        <v>43872</v>
      </c>
      <c r="B80" s="34">
        <v>43874</v>
      </c>
      <c r="C80" s="35" t="s">
        <v>40</v>
      </c>
      <c r="D80" s="35" t="s">
        <v>2188</v>
      </c>
      <c r="E80" s="156" t="s">
        <v>2582</v>
      </c>
      <c r="F80" s="35" t="s">
        <v>336</v>
      </c>
      <c r="G80" s="35">
        <v>50</v>
      </c>
      <c r="H80" s="35" t="s">
        <v>2430</v>
      </c>
      <c r="I80" s="37">
        <v>89.41</v>
      </c>
      <c r="J80" s="37">
        <f t="shared" si="3"/>
        <v>5811.65</v>
      </c>
      <c r="K80" s="35">
        <v>65</v>
      </c>
    </row>
    <row r="81" spans="1:12" ht="21" x14ac:dyDescent="0.35">
      <c r="A81" s="34">
        <v>43210</v>
      </c>
      <c r="B81" s="34">
        <v>43213.366898148146</v>
      </c>
      <c r="C81" s="35" t="s">
        <v>135</v>
      </c>
      <c r="D81" s="35" t="s">
        <v>1433</v>
      </c>
      <c r="E81" s="156" t="s">
        <v>2583</v>
      </c>
      <c r="F81" s="35" t="s">
        <v>1446</v>
      </c>
      <c r="G81" s="35">
        <v>25</v>
      </c>
      <c r="H81" s="38" t="s">
        <v>2430</v>
      </c>
      <c r="I81" s="37">
        <v>159.30000000000001</v>
      </c>
      <c r="J81" s="37">
        <f t="shared" si="3"/>
        <v>1593</v>
      </c>
      <c r="K81" s="38">
        <v>10</v>
      </c>
    </row>
    <row r="82" spans="1:12" s="8" customFormat="1" ht="21" x14ac:dyDescent="0.35">
      <c r="A82" s="34">
        <v>43229</v>
      </c>
      <c r="B82" s="34">
        <v>43228</v>
      </c>
      <c r="C82" s="35" t="s">
        <v>135</v>
      </c>
      <c r="D82" s="35" t="s">
        <v>1502</v>
      </c>
      <c r="E82" s="156" t="s">
        <v>2584</v>
      </c>
      <c r="F82" s="35" t="s">
        <v>1448</v>
      </c>
      <c r="G82" s="35">
        <v>20</v>
      </c>
      <c r="H82" s="35" t="s">
        <v>2430</v>
      </c>
      <c r="I82" s="37">
        <v>127.44</v>
      </c>
      <c r="J82" s="37">
        <f t="shared" si="3"/>
        <v>5862.24</v>
      </c>
      <c r="K82" s="35">
        <v>46</v>
      </c>
    </row>
    <row r="83" spans="1:12" ht="21" x14ac:dyDescent="0.35">
      <c r="A83" s="34">
        <v>43209</v>
      </c>
      <c r="B83" s="34">
        <v>43209.391736111109</v>
      </c>
      <c r="C83" s="35" t="s">
        <v>135</v>
      </c>
      <c r="D83" s="35" t="s">
        <v>1412</v>
      </c>
      <c r="E83" s="156" t="s">
        <v>2585</v>
      </c>
      <c r="F83" s="36" t="s">
        <v>320</v>
      </c>
      <c r="G83" s="35">
        <v>25</v>
      </c>
      <c r="H83" s="35" t="s">
        <v>2428</v>
      </c>
      <c r="I83" s="37">
        <v>123.9</v>
      </c>
      <c r="J83" s="37">
        <f t="shared" si="3"/>
        <v>0</v>
      </c>
      <c r="K83" s="35"/>
      <c r="L83" s="8"/>
    </row>
    <row r="84" spans="1:12" ht="21" x14ac:dyDescent="0.35">
      <c r="A84" s="39">
        <v>43221</v>
      </c>
      <c r="B84" s="39">
        <v>43221.629814814813</v>
      </c>
      <c r="C84" s="38" t="s">
        <v>135</v>
      </c>
      <c r="D84" s="38" t="s">
        <v>1474</v>
      </c>
      <c r="E84" s="157" t="s">
        <v>2586</v>
      </c>
      <c r="F84" s="40" t="s">
        <v>407</v>
      </c>
      <c r="G84" s="38">
        <v>58</v>
      </c>
      <c r="H84" s="38" t="s">
        <v>2433</v>
      </c>
      <c r="I84" s="37">
        <v>470.00580000000002</v>
      </c>
      <c r="J84" s="41">
        <f t="shared" si="3"/>
        <v>36660.452400000002</v>
      </c>
      <c r="K84" s="38">
        <v>78</v>
      </c>
    </row>
    <row r="85" spans="1:12" s="8" customFormat="1" ht="21" x14ac:dyDescent="0.35">
      <c r="A85" s="39">
        <v>43210</v>
      </c>
      <c r="B85" s="39">
        <v>43213.366898148146</v>
      </c>
      <c r="C85" s="38" t="s">
        <v>135</v>
      </c>
      <c r="D85" s="38" t="s">
        <v>1433</v>
      </c>
      <c r="E85" s="157" t="s">
        <v>2587</v>
      </c>
      <c r="F85" s="40" t="s">
        <v>413</v>
      </c>
      <c r="G85" s="38">
        <v>100</v>
      </c>
      <c r="H85" s="38" t="s">
        <v>2430</v>
      </c>
      <c r="I85" s="37">
        <v>55.46</v>
      </c>
      <c r="J85" s="41">
        <f t="shared" si="3"/>
        <v>554.6</v>
      </c>
      <c r="K85" s="38">
        <v>10</v>
      </c>
    </row>
    <row r="86" spans="1:12" s="8" customFormat="1" ht="21" x14ac:dyDescent="0.35">
      <c r="A86" s="34">
        <v>43209.592581018522</v>
      </c>
      <c r="B86" s="34">
        <v>43209</v>
      </c>
      <c r="C86" s="35" t="s">
        <v>40</v>
      </c>
      <c r="D86" s="35" t="s">
        <v>1409</v>
      </c>
      <c r="E86" s="156" t="s">
        <v>2588</v>
      </c>
      <c r="F86" s="35" t="s">
        <v>890</v>
      </c>
      <c r="G86" s="35">
        <v>10</v>
      </c>
      <c r="H86" s="35" t="s">
        <v>2428</v>
      </c>
      <c r="I86" s="37">
        <v>3422</v>
      </c>
      <c r="J86" s="37">
        <f t="shared" si="3"/>
        <v>17110</v>
      </c>
      <c r="K86" s="38">
        <v>5</v>
      </c>
    </row>
    <row r="87" spans="1:12" ht="21" x14ac:dyDescent="0.35">
      <c r="A87" s="34">
        <v>43221</v>
      </c>
      <c r="B87" s="34">
        <v>43221.629814814813</v>
      </c>
      <c r="C87" s="35" t="s">
        <v>135</v>
      </c>
      <c r="D87" s="35" t="s">
        <v>1474</v>
      </c>
      <c r="E87" s="156" t="s">
        <v>2589</v>
      </c>
      <c r="F87" s="36" t="s">
        <v>1476</v>
      </c>
      <c r="G87" s="35">
        <v>10</v>
      </c>
      <c r="H87" s="35" t="s">
        <v>2428</v>
      </c>
      <c r="I87" s="37">
        <v>419.99740000000003</v>
      </c>
      <c r="J87" s="37">
        <f t="shared" si="3"/>
        <v>2099.9870000000001</v>
      </c>
      <c r="K87" s="35">
        <v>5</v>
      </c>
    </row>
    <row r="88" spans="1:12" ht="21" x14ac:dyDescent="0.35">
      <c r="A88" s="39">
        <v>43210</v>
      </c>
      <c r="B88" s="39">
        <v>43213.361122685186</v>
      </c>
      <c r="C88" s="38" t="s">
        <v>135</v>
      </c>
      <c r="D88" s="38" t="s">
        <v>1426</v>
      </c>
      <c r="E88" s="157" t="s">
        <v>2545</v>
      </c>
      <c r="F88" s="40" t="s">
        <v>387</v>
      </c>
      <c r="G88" s="38">
        <v>42</v>
      </c>
      <c r="H88" s="38" t="s">
        <v>2428</v>
      </c>
      <c r="I88" s="41">
        <v>8.0004000000000008</v>
      </c>
      <c r="J88" s="41">
        <f>+K88*I88</f>
        <v>160.00800000000001</v>
      </c>
      <c r="K88" s="38">
        <v>20</v>
      </c>
    </row>
    <row r="89" spans="1:12" ht="21" x14ac:dyDescent="0.35">
      <c r="A89" s="34">
        <v>43228</v>
      </c>
      <c r="B89" s="34">
        <v>43228.648865740739</v>
      </c>
      <c r="C89" s="35" t="s">
        <v>135</v>
      </c>
      <c r="D89" s="35" t="s">
        <v>1502</v>
      </c>
      <c r="E89" s="156" t="s">
        <v>2590</v>
      </c>
      <c r="F89" s="36" t="s">
        <v>1506</v>
      </c>
      <c r="G89" s="35">
        <v>10</v>
      </c>
      <c r="H89" s="35" t="s">
        <v>2428</v>
      </c>
      <c r="I89" s="37">
        <v>914.5</v>
      </c>
      <c r="J89" s="37">
        <f t="shared" si="3"/>
        <v>9145</v>
      </c>
      <c r="K89" s="35">
        <v>10</v>
      </c>
    </row>
    <row r="90" spans="1:12" ht="21" x14ac:dyDescent="0.35">
      <c r="A90" s="34">
        <v>43872</v>
      </c>
      <c r="B90" s="34">
        <v>43874</v>
      </c>
      <c r="C90" s="60" t="s">
        <v>1472</v>
      </c>
      <c r="D90" s="60" t="s">
        <v>1467</v>
      </c>
      <c r="E90" s="160" t="s">
        <v>2591</v>
      </c>
      <c r="F90" s="110" t="s">
        <v>472</v>
      </c>
      <c r="G90" s="35">
        <v>150</v>
      </c>
      <c r="H90" s="109" t="s">
        <v>2433</v>
      </c>
      <c r="I90" s="37">
        <v>455</v>
      </c>
      <c r="J90" s="37">
        <f t="shared" si="3"/>
        <v>4095</v>
      </c>
      <c r="K90" s="109">
        <v>9</v>
      </c>
    </row>
    <row r="91" spans="1:12" ht="42" x14ac:dyDescent="0.35">
      <c r="A91" s="34">
        <v>43962</v>
      </c>
      <c r="B91" s="34">
        <v>43972</v>
      </c>
      <c r="C91" s="60" t="s">
        <v>2328</v>
      </c>
      <c r="D91" s="60" t="s">
        <v>2307</v>
      </c>
      <c r="E91" s="160" t="s">
        <v>2592</v>
      </c>
      <c r="F91" s="110" t="s">
        <v>2336</v>
      </c>
      <c r="G91" s="35">
        <v>10</v>
      </c>
      <c r="H91" s="109" t="s">
        <v>2426</v>
      </c>
      <c r="I91" s="37">
        <v>100.3</v>
      </c>
      <c r="J91" s="37">
        <f t="shared" si="3"/>
        <v>9027</v>
      </c>
      <c r="K91" s="109">
        <v>90</v>
      </c>
    </row>
    <row r="92" spans="1:12" ht="42" x14ac:dyDescent="0.35">
      <c r="A92" s="34">
        <v>43508</v>
      </c>
      <c r="B92" s="34">
        <v>43508</v>
      </c>
      <c r="C92" s="60"/>
      <c r="D92" s="60"/>
      <c r="E92" s="160" t="s">
        <v>390</v>
      </c>
      <c r="F92" s="110" t="s">
        <v>2518</v>
      </c>
      <c r="G92" s="35">
        <v>11</v>
      </c>
      <c r="H92" s="109" t="s">
        <v>2426</v>
      </c>
      <c r="I92" s="37">
        <v>199.42</v>
      </c>
      <c r="J92" s="37">
        <f t="shared" si="3"/>
        <v>1196.52</v>
      </c>
      <c r="K92" s="109">
        <v>6</v>
      </c>
    </row>
    <row r="93" spans="1:12" ht="42" x14ac:dyDescent="0.35">
      <c r="A93" s="34">
        <v>43503</v>
      </c>
      <c r="B93" s="34">
        <v>43503</v>
      </c>
      <c r="C93" s="60"/>
      <c r="D93" s="60"/>
      <c r="E93" s="160" t="s">
        <v>1427</v>
      </c>
      <c r="F93" s="110" t="s">
        <v>2519</v>
      </c>
      <c r="G93" s="35">
        <v>25</v>
      </c>
      <c r="H93" s="109" t="s">
        <v>2426</v>
      </c>
      <c r="I93" s="37">
        <v>144.55000000000001</v>
      </c>
      <c r="J93" s="37">
        <f t="shared" si="3"/>
        <v>1734.6000000000001</v>
      </c>
      <c r="K93" s="109">
        <v>12</v>
      </c>
    </row>
    <row r="94" spans="1:12" ht="21" x14ac:dyDescent="0.35">
      <c r="F94" s="11"/>
      <c r="H94" s="51"/>
      <c r="I94" s="11"/>
      <c r="J94" s="11"/>
    </row>
    <row r="95" spans="1:12" ht="21" x14ac:dyDescent="0.35">
      <c r="F95" s="11"/>
      <c r="H95" s="51"/>
      <c r="I95" s="11"/>
      <c r="J95" s="11"/>
    </row>
    <row r="96" spans="1:12" ht="21.75" thickBot="1" x14ac:dyDescent="0.4">
      <c r="A96" s="53"/>
      <c r="B96" s="53"/>
      <c r="C96" s="50"/>
      <c r="D96" s="50"/>
      <c r="E96" s="50"/>
      <c r="G96" s="50"/>
      <c r="H96" s="50"/>
      <c r="I96" s="55"/>
      <c r="J96" s="43">
        <f>SUM(J76:J95)</f>
        <v>109012.87940000001</v>
      </c>
      <c r="K96" s="50"/>
    </row>
    <row r="97" spans="1:12" s="8" customFormat="1" ht="21.75" thickTop="1" x14ac:dyDescent="0.35">
      <c r="A97" s="53"/>
      <c r="B97" s="53"/>
      <c r="C97" s="50"/>
      <c r="D97" s="50"/>
      <c r="E97" s="50"/>
      <c r="F97" s="54"/>
      <c r="G97" s="50"/>
      <c r="H97" s="50"/>
      <c r="I97" s="55"/>
      <c r="J97" s="55"/>
      <c r="K97" s="50"/>
      <c r="L97" s="11"/>
    </row>
    <row r="98" spans="1:12" ht="21" x14ac:dyDescent="0.35">
      <c r="A98" s="42"/>
      <c r="B98" s="42"/>
      <c r="C98" s="31"/>
      <c r="D98" s="31"/>
      <c r="E98" s="31"/>
      <c r="F98" s="32"/>
      <c r="G98" s="31"/>
      <c r="H98" s="31"/>
      <c r="I98" s="33"/>
      <c r="J98" s="52"/>
      <c r="K98" s="31"/>
    </row>
    <row r="99" spans="1:12" x14ac:dyDescent="0.25">
      <c r="A99" s="14"/>
      <c r="B99" s="14"/>
    </row>
    <row r="100" spans="1:12" s="8" customFormat="1" ht="26.25" x14ac:dyDescent="0.4">
      <c r="A100" s="46" t="s">
        <v>2454</v>
      </c>
      <c r="B100" s="47"/>
      <c r="C100" s="47"/>
      <c r="D100" s="47"/>
      <c r="E100" s="47"/>
      <c r="F100" s="48"/>
      <c r="G100" s="47"/>
      <c r="H100" s="47"/>
      <c r="I100" s="49"/>
      <c r="J100" s="49"/>
      <c r="K100" s="47"/>
    </row>
    <row r="101" spans="1:12" ht="69.75" x14ac:dyDescent="0.25">
      <c r="A101" s="56" t="s">
        <v>2672</v>
      </c>
      <c r="B101" s="56" t="s">
        <v>2671</v>
      </c>
      <c r="C101" s="56" t="s">
        <v>2419</v>
      </c>
      <c r="D101" s="56"/>
      <c r="E101" s="57" t="s">
        <v>2443</v>
      </c>
      <c r="F101" s="58" t="s">
        <v>2670</v>
      </c>
      <c r="G101" s="58" t="s">
        <v>2463</v>
      </c>
      <c r="H101" s="56" t="s">
        <v>2428</v>
      </c>
      <c r="I101" s="56" t="s">
        <v>2446</v>
      </c>
      <c r="J101" s="56" t="s">
        <v>2447</v>
      </c>
      <c r="K101" s="56" t="s">
        <v>2448</v>
      </c>
    </row>
    <row r="102" spans="1:12" ht="21" x14ac:dyDescent="0.35">
      <c r="A102" s="34">
        <v>43307</v>
      </c>
      <c r="B102" s="34">
        <v>43307.601689814815</v>
      </c>
      <c r="C102" s="35" t="s">
        <v>135</v>
      </c>
      <c r="D102" s="35" t="s">
        <v>1627</v>
      </c>
      <c r="E102" s="35" t="s">
        <v>2597</v>
      </c>
      <c r="F102" s="36" t="s">
        <v>1632</v>
      </c>
      <c r="G102" s="35">
        <v>36</v>
      </c>
      <c r="H102" s="35" t="s">
        <v>2428</v>
      </c>
      <c r="I102" s="37">
        <v>29.736000000000001</v>
      </c>
      <c r="J102" s="37">
        <f>+K102*I102</f>
        <v>29.736000000000001</v>
      </c>
      <c r="K102" s="35">
        <v>1</v>
      </c>
      <c r="L102" s="8"/>
    </row>
    <row r="103" spans="1:12" ht="42" x14ac:dyDescent="0.35">
      <c r="A103" s="34">
        <v>43315</v>
      </c>
      <c r="B103" s="34">
        <v>43315.436851851853</v>
      </c>
      <c r="C103" s="35" t="s">
        <v>135</v>
      </c>
      <c r="D103" s="35" t="s">
        <v>1687</v>
      </c>
      <c r="E103" s="35" t="s">
        <v>2605</v>
      </c>
      <c r="F103" s="36" t="s">
        <v>1658</v>
      </c>
      <c r="G103" s="35">
        <v>300</v>
      </c>
      <c r="H103" s="35" t="s">
        <v>2428</v>
      </c>
      <c r="I103" s="37">
        <v>188.56399999999999</v>
      </c>
      <c r="J103" s="37">
        <f t="shared" ref="J103:J158" si="4">+K103*I103</f>
        <v>3017.0239999999999</v>
      </c>
      <c r="K103" s="35">
        <v>16</v>
      </c>
    </row>
    <row r="104" spans="1:12" ht="21" x14ac:dyDescent="0.35">
      <c r="A104" s="34">
        <v>43315</v>
      </c>
      <c r="B104" s="34">
        <v>43315.436851851853</v>
      </c>
      <c r="C104" s="35" t="s">
        <v>135</v>
      </c>
      <c r="D104" s="35" t="s">
        <v>1687</v>
      </c>
      <c r="E104" s="35" t="s">
        <v>2606</v>
      </c>
      <c r="F104" s="36" t="s">
        <v>309</v>
      </c>
      <c r="G104" s="35">
        <v>4300</v>
      </c>
      <c r="H104" s="35" t="s">
        <v>2428</v>
      </c>
      <c r="I104" s="37">
        <v>5</v>
      </c>
      <c r="J104" s="37">
        <f t="shared" si="4"/>
        <v>19595</v>
      </c>
      <c r="K104" s="35">
        <f>3059+568+292</f>
        <v>3919</v>
      </c>
    </row>
    <row r="105" spans="1:12" ht="21" x14ac:dyDescent="0.35">
      <c r="A105" s="34">
        <v>43314</v>
      </c>
      <c r="B105" s="34">
        <v>43314.611585648148</v>
      </c>
      <c r="C105" s="35" t="s">
        <v>135</v>
      </c>
      <c r="D105" s="35" t="s">
        <v>1641</v>
      </c>
      <c r="E105" s="35" t="s">
        <v>2607</v>
      </c>
      <c r="F105" s="36" t="s">
        <v>151</v>
      </c>
      <c r="G105" s="35">
        <v>40</v>
      </c>
      <c r="H105" s="35" t="s">
        <v>2425</v>
      </c>
      <c r="I105" s="37">
        <v>101.893</v>
      </c>
      <c r="J105" s="37">
        <f t="shared" si="4"/>
        <v>7743.8680000000004</v>
      </c>
      <c r="K105" s="35">
        <v>76</v>
      </c>
    </row>
    <row r="106" spans="1:12" s="8" customFormat="1" ht="21" x14ac:dyDescent="0.35">
      <c r="A106" s="34">
        <v>43314</v>
      </c>
      <c r="B106" s="34">
        <v>43314.611585648148</v>
      </c>
      <c r="C106" s="35" t="s">
        <v>135</v>
      </c>
      <c r="D106" s="35" t="s">
        <v>1641</v>
      </c>
      <c r="E106" s="35" t="s">
        <v>2608</v>
      </c>
      <c r="F106" s="36" t="s">
        <v>1648</v>
      </c>
      <c r="G106" s="35">
        <v>30</v>
      </c>
      <c r="H106" s="35" t="s">
        <v>2425</v>
      </c>
      <c r="I106" s="37">
        <v>80.995199999999997</v>
      </c>
      <c r="J106" s="37">
        <f t="shared" si="4"/>
        <v>890.94719999999995</v>
      </c>
      <c r="K106" s="35">
        <v>11</v>
      </c>
      <c r="L106" s="11"/>
    </row>
    <row r="107" spans="1:12" s="8" customFormat="1" ht="42" x14ac:dyDescent="0.35">
      <c r="A107" s="34">
        <v>43314</v>
      </c>
      <c r="B107" s="34">
        <v>43314.611585648148</v>
      </c>
      <c r="C107" s="35" t="s">
        <v>135</v>
      </c>
      <c r="D107" s="35" t="s">
        <v>1641</v>
      </c>
      <c r="E107" s="35" t="s">
        <v>2609</v>
      </c>
      <c r="F107" s="36" t="s">
        <v>478</v>
      </c>
      <c r="G107" s="35">
        <v>30</v>
      </c>
      <c r="H107" s="35" t="s">
        <v>2425</v>
      </c>
      <c r="I107" s="37">
        <v>24.9924</v>
      </c>
      <c r="J107" s="37">
        <f t="shared" si="4"/>
        <v>2999.0880000000002</v>
      </c>
      <c r="K107" s="35">
        <v>120</v>
      </c>
      <c r="L107" s="11"/>
    </row>
    <row r="108" spans="1:12" ht="21" x14ac:dyDescent="0.35">
      <c r="A108" s="34">
        <v>43314</v>
      </c>
      <c r="B108" s="34">
        <v>43314.611585648148</v>
      </c>
      <c r="C108" s="35" t="s">
        <v>135</v>
      </c>
      <c r="D108" s="35" t="s">
        <v>1641</v>
      </c>
      <c r="E108" s="35" t="s">
        <v>2610</v>
      </c>
      <c r="F108" s="36" t="s">
        <v>156</v>
      </c>
      <c r="G108" s="35">
        <v>300</v>
      </c>
      <c r="H108" s="35" t="s">
        <v>2425</v>
      </c>
      <c r="I108" s="37">
        <v>8.9443999999999999</v>
      </c>
      <c r="J108" s="37">
        <f t="shared" si="4"/>
        <v>1878.3240000000001</v>
      </c>
      <c r="K108" s="35">
        <v>210</v>
      </c>
    </row>
    <row r="109" spans="1:12" ht="21" x14ac:dyDescent="0.35">
      <c r="A109" s="34">
        <v>43314</v>
      </c>
      <c r="B109" s="34">
        <v>43314.611585648148</v>
      </c>
      <c r="C109" s="35" t="s">
        <v>135</v>
      </c>
      <c r="D109" s="35" t="s">
        <v>1641</v>
      </c>
      <c r="E109" s="35" t="s">
        <v>2611</v>
      </c>
      <c r="F109" s="36" t="s">
        <v>154</v>
      </c>
      <c r="G109" s="35">
        <v>500</v>
      </c>
      <c r="H109" s="35" t="s">
        <v>2425</v>
      </c>
      <c r="I109" s="37">
        <v>16.873999999999999</v>
      </c>
      <c r="J109" s="37">
        <f t="shared" si="4"/>
        <v>3408.5479999999998</v>
      </c>
      <c r="K109" s="35">
        <v>202</v>
      </c>
      <c r="L109" s="8"/>
    </row>
    <row r="110" spans="1:12" ht="21" x14ac:dyDescent="0.35">
      <c r="A110" s="34">
        <v>43314</v>
      </c>
      <c r="B110" s="34">
        <v>43314.611585648148</v>
      </c>
      <c r="C110" s="35" t="s">
        <v>135</v>
      </c>
      <c r="D110" s="35" t="s">
        <v>1641</v>
      </c>
      <c r="E110" s="35" t="s">
        <v>2612</v>
      </c>
      <c r="F110" s="36" t="s">
        <v>193</v>
      </c>
      <c r="G110" s="35">
        <v>300</v>
      </c>
      <c r="H110" s="35" t="s">
        <v>2425</v>
      </c>
      <c r="I110" s="37">
        <v>27.789000000000001</v>
      </c>
      <c r="J110" s="37">
        <f t="shared" si="4"/>
        <v>6891.6720000000005</v>
      </c>
      <c r="K110" s="35">
        <v>248</v>
      </c>
      <c r="L110" s="8"/>
    </row>
    <row r="111" spans="1:12" ht="21" x14ac:dyDescent="0.35">
      <c r="A111" s="34">
        <v>43503</v>
      </c>
      <c r="B111" s="34">
        <v>43504.361168981479</v>
      </c>
      <c r="C111" s="35" t="s">
        <v>40</v>
      </c>
      <c r="D111" s="35" t="s">
        <v>2341</v>
      </c>
      <c r="E111" s="35" t="s">
        <v>2613</v>
      </c>
      <c r="F111" s="36" t="s">
        <v>1654</v>
      </c>
      <c r="G111" s="35">
        <v>37</v>
      </c>
      <c r="H111" s="35" t="s">
        <v>2427</v>
      </c>
      <c r="I111" s="37">
        <v>47.2</v>
      </c>
      <c r="J111" s="37">
        <f t="shared" si="4"/>
        <v>3068</v>
      </c>
      <c r="K111" s="35">
        <v>65</v>
      </c>
    </row>
    <row r="112" spans="1:12" ht="21" x14ac:dyDescent="0.35">
      <c r="A112" s="34">
        <v>42136</v>
      </c>
      <c r="B112" s="34">
        <v>42136.609907407408</v>
      </c>
      <c r="C112" s="35" t="s">
        <v>40</v>
      </c>
      <c r="D112" s="35" t="s">
        <v>1970</v>
      </c>
      <c r="E112" s="35" t="s">
        <v>2614</v>
      </c>
      <c r="F112" s="36" t="s">
        <v>1928</v>
      </c>
      <c r="G112" s="35">
        <v>15</v>
      </c>
      <c r="H112" s="35" t="s">
        <v>2425</v>
      </c>
      <c r="I112" s="37">
        <v>38.94</v>
      </c>
      <c r="J112" s="37">
        <f t="shared" si="4"/>
        <v>584.09999999999991</v>
      </c>
      <c r="K112" s="35">
        <v>15</v>
      </c>
    </row>
    <row r="113" spans="1:12" ht="21" x14ac:dyDescent="0.35">
      <c r="A113" s="34">
        <v>42858</v>
      </c>
      <c r="B113" s="34">
        <v>42859.442789351851</v>
      </c>
      <c r="C113" s="35" t="s">
        <v>135</v>
      </c>
      <c r="D113" s="35" t="s">
        <v>1011</v>
      </c>
      <c r="E113" s="35" t="s">
        <v>2615</v>
      </c>
      <c r="F113" s="36" t="s">
        <v>1029</v>
      </c>
      <c r="G113" s="35">
        <v>1750</v>
      </c>
      <c r="H113" s="35" t="s">
        <v>2428</v>
      </c>
      <c r="I113" s="37">
        <v>6.5961999999999996</v>
      </c>
      <c r="J113" s="37">
        <f t="shared" si="4"/>
        <v>9940.4733999999989</v>
      </c>
      <c r="K113" s="35">
        <v>1507</v>
      </c>
    </row>
    <row r="114" spans="1:12" ht="21" x14ac:dyDescent="0.35">
      <c r="A114" s="34">
        <v>43314</v>
      </c>
      <c r="B114" s="34">
        <v>43314.611585648148</v>
      </c>
      <c r="C114" s="35" t="s">
        <v>135</v>
      </c>
      <c r="D114" s="35" t="s">
        <v>1641</v>
      </c>
      <c r="E114" s="35" t="s">
        <v>2616</v>
      </c>
      <c r="F114" s="36" t="s">
        <v>1031</v>
      </c>
      <c r="G114" s="35">
        <v>100</v>
      </c>
      <c r="H114" s="35" t="s">
        <v>2428</v>
      </c>
      <c r="I114" s="37">
        <v>22.738600000000002</v>
      </c>
      <c r="J114" s="37">
        <f t="shared" si="4"/>
        <v>2387.5530000000003</v>
      </c>
      <c r="K114" s="35">
        <v>105</v>
      </c>
    </row>
    <row r="115" spans="1:12" ht="42" x14ac:dyDescent="0.35">
      <c r="A115" s="34">
        <v>43314</v>
      </c>
      <c r="B115" s="34">
        <v>43314.611585648148</v>
      </c>
      <c r="C115" s="35" t="s">
        <v>135</v>
      </c>
      <c r="D115" s="35" t="s">
        <v>1641</v>
      </c>
      <c r="E115" s="35" t="s">
        <v>2617</v>
      </c>
      <c r="F115" s="36" t="s">
        <v>1652</v>
      </c>
      <c r="G115" s="35">
        <v>30</v>
      </c>
      <c r="H115" s="35" t="s">
        <v>2425</v>
      </c>
      <c r="I115" s="37">
        <v>13.9948</v>
      </c>
      <c r="J115" s="37">
        <f t="shared" si="4"/>
        <v>979.63599999999997</v>
      </c>
      <c r="K115" s="155">
        <v>70</v>
      </c>
    </row>
    <row r="116" spans="1:12" ht="42" x14ac:dyDescent="0.35">
      <c r="A116" s="34">
        <v>43314</v>
      </c>
      <c r="B116" s="34">
        <v>43314.611585648148</v>
      </c>
      <c r="C116" s="35" t="s">
        <v>135</v>
      </c>
      <c r="D116" s="35" t="s">
        <v>1641</v>
      </c>
      <c r="E116" s="35" t="s">
        <v>2618</v>
      </c>
      <c r="F116" s="36" t="s">
        <v>1025</v>
      </c>
      <c r="G116" s="35">
        <v>30</v>
      </c>
      <c r="H116" s="35" t="s">
        <v>2425</v>
      </c>
      <c r="I116" s="37">
        <v>54.799199999999999</v>
      </c>
      <c r="J116" s="37">
        <f t="shared" si="4"/>
        <v>1205.5824</v>
      </c>
      <c r="K116" s="35">
        <v>22</v>
      </c>
    </row>
    <row r="117" spans="1:12" ht="21" x14ac:dyDescent="0.35">
      <c r="A117" s="34">
        <v>43314</v>
      </c>
      <c r="B117" s="34">
        <v>43314.611585648148</v>
      </c>
      <c r="C117" s="35" t="s">
        <v>135</v>
      </c>
      <c r="D117" s="35" t="s">
        <v>1641</v>
      </c>
      <c r="E117" s="35" t="s">
        <v>2619</v>
      </c>
      <c r="F117" s="36" t="s">
        <v>1027</v>
      </c>
      <c r="G117" s="35">
        <v>100</v>
      </c>
      <c r="H117" s="35" t="s">
        <v>2428</v>
      </c>
      <c r="I117" s="37">
        <v>20.744399999999999</v>
      </c>
      <c r="J117" s="37">
        <f t="shared" si="4"/>
        <v>20.744399999999999</v>
      </c>
      <c r="K117" s="35">
        <v>1</v>
      </c>
    </row>
    <row r="118" spans="1:12" ht="21" x14ac:dyDescent="0.35">
      <c r="A118" s="34">
        <v>43314</v>
      </c>
      <c r="B118" s="34">
        <v>43314.611585648148</v>
      </c>
      <c r="C118" s="35" t="s">
        <v>135</v>
      </c>
      <c r="D118" s="35" t="s">
        <v>1641</v>
      </c>
      <c r="E118" s="35" t="s">
        <v>2620</v>
      </c>
      <c r="F118" s="36" t="s">
        <v>143</v>
      </c>
      <c r="G118" s="35">
        <v>40000</v>
      </c>
      <c r="H118" s="35" t="s">
        <v>2428</v>
      </c>
      <c r="I118" s="37">
        <v>2.1004</v>
      </c>
      <c r="J118" s="37">
        <f t="shared" si="4"/>
        <v>252.048</v>
      </c>
      <c r="K118" s="35">
        <v>120</v>
      </c>
    </row>
    <row r="119" spans="1:12" s="8" customFormat="1" ht="21" x14ac:dyDescent="0.35">
      <c r="A119" s="34">
        <v>43314</v>
      </c>
      <c r="B119" s="34">
        <v>43314.611585648148</v>
      </c>
      <c r="C119" s="35" t="s">
        <v>135</v>
      </c>
      <c r="D119" s="35" t="s">
        <v>1641</v>
      </c>
      <c r="E119" s="35" t="s">
        <v>2621</v>
      </c>
      <c r="F119" s="36" t="s">
        <v>480</v>
      </c>
      <c r="G119" s="35">
        <v>2000</v>
      </c>
      <c r="H119" s="35" t="s">
        <v>2428</v>
      </c>
      <c r="I119" s="37">
        <v>3.3512</v>
      </c>
      <c r="J119" s="37">
        <f t="shared" si="4"/>
        <v>30.160799999999998</v>
      </c>
      <c r="K119" s="35">
        <v>9</v>
      </c>
      <c r="L119" s="11"/>
    </row>
    <row r="120" spans="1:12" ht="21" x14ac:dyDescent="0.35">
      <c r="A120" s="34">
        <v>43314</v>
      </c>
      <c r="B120" s="34">
        <v>43314.611585648148</v>
      </c>
      <c r="C120" s="35" t="s">
        <v>135</v>
      </c>
      <c r="D120" s="35" t="s">
        <v>1641</v>
      </c>
      <c r="E120" s="35" t="s">
        <v>2622</v>
      </c>
      <c r="F120" s="36" t="s">
        <v>482</v>
      </c>
      <c r="G120" s="35">
        <v>100</v>
      </c>
      <c r="H120" s="35" t="s">
        <v>2428</v>
      </c>
      <c r="I120" s="37">
        <v>3.9411999999999998</v>
      </c>
      <c r="J120" s="37">
        <f t="shared" si="4"/>
        <v>532.06200000000001</v>
      </c>
      <c r="K120" s="35">
        <v>135</v>
      </c>
    </row>
    <row r="121" spans="1:12" s="60" customFormat="1" ht="21" x14ac:dyDescent="0.35">
      <c r="A121" s="34">
        <v>43382</v>
      </c>
      <c r="B121" s="34">
        <v>43384.427384259259</v>
      </c>
      <c r="C121" s="35" t="s">
        <v>40</v>
      </c>
      <c r="D121" s="35" t="s">
        <v>1758</v>
      </c>
      <c r="E121" s="35" t="s">
        <v>2623</v>
      </c>
      <c r="F121" s="36" t="s">
        <v>210</v>
      </c>
      <c r="G121" s="35">
        <v>200</v>
      </c>
      <c r="H121" s="35" t="s">
        <v>2428</v>
      </c>
      <c r="I121" s="37">
        <v>6.9</v>
      </c>
      <c r="J121" s="37">
        <f t="shared" si="4"/>
        <v>1048.8</v>
      </c>
      <c r="K121" s="35">
        <v>152</v>
      </c>
    </row>
    <row r="122" spans="1:12" s="8" customFormat="1" ht="21" x14ac:dyDescent="0.35">
      <c r="A122" s="34">
        <v>43307</v>
      </c>
      <c r="B122" s="34">
        <v>43307.601689814815</v>
      </c>
      <c r="C122" s="35" t="s">
        <v>135</v>
      </c>
      <c r="D122" s="35" t="s">
        <v>1627</v>
      </c>
      <c r="E122" s="35" t="s">
        <v>2624</v>
      </c>
      <c r="F122" s="36" t="s">
        <v>145</v>
      </c>
      <c r="G122" s="35">
        <v>520</v>
      </c>
      <c r="H122" s="35" t="s">
        <v>2428</v>
      </c>
      <c r="I122" s="37">
        <v>25.488</v>
      </c>
      <c r="J122" s="37">
        <f t="shared" si="4"/>
        <v>3976.1279999999997</v>
      </c>
      <c r="K122" s="35">
        <v>156</v>
      </c>
    </row>
    <row r="123" spans="1:12" s="8" customFormat="1" ht="21" x14ac:dyDescent="0.35">
      <c r="A123" s="108">
        <v>43315</v>
      </c>
      <c r="B123" s="108">
        <v>43315.436851851853</v>
      </c>
      <c r="C123" s="109" t="s">
        <v>135</v>
      </c>
      <c r="D123" s="109" t="s">
        <v>1687</v>
      </c>
      <c r="E123" s="35" t="s">
        <v>2625</v>
      </c>
      <c r="F123" s="110" t="s">
        <v>195</v>
      </c>
      <c r="G123" s="109">
        <v>250</v>
      </c>
      <c r="H123" s="109" t="s">
        <v>2428</v>
      </c>
      <c r="I123" s="111">
        <v>16.873999999999999</v>
      </c>
      <c r="J123" s="37">
        <f t="shared" si="4"/>
        <v>1687.3999999999999</v>
      </c>
      <c r="K123" s="109">
        <v>100</v>
      </c>
    </row>
    <row r="124" spans="1:12" ht="21" x14ac:dyDescent="0.35">
      <c r="A124" s="34">
        <v>43314</v>
      </c>
      <c r="B124" s="34">
        <v>43314.611585648148</v>
      </c>
      <c r="C124" s="35" t="s">
        <v>135</v>
      </c>
      <c r="D124" s="35" t="s">
        <v>1641</v>
      </c>
      <c r="E124" s="35" t="s">
        <v>2626</v>
      </c>
      <c r="F124" s="36" t="s">
        <v>1023</v>
      </c>
      <c r="G124" s="35">
        <v>15</v>
      </c>
      <c r="H124" s="35" t="s">
        <v>2428</v>
      </c>
      <c r="I124" s="37">
        <v>299.9914</v>
      </c>
      <c r="J124" s="37">
        <f t="shared" si="4"/>
        <v>2399.9312</v>
      </c>
      <c r="K124" s="35">
        <v>8</v>
      </c>
      <c r="L124" s="8"/>
    </row>
    <row r="125" spans="1:12" ht="21" x14ac:dyDescent="0.35">
      <c r="A125" s="34">
        <v>43314</v>
      </c>
      <c r="B125" s="34">
        <v>43314.611585648148</v>
      </c>
      <c r="C125" s="35" t="s">
        <v>135</v>
      </c>
      <c r="D125" s="35" t="s">
        <v>1641</v>
      </c>
      <c r="E125" s="35" t="s">
        <v>2627</v>
      </c>
      <c r="F125" s="36" t="s">
        <v>488</v>
      </c>
      <c r="G125" s="35">
        <v>20</v>
      </c>
      <c r="H125" s="35" t="s">
        <v>2428</v>
      </c>
      <c r="I125" s="37">
        <v>166.99359999999999</v>
      </c>
      <c r="J125" s="37">
        <f t="shared" si="4"/>
        <v>5510.7887999999994</v>
      </c>
      <c r="K125" s="35">
        <v>33</v>
      </c>
    </row>
    <row r="126" spans="1:12" ht="21" x14ac:dyDescent="0.35">
      <c r="A126" s="34">
        <v>43314</v>
      </c>
      <c r="B126" s="34">
        <v>43314.611585648148</v>
      </c>
      <c r="C126" s="35" t="s">
        <v>135</v>
      </c>
      <c r="D126" s="35" t="s">
        <v>1641</v>
      </c>
      <c r="E126" s="35" t="s">
        <v>2628</v>
      </c>
      <c r="F126" s="36" t="s">
        <v>1644</v>
      </c>
      <c r="G126" s="35">
        <v>50</v>
      </c>
      <c r="H126" s="35" t="s">
        <v>2428</v>
      </c>
      <c r="I126" s="37">
        <v>21.995200000000001</v>
      </c>
      <c r="J126" s="37">
        <f t="shared" si="4"/>
        <v>1715.6256000000001</v>
      </c>
      <c r="K126" s="35">
        <v>78</v>
      </c>
      <c r="L126" s="8"/>
    </row>
    <row r="127" spans="1:12" ht="21" x14ac:dyDescent="0.35">
      <c r="A127" s="34">
        <v>43314</v>
      </c>
      <c r="B127" s="34">
        <v>43314.611585648148</v>
      </c>
      <c r="C127" s="35" t="s">
        <v>135</v>
      </c>
      <c r="D127" s="35" t="s">
        <v>1641</v>
      </c>
      <c r="E127" s="35" t="s">
        <v>2629</v>
      </c>
      <c r="F127" s="36" t="s">
        <v>1646</v>
      </c>
      <c r="G127" s="35">
        <v>750</v>
      </c>
      <c r="H127" s="35" t="s">
        <v>2428</v>
      </c>
      <c r="I127" s="37">
        <v>22.998200000000001</v>
      </c>
      <c r="J127" s="37">
        <f t="shared" si="4"/>
        <v>18858.524000000001</v>
      </c>
      <c r="K127" s="35">
        <v>820</v>
      </c>
    </row>
    <row r="128" spans="1:12" ht="21" x14ac:dyDescent="0.35">
      <c r="A128" s="34">
        <v>43314</v>
      </c>
      <c r="B128" s="34">
        <v>43314.611585648148</v>
      </c>
      <c r="C128" s="35" t="s">
        <v>135</v>
      </c>
      <c r="D128" s="35" t="s">
        <v>1641</v>
      </c>
      <c r="E128" s="35" t="s">
        <v>2630</v>
      </c>
      <c r="F128" s="36" t="s">
        <v>511</v>
      </c>
      <c r="G128" s="35">
        <v>1700</v>
      </c>
      <c r="H128" s="35" t="s">
        <v>2428</v>
      </c>
      <c r="I128" s="37">
        <v>14.242599999999999</v>
      </c>
      <c r="J128" s="37">
        <f t="shared" si="4"/>
        <v>12818.34</v>
      </c>
      <c r="K128" s="35">
        <v>900</v>
      </c>
    </row>
    <row r="129" spans="1:12" s="8" customFormat="1" ht="42" x14ac:dyDescent="0.35">
      <c r="A129" s="34">
        <v>42502</v>
      </c>
      <c r="B129" s="34">
        <v>42536.590624999997</v>
      </c>
      <c r="C129" s="35" t="s">
        <v>40</v>
      </c>
      <c r="D129" s="35" t="s">
        <v>475</v>
      </c>
      <c r="E129" s="35" t="s">
        <v>2631</v>
      </c>
      <c r="F129" s="36" t="s">
        <v>513</v>
      </c>
      <c r="G129" s="35">
        <v>40</v>
      </c>
      <c r="H129" s="35" t="s">
        <v>2426</v>
      </c>
      <c r="I129" s="37">
        <v>135.00380000000001</v>
      </c>
      <c r="J129" s="37">
        <f t="shared" si="4"/>
        <v>1620.0456000000001</v>
      </c>
      <c r="K129" s="35">
        <v>12</v>
      </c>
    </row>
    <row r="130" spans="1:12" s="8" customFormat="1" ht="21" x14ac:dyDescent="0.35">
      <c r="A130" s="34">
        <v>43314</v>
      </c>
      <c r="B130" s="34">
        <v>43314.611585648148</v>
      </c>
      <c r="C130" s="35" t="s">
        <v>135</v>
      </c>
      <c r="D130" s="35" t="s">
        <v>1641</v>
      </c>
      <c r="E130" s="35" t="s">
        <v>2632</v>
      </c>
      <c r="F130" s="36" t="s">
        <v>303</v>
      </c>
      <c r="G130" s="35">
        <v>500</v>
      </c>
      <c r="H130" s="35" t="s">
        <v>2428</v>
      </c>
      <c r="I130" s="37">
        <v>12.803000000000001</v>
      </c>
      <c r="J130" s="37">
        <f t="shared" si="4"/>
        <v>1152.27</v>
      </c>
      <c r="K130" s="35">
        <v>90</v>
      </c>
    </row>
    <row r="131" spans="1:12" s="8" customFormat="1" ht="21" x14ac:dyDescent="0.35">
      <c r="A131" s="39">
        <v>43390</v>
      </c>
      <c r="B131" s="39">
        <v>43390.646238425928</v>
      </c>
      <c r="C131" s="38" t="s">
        <v>40</v>
      </c>
      <c r="D131" s="38" t="s">
        <v>1772</v>
      </c>
      <c r="E131" s="35" t="s">
        <v>2633</v>
      </c>
      <c r="F131" s="40" t="s">
        <v>1774</v>
      </c>
      <c r="G131" s="38">
        <v>50</v>
      </c>
      <c r="H131" s="38" t="s">
        <v>2428</v>
      </c>
      <c r="I131" s="41">
        <v>526.221</v>
      </c>
      <c r="J131" s="41">
        <f t="shared" si="4"/>
        <v>8945.7569999999996</v>
      </c>
      <c r="K131" s="38">
        <v>17</v>
      </c>
    </row>
    <row r="132" spans="1:12" ht="21" x14ac:dyDescent="0.35">
      <c r="A132" s="39">
        <v>44001</v>
      </c>
      <c r="B132" s="39">
        <v>44001</v>
      </c>
      <c r="C132" s="39"/>
      <c r="D132" s="39" t="s">
        <v>138</v>
      </c>
      <c r="E132" s="8"/>
      <c r="F132" s="40" t="s">
        <v>2669</v>
      </c>
      <c r="G132" s="35">
        <v>10</v>
      </c>
      <c r="H132" s="40" t="s">
        <v>2428</v>
      </c>
      <c r="I132" s="164">
        <v>6254</v>
      </c>
      <c r="J132" s="164">
        <v>281430</v>
      </c>
      <c r="K132" s="38">
        <v>45</v>
      </c>
    </row>
    <row r="133" spans="1:12" ht="42" x14ac:dyDescent="0.35">
      <c r="A133" s="39">
        <v>42955</v>
      </c>
      <c r="B133" s="39">
        <v>42955.551122685189</v>
      </c>
      <c r="C133" s="38" t="s">
        <v>135</v>
      </c>
      <c r="D133" s="38" t="s">
        <v>1116</v>
      </c>
      <c r="E133" s="35" t="s">
        <v>2604</v>
      </c>
      <c r="F133" s="40" t="s">
        <v>1179</v>
      </c>
      <c r="G133" s="38">
        <v>26</v>
      </c>
      <c r="H133" s="38" t="s">
        <v>2429</v>
      </c>
      <c r="I133" s="41">
        <v>2596</v>
      </c>
      <c r="J133" s="41">
        <f t="shared" si="4"/>
        <v>41536</v>
      </c>
      <c r="K133" s="38">
        <v>16</v>
      </c>
    </row>
    <row r="134" spans="1:12" ht="42" x14ac:dyDescent="0.35">
      <c r="A134" s="34">
        <v>43314</v>
      </c>
      <c r="B134" s="34">
        <v>43314.611585648148</v>
      </c>
      <c r="C134" s="35" t="s">
        <v>135</v>
      </c>
      <c r="D134" s="35" t="s">
        <v>1641</v>
      </c>
      <c r="E134" s="35" t="s">
        <v>2634</v>
      </c>
      <c r="F134" s="36" t="s">
        <v>515</v>
      </c>
      <c r="G134" s="35">
        <v>200</v>
      </c>
      <c r="H134" s="35" t="s">
        <v>2434</v>
      </c>
      <c r="I134" s="37">
        <v>11.847200000000001</v>
      </c>
      <c r="J134" s="37">
        <f t="shared" si="4"/>
        <v>3554.1600000000003</v>
      </c>
      <c r="K134" s="35">
        <v>300</v>
      </c>
    </row>
    <row r="135" spans="1:12" ht="21" x14ac:dyDescent="0.35">
      <c r="A135" s="34">
        <v>43060</v>
      </c>
      <c r="B135" s="34">
        <v>43060.49722222222</v>
      </c>
      <c r="C135" s="35" t="s">
        <v>40</v>
      </c>
      <c r="D135" s="35" t="s">
        <v>1284</v>
      </c>
      <c r="E135" s="35" t="s">
        <v>2635</v>
      </c>
      <c r="F135" s="36" t="s">
        <v>1286</v>
      </c>
      <c r="G135" s="35">
        <v>500</v>
      </c>
      <c r="H135" s="35" t="s">
        <v>2436</v>
      </c>
      <c r="I135" s="37">
        <v>41.3</v>
      </c>
      <c r="J135" s="37">
        <f t="shared" si="4"/>
        <v>8466.5</v>
      </c>
      <c r="K135" s="35">
        <v>205</v>
      </c>
    </row>
    <row r="136" spans="1:12" ht="21" x14ac:dyDescent="0.35">
      <c r="A136" s="34">
        <v>43314</v>
      </c>
      <c r="B136" s="34">
        <v>43314.611585648148</v>
      </c>
      <c r="C136" s="35" t="s">
        <v>135</v>
      </c>
      <c r="D136" s="35" t="s">
        <v>1641</v>
      </c>
      <c r="E136" s="35" t="s">
        <v>2636</v>
      </c>
      <c r="F136" s="36" t="s">
        <v>158</v>
      </c>
      <c r="G136" s="35">
        <v>100</v>
      </c>
      <c r="H136" s="35" t="s">
        <v>2428</v>
      </c>
      <c r="I136" s="37">
        <v>16.791399999999999</v>
      </c>
      <c r="J136" s="37">
        <f t="shared" si="4"/>
        <v>251.87099999999998</v>
      </c>
      <c r="K136" s="35">
        <v>15</v>
      </c>
    </row>
    <row r="137" spans="1:12" ht="21" x14ac:dyDescent="0.35">
      <c r="A137" s="34">
        <v>43314</v>
      </c>
      <c r="B137" s="34">
        <v>43314.611585648148</v>
      </c>
      <c r="C137" s="35" t="s">
        <v>135</v>
      </c>
      <c r="D137" s="35" t="s">
        <v>1641</v>
      </c>
      <c r="E137" s="35" t="s">
        <v>2637</v>
      </c>
      <c r="F137" s="36" t="s">
        <v>507</v>
      </c>
      <c r="G137" s="35">
        <v>200</v>
      </c>
      <c r="H137" s="35" t="s">
        <v>2428</v>
      </c>
      <c r="I137" s="37">
        <v>9.9946000000000002</v>
      </c>
      <c r="J137" s="37">
        <f t="shared" si="4"/>
        <v>1799.028</v>
      </c>
      <c r="K137" s="35">
        <v>180</v>
      </c>
    </row>
    <row r="138" spans="1:12" s="8" customFormat="1" ht="21" x14ac:dyDescent="0.35">
      <c r="A138" s="34">
        <v>43314</v>
      </c>
      <c r="B138" s="34">
        <v>43314.611585648148</v>
      </c>
      <c r="C138" s="35" t="s">
        <v>135</v>
      </c>
      <c r="D138" s="35" t="s">
        <v>1641</v>
      </c>
      <c r="E138" s="35" t="s">
        <v>2638</v>
      </c>
      <c r="F138" s="36" t="s">
        <v>189</v>
      </c>
      <c r="G138" s="35">
        <v>1500</v>
      </c>
      <c r="H138" s="35" t="s">
        <v>2428</v>
      </c>
      <c r="I138" s="37">
        <v>14.5</v>
      </c>
      <c r="J138" s="37">
        <f t="shared" si="4"/>
        <v>6264</v>
      </c>
      <c r="K138" s="35">
        <v>432</v>
      </c>
      <c r="L138" s="11"/>
    </row>
    <row r="139" spans="1:12" ht="21" x14ac:dyDescent="0.35">
      <c r="A139" s="34">
        <v>43439.549768518518</v>
      </c>
      <c r="B139" s="34">
        <v>43439</v>
      </c>
      <c r="C139" s="31" t="s">
        <v>135</v>
      </c>
      <c r="D139" s="31" t="s">
        <v>1858</v>
      </c>
      <c r="E139" s="35" t="s">
        <v>2639</v>
      </c>
      <c r="F139" s="35" t="s">
        <v>1860</v>
      </c>
      <c r="G139" s="31">
        <v>500</v>
      </c>
      <c r="H139" s="38" t="s">
        <v>2428</v>
      </c>
      <c r="I139" s="37">
        <v>63.72</v>
      </c>
      <c r="J139" s="37">
        <f t="shared" si="4"/>
        <v>33453</v>
      </c>
      <c r="K139" s="35">
        <v>525</v>
      </c>
    </row>
    <row r="140" spans="1:12" ht="21" x14ac:dyDescent="0.35">
      <c r="A140" s="34">
        <v>43447.36037037037</v>
      </c>
      <c r="B140" s="34">
        <v>43446</v>
      </c>
      <c r="C140" s="31" t="s">
        <v>135</v>
      </c>
      <c r="D140" s="31" t="s">
        <v>1883</v>
      </c>
      <c r="E140" s="35" t="s">
        <v>2640</v>
      </c>
      <c r="F140" s="35" t="s">
        <v>1865</v>
      </c>
      <c r="G140" s="31">
        <v>121</v>
      </c>
      <c r="H140" s="38" t="s">
        <v>2428</v>
      </c>
      <c r="I140" s="37">
        <v>79.06</v>
      </c>
      <c r="J140" s="37">
        <f t="shared" si="4"/>
        <v>37948.800000000003</v>
      </c>
      <c r="K140" s="38">
        <v>480</v>
      </c>
      <c r="L140" s="8"/>
    </row>
    <row r="141" spans="1:12" ht="21" x14ac:dyDescent="0.35">
      <c r="A141" s="34">
        <v>43314</v>
      </c>
      <c r="B141" s="34">
        <v>43314.611585648148</v>
      </c>
      <c r="C141" s="35" t="s">
        <v>135</v>
      </c>
      <c r="D141" s="35" t="s">
        <v>1641</v>
      </c>
      <c r="E141" s="35" t="s">
        <v>2641</v>
      </c>
      <c r="F141" s="36" t="s">
        <v>503</v>
      </c>
      <c r="G141" s="35">
        <v>100</v>
      </c>
      <c r="H141" s="35" t="s">
        <v>2428</v>
      </c>
      <c r="I141" s="37">
        <v>28.296399999999998</v>
      </c>
      <c r="J141" s="37">
        <f t="shared" si="4"/>
        <v>84.889199999999988</v>
      </c>
      <c r="K141" s="35">
        <v>3</v>
      </c>
    </row>
    <row r="142" spans="1:12" ht="21" x14ac:dyDescent="0.35">
      <c r="A142" s="34">
        <v>43314</v>
      </c>
      <c r="B142" s="34">
        <v>43314.611585648148</v>
      </c>
      <c r="C142" s="35" t="s">
        <v>135</v>
      </c>
      <c r="D142" s="35" t="s">
        <v>1641</v>
      </c>
      <c r="E142" s="35" t="s">
        <v>2601</v>
      </c>
      <c r="F142" s="36" t="s">
        <v>505</v>
      </c>
      <c r="G142" s="35">
        <v>100</v>
      </c>
      <c r="H142" s="35" t="s">
        <v>2428</v>
      </c>
      <c r="I142" s="37">
        <v>23.788799999999998</v>
      </c>
      <c r="J142" s="37">
        <f t="shared" si="4"/>
        <v>999.12959999999998</v>
      </c>
      <c r="K142" s="35">
        <v>42</v>
      </c>
    </row>
    <row r="143" spans="1:12" ht="21" x14ac:dyDescent="0.35">
      <c r="A143" s="34">
        <v>43314</v>
      </c>
      <c r="B143" s="34">
        <v>43314.611585648148</v>
      </c>
      <c r="C143" s="35" t="s">
        <v>135</v>
      </c>
      <c r="D143" s="35" t="s">
        <v>1641</v>
      </c>
      <c r="E143" s="35" t="s">
        <v>2642</v>
      </c>
      <c r="F143" s="36" t="s">
        <v>1005</v>
      </c>
      <c r="G143" s="35">
        <v>600</v>
      </c>
      <c r="H143" s="35" t="s">
        <v>2428</v>
      </c>
      <c r="I143" s="37">
        <v>4.6020000000000003</v>
      </c>
      <c r="J143" s="37">
        <f t="shared" si="4"/>
        <v>138.06</v>
      </c>
      <c r="K143" s="35">
        <v>30</v>
      </c>
    </row>
    <row r="144" spans="1:12" ht="21" x14ac:dyDescent="0.35">
      <c r="A144" s="34">
        <v>43314</v>
      </c>
      <c r="B144" s="34">
        <v>43314.611585648148</v>
      </c>
      <c r="C144" s="35" t="s">
        <v>135</v>
      </c>
      <c r="D144" s="35" t="s">
        <v>1641</v>
      </c>
      <c r="E144" s="35" t="s">
        <v>2643</v>
      </c>
      <c r="F144" s="36" t="s">
        <v>499</v>
      </c>
      <c r="G144" s="35">
        <v>10</v>
      </c>
      <c r="H144" s="35" t="s">
        <v>2428</v>
      </c>
      <c r="I144" s="37">
        <v>746.99900000000002</v>
      </c>
      <c r="J144" s="37">
        <f t="shared" si="4"/>
        <v>8963.9880000000012</v>
      </c>
      <c r="K144" s="35">
        <v>12</v>
      </c>
    </row>
    <row r="145" spans="1:12" ht="42" x14ac:dyDescent="0.35">
      <c r="A145" s="34">
        <v>43314</v>
      </c>
      <c r="B145" s="34">
        <v>43314.611585648148</v>
      </c>
      <c r="C145" s="35" t="s">
        <v>135</v>
      </c>
      <c r="D145" s="35" t="s">
        <v>1641</v>
      </c>
      <c r="E145" s="35" t="s">
        <v>2600</v>
      </c>
      <c r="F145" s="36" t="s">
        <v>1669</v>
      </c>
      <c r="G145" s="35">
        <v>30</v>
      </c>
      <c r="H145" s="35" t="s">
        <v>2425</v>
      </c>
      <c r="I145" s="37">
        <v>34.998800000000003</v>
      </c>
      <c r="J145" s="37">
        <f t="shared" si="4"/>
        <v>2449.9160000000002</v>
      </c>
      <c r="K145" s="35">
        <v>70</v>
      </c>
    </row>
    <row r="146" spans="1:12" ht="42" x14ac:dyDescent="0.35">
      <c r="A146" s="34">
        <v>43418</v>
      </c>
      <c r="B146" s="34">
        <v>43418.41306712963</v>
      </c>
      <c r="C146" s="35" t="s">
        <v>40</v>
      </c>
      <c r="D146" s="35" t="s">
        <v>1820</v>
      </c>
      <c r="E146" s="35" t="s">
        <v>2644</v>
      </c>
      <c r="F146" s="36" t="s">
        <v>1118</v>
      </c>
      <c r="G146" s="35">
        <v>15</v>
      </c>
      <c r="H146" s="35" t="s">
        <v>2429</v>
      </c>
      <c r="I146" s="37">
        <v>3422</v>
      </c>
      <c r="J146" s="37">
        <f t="shared" si="4"/>
        <v>44486</v>
      </c>
      <c r="K146" s="35">
        <v>13</v>
      </c>
    </row>
    <row r="147" spans="1:12" ht="21" x14ac:dyDescent="0.35">
      <c r="A147" s="34">
        <v>43314</v>
      </c>
      <c r="B147" s="34">
        <v>43314.611585648148</v>
      </c>
      <c r="C147" s="35" t="s">
        <v>135</v>
      </c>
      <c r="D147" s="35" t="s">
        <v>1641</v>
      </c>
      <c r="E147" s="35" t="s">
        <v>2602</v>
      </c>
      <c r="F147" s="36" t="s">
        <v>164</v>
      </c>
      <c r="G147" s="35">
        <v>6</v>
      </c>
      <c r="H147" s="35" t="s">
        <v>2428</v>
      </c>
      <c r="I147" s="37">
        <v>594.9914</v>
      </c>
      <c r="J147" s="37">
        <f t="shared" si="4"/>
        <v>2974.9569999999999</v>
      </c>
      <c r="K147" s="35">
        <v>5</v>
      </c>
    </row>
    <row r="148" spans="1:12" ht="21" x14ac:dyDescent="0.35">
      <c r="A148" s="34">
        <v>43314</v>
      </c>
      <c r="B148" s="34">
        <v>43314.611585648148</v>
      </c>
      <c r="C148" s="35" t="s">
        <v>135</v>
      </c>
      <c r="D148" s="35" t="s">
        <v>1641</v>
      </c>
      <c r="E148" s="35" t="s">
        <v>2645</v>
      </c>
      <c r="F148" s="36" t="s">
        <v>166</v>
      </c>
      <c r="G148" s="35">
        <v>24</v>
      </c>
      <c r="H148" s="35" t="s">
        <v>2428</v>
      </c>
      <c r="I148" s="37">
        <v>4.9913999999999996</v>
      </c>
      <c r="J148" s="37">
        <f t="shared" si="4"/>
        <v>14.9742</v>
      </c>
      <c r="K148" s="35">
        <v>3</v>
      </c>
    </row>
    <row r="149" spans="1:12" ht="42" x14ac:dyDescent="0.35">
      <c r="A149" s="34">
        <v>43314</v>
      </c>
      <c r="B149" s="34">
        <v>43314.611585648148</v>
      </c>
      <c r="C149" s="35" t="s">
        <v>135</v>
      </c>
      <c r="D149" s="35" t="s">
        <v>1641</v>
      </c>
      <c r="E149" s="35" t="s">
        <v>2646</v>
      </c>
      <c r="F149" s="36" t="s">
        <v>1671</v>
      </c>
      <c r="G149" s="35">
        <v>25</v>
      </c>
      <c r="H149" s="35" t="s">
        <v>2435</v>
      </c>
      <c r="I149" s="37">
        <v>96.476799999999997</v>
      </c>
      <c r="J149" s="37">
        <f t="shared" si="4"/>
        <v>2315.4431999999997</v>
      </c>
      <c r="K149" s="35">
        <v>24</v>
      </c>
    </row>
    <row r="150" spans="1:12" ht="21" x14ac:dyDescent="0.35">
      <c r="A150" s="34">
        <v>43314</v>
      </c>
      <c r="B150" s="34">
        <v>43314.611585648148</v>
      </c>
      <c r="C150" s="35" t="s">
        <v>135</v>
      </c>
      <c r="D150" s="35" t="s">
        <v>1641</v>
      </c>
      <c r="E150" s="35" t="s">
        <v>2647</v>
      </c>
      <c r="F150" s="36" t="s">
        <v>176</v>
      </c>
      <c r="G150" s="35">
        <v>30</v>
      </c>
      <c r="H150" s="35" t="s">
        <v>2428</v>
      </c>
      <c r="I150" s="37">
        <v>57.997</v>
      </c>
      <c r="J150" s="37">
        <f t="shared" si="4"/>
        <v>869.95500000000004</v>
      </c>
      <c r="K150" s="35">
        <v>15</v>
      </c>
    </row>
    <row r="151" spans="1:12" ht="42" x14ac:dyDescent="0.35">
      <c r="A151" s="34">
        <v>43314</v>
      </c>
      <c r="B151" s="34">
        <v>43314.611585648148</v>
      </c>
      <c r="C151" s="35" t="s">
        <v>135</v>
      </c>
      <c r="D151" s="35" t="s">
        <v>1641</v>
      </c>
      <c r="E151" s="35" t="s">
        <v>2648</v>
      </c>
      <c r="F151" s="36" t="s">
        <v>1673</v>
      </c>
      <c r="G151" s="35">
        <v>15</v>
      </c>
      <c r="H151" s="35" t="s">
        <v>2428</v>
      </c>
      <c r="I151" s="37">
        <v>74.34</v>
      </c>
      <c r="J151" s="37">
        <f t="shared" si="4"/>
        <v>1932.8400000000001</v>
      </c>
      <c r="K151" s="35">
        <v>26</v>
      </c>
    </row>
    <row r="152" spans="1:12" ht="21" x14ac:dyDescent="0.35">
      <c r="A152" s="34">
        <v>43314</v>
      </c>
      <c r="B152" s="34">
        <v>43314.611585648148</v>
      </c>
      <c r="C152" s="35" t="s">
        <v>135</v>
      </c>
      <c r="D152" s="35" t="s">
        <v>1641</v>
      </c>
      <c r="E152" s="35" t="s">
        <v>2649</v>
      </c>
      <c r="F152" s="36" t="s">
        <v>491</v>
      </c>
      <c r="G152" s="35">
        <v>300</v>
      </c>
      <c r="H152" s="35" t="s">
        <v>2425</v>
      </c>
      <c r="I152" s="37">
        <v>22.632400000000001</v>
      </c>
      <c r="J152" s="37">
        <f t="shared" si="4"/>
        <v>656.33960000000002</v>
      </c>
      <c r="K152" s="35">
        <v>29</v>
      </c>
    </row>
    <row r="153" spans="1:12" ht="21" x14ac:dyDescent="0.35">
      <c r="A153" s="34">
        <v>43316</v>
      </c>
      <c r="B153" s="34">
        <v>43316.367083333331</v>
      </c>
      <c r="C153" s="35" t="s">
        <v>40</v>
      </c>
      <c r="D153" s="35" t="s">
        <v>1694</v>
      </c>
      <c r="E153" s="35" t="s">
        <v>2650</v>
      </c>
      <c r="F153" s="36" t="s">
        <v>178</v>
      </c>
      <c r="G153" s="35">
        <v>20</v>
      </c>
      <c r="H153" s="35" t="s">
        <v>2435</v>
      </c>
      <c r="I153" s="37">
        <v>53.1</v>
      </c>
      <c r="J153" s="37">
        <f t="shared" si="4"/>
        <v>4088.7000000000003</v>
      </c>
      <c r="K153" s="35">
        <v>77</v>
      </c>
    </row>
    <row r="154" spans="1:12" ht="42" x14ac:dyDescent="0.35">
      <c r="A154" s="34">
        <v>42858</v>
      </c>
      <c r="B154" s="34">
        <v>42859.442789351851</v>
      </c>
      <c r="C154" s="35" t="s">
        <v>135</v>
      </c>
      <c r="D154" s="35" t="s">
        <v>1011</v>
      </c>
      <c r="E154" s="35" t="s">
        <v>2651</v>
      </c>
      <c r="F154" s="36" t="s">
        <v>221</v>
      </c>
      <c r="G154" s="35">
        <v>50</v>
      </c>
      <c r="H154" s="35" t="s">
        <v>2425</v>
      </c>
      <c r="I154" s="37">
        <v>312.7</v>
      </c>
      <c r="J154" s="37">
        <f t="shared" si="4"/>
        <v>14071.5</v>
      </c>
      <c r="K154" s="35">
        <v>45</v>
      </c>
    </row>
    <row r="155" spans="1:12" s="8" customFormat="1" ht="21" x14ac:dyDescent="0.35">
      <c r="A155" s="34">
        <v>43332</v>
      </c>
      <c r="B155" s="34">
        <v>43332.407581018517</v>
      </c>
      <c r="C155" s="35" t="s">
        <v>40</v>
      </c>
      <c r="D155" s="35" t="s">
        <v>1718</v>
      </c>
      <c r="E155" s="35" t="s">
        <v>2652</v>
      </c>
      <c r="F155" s="36" t="s">
        <v>493</v>
      </c>
      <c r="G155" s="35">
        <v>250</v>
      </c>
      <c r="H155" s="35" t="s">
        <v>2428</v>
      </c>
      <c r="I155" s="37">
        <v>13.4992</v>
      </c>
      <c r="J155" s="37">
        <f t="shared" si="4"/>
        <v>2267.8656000000001</v>
      </c>
      <c r="K155" s="35">
        <v>168</v>
      </c>
      <c r="L155" s="11"/>
    </row>
    <row r="156" spans="1:12" s="60" customFormat="1" ht="21" x14ac:dyDescent="0.35">
      <c r="A156" s="34">
        <v>43332</v>
      </c>
      <c r="B156" s="34">
        <v>43332.407581018517</v>
      </c>
      <c r="C156" s="35" t="s">
        <v>40</v>
      </c>
      <c r="D156" s="35" t="s">
        <v>1718</v>
      </c>
      <c r="E156" s="35" t="s">
        <v>2653</v>
      </c>
      <c r="F156" s="36" t="s">
        <v>296</v>
      </c>
      <c r="G156" s="35">
        <v>40</v>
      </c>
      <c r="H156" s="35" t="s">
        <v>2428</v>
      </c>
      <c r="I156" s="37">
        <v>42.48</v>
      </c>
      <c r="J156" s="37">
        <f t="shared" si="4"/>
        <v>722.16</v>
      </c>
      <c r="K156" s="35">
        <v>17</v>
      </c>
    </row>
    <row r="157" spans="1:12" ht="21" x14ac:dyDescent="0.35">
      <c r="A157" s="34">
        <v>42481</v>
      </c>
      <c r="B157" s="34">
        <v>42481.355416666665</v>
      </c>
      <c r="C157" s="35" t="s">
        <v>135</v>
      </c>
      <c r="D157" s="35" t="s">
        <v>208</v>
      </c>
      <c r="E157" s="35" t="s">
        <v>2654</v>
      </c>
      <c r="F157" s="36" t="s">
        <v>217</v>
      </c>
      <c r="G157" s="35">
        <v>10</v>
      </c>
      <c r="H157" s="35" t="s">
        <v>2434</v>
      </c>
      <c r="I157" s="37">
        <v>147.5</v>
      </c>
      <c r="J157" s="37">
        <f t="shared" si="4"/>
        <v>295</v>
      </c>
      <c r="K157" s="35">
        <v>2</v>
      </c>
      <c r="L157" s="8"/>
    </row>
    <row r="158" spans="1:12" ht="21" x14ac:dyDescent="0.35">
      <c r="A158" s="108">
        <v>43314</v>
      </c>
      <c r="B158" s="108">
        <v>43314.611585648148</v>
      </c>
      <c r="C158" s="109" t="s">
        <v>135</v>
      </c>
      <c r="D158" s="109" t="s">
        <v>1641</v>
      </c>
      <c r="E158" s="35" t="s">
        <v>2655</v>
      </c>
      <c r="F158" s="110" t="s">
        <v>180</v>
      </c>
      <c r="G158" s="109">
        <v>45</v>
      </c>
      <c r="H158" s="109" t="s">
        <v>2426</v>
      </c>
      <c r="I158" s="111">
        <v>351.64</v>
      </c>
      <c r="J158" s="37">
        <f t="shared" si="4"/>
        <v>24614.799999999999</v>
      </c>
      <c r="K158" s="109">
        <v>70</v>
      </c>
      <c r="L158" s="8"/>
    </row>
    <row r="159" spans="1:12" ht="42" x14ac:dyDescent="0.35">
      <c r="A159" s="34">
        <v>43332</v>
      </c>
      <c r="B159" s="34">
        <v>43332.407581018517</v>
      </c>
      <c r="C159" s="35" t="s">
        <v>40</v>
      </c>
      <c r="D159" s="35" t="s">
        <v>1718</v>
      </c>
      <c r="E159" s="35" t="s">
        <v>2656</v>
      </c>
      <c r="F159" s="36" t="s">
        <v>1722</v>
      </c>
      <c r="G159" s="35">
        <v>25</v>
      </c>
      <c r="H159" s="35" t="s">
        <v>2435</v>
      </c>
      <c r="I159" s="37">
        <v>85.349400000000003</v>
      </c>
      <c r="J159" s="37">
        <f t="shared" ref="J159:J174" si="5">+K159*I159</f>
        <v>2987.2290000000003</v>
      </c>
      <c r="K159" s="35">
        <v>35</v>
      </c>
    </row>
    <row r="160" spans="1:12" ht="21" x14ac:dyDescent="0.35">
      <c r="A160" s="34">
        <v>43314</v>
      </c>
      <c r="B160" s="34">
        <v>43314.611585648148</v>
      </c>
      <c r="C160" s="35" t="s">
        <v>135</v>
      </c>
      <c r="D160" s="35" t="s">
        <v>1641</v>
      </c>
      <c r="E160" s="35" t="s">
        <v>2657</v>
      </c>
      <c r="F160" s="36" t="s">
        <v>1675</v>
      </c>
      <c r="G160" s="35">
        <v>30</v>
      </c>
      <c r="H160" s="35" t="s">
        <v>2425</v>
      </c>
      <c r="I160" s="37">
        <v>14.9978</v>
      </c>
      <c r="J160" s="37">
        <f t="shared" si="5"/>
        <v>239.9648</v>
      </c>
      <c r="K160" s="35">
        <v>16</v>
      </c>
    </row>
    <row r="161" spans="1:11" ht="21" x14ac:dyDescent="0.35">
      <c r="A161" s="34">
        <v>43314</v>
      </c>
      <c r="B161" s="34">
        <v>43314.611585648148</v>
      </c>
      <c r="C161" s="35" t="s">
        <v>135</v>
      </c>
      <c r="D161" s="35" t="s">
        <v>1641</v>
      </c>
      <c r="E161" s="35" t="s">
        <v>2658</v>
      </c>
      <c r="F161" s="36" t="s">
        <v>223</v>
      </c>
      <c r="G161" s="35">
        <v>25</v>
      </c>
      <c r="H161" s="35" t="s">
        <v>2428</v>
      </c>
      <c r="I161" s="37">
        <v>27.14</v>
      </c>
      <c r="J161" s="37">
        <f t="shared" si="5"/>
        <v>787.06000000000006</v>
      </c>
      <c r="K161" s="35">
        <v>29</v>
      </c>
    </row>
    <row r="162" spans="1:11" ht="21" x14ac:dyDescent="0.35">
      <c r="A162" s="34">
        <v>43314</v>
      </c>
      <c r="B162" s="34">
        <v>43314.611585648148</v>
      </c>
      <c r="C162" s="35" t="s">
        <v>135</v>
      </c>
      <c r="D162" s="35" t="s">
        <v>1641</v>
      </c>
      <c r="E162" s="35" t="s">
        <v>2659</v>
      </c>
      <c r="F162" s="36" t="s">
        <v>197</v>
      </c>
      <c r="G162" s="35">
        <v>30</v>
      </c>
      <c r="H162" s="35" t="s">
        <v>2425</v>
      </c>
      <c r="I162" s="37">
        <v>21.004000000000001</v>
      </c>
      <c r="J162" s="37">
        <f t="shared" si="5"/>
        <v>420.08000000000004</v>
      </c>
      <c r="K162" s="35">
        <v>20</v>
      </c>
    </row>
    <row r="163" spans="1:11" ht="42" x14ac:dyDescent="0.35">
      <c r="A163" s="34">
        <v>43314</v>
      </c>
      <c r="B163" s="34">
        <v>43314.611585648148</v>
      </c>
      <c r="C163" s="35" t="s">
        <v>135</v>
      </c>
      <c r="D163" s="35" t="s">
        <v>1641</v>
      </c>
      <c r="E163" s="35" t="s">
        <v>2660</v>
      </c>
      <c r="F163" s="36" t="s">
        <v>311</v>
      </c>
      <c r="G163" s="35">
        <v>55</v>
      </c>
      <c r="H163" s="35" t="s">
        <v>2428</v>
      </c>
      <c r="I163" s="37">
        <v>74.34</v>
      </c>
      <c r="J163" s="37">
        <f t="shared" si="5"/>
        <v>594.72</v>
      </c>
      <c r="K163" s="35">
        <v>8</v>
      </c>
    </row>
    <row r="164" spans="1:11" ht="21" x14ac:dyDescent="0.35">
      <c r="A164" s="34">
        <v>43315</v>
      </c>
      <c r="B164" s="34">
        <v>43315.436851851853</v>
      </c>
      <c r="C164" s="35" t="s">
        <v>135</v>
      </c>
      <c r="D164" s="35" t="s">
        <v>1687</v>
      </c>
      <c r="E164" s="35" t="s">
        <v>2661</v>
      </c>
      <c r="F164" s="36" t="s">
        <v>519</v>
      </c>
      <c r="G164" s="35">
        <v>10</v>
      </c>
      <c r="H164" s="35" t="s">
        <v>2428</v>
      </c>
      <c r="I164" s="37">
        <v>23.6</v>
      </c>
      <c r="J164" s="37">
        <f t="shared" si="5"/>
        <v>70.800000000000011</v>
      </c>
      <c r="K164" s="35">
        <v>3</v>
      </c>
    </row>
    <row r="165" spans="1:11" ht="21" x14ac:dyDescent="0.35">
      <c r="A165" s="34">
        <v>43454</v>
      </c>
      <c r="B165" s="34">
        <v>43454.640231481484</v>
      </c>
      <c r="C165" s="35" t="s">
        <v>40</v>
      </c>
      <c r="D165" s="35" t="s">
        <v>1906</v>
      </c>
      <c r="E165" s="35" t="s">
        <v>2598</v>
      </c>
      <c r="F165" s="36" t="s">
        <v>539</v>
      </c>
      <c r="G165" s="35">
        <v>500</v>
      </c>
      <c r="H165" s="35" t="s">
        <v>2428</v>
      </c>
      <c r="I165" s="37">
        <v>110.92</v>
      </c>
      <c r="J165" s="37">
        <f t="shared" si="5"/>
        <v>165270.79999999999</v>
      </c>
      <c r="K165" s="35">
        <v>1490</v>
      </c>
    </row>
    <row r="166" spans="1:11" ht="21" x14ac:dyDescent="0.35">
      <c r="A166" s="34">
        <v>43332</v>
      </c>
      <c r="B166" s="34">
        <v>43332.407581018517</v>
      </c>
      <c r="C166" s="35" t="s">
        <v>40</v>
      </c>
      <c r="D166" s="35" t="s">
        <v>1718</v>
      </c>
      <c r="E166" s="35" t="s">
        <v>2662</v>
      </c>
      <c r="F166" s="36" t="s">
        <v>1726</v>
      </c>
      <c r="G166" s="35">
        <v>400</v>
      </c>
      <c r="H166" s="35" t="s">
        <v>2428</v>
      </c>
      <c r="I166" s="37">
        <v>11.3398</v>
      </c>
      <c r="J166" s="37">
        <f t="shared" si="5"/>
        <v>10546.014000000001</v>
      </c>
      <c r="K166" s="35">
        <v>930</v>
      </c>
    </row>
    <row r="167" spans="1:11" ht="21" x14ac:dyDescent="0.35">
      <c r="A167" s="34">
        <v>43396</v>
      </c>
      <c r="B167" s="34">
        <v>43396.478136574071</v>
      </c>
      <c r="C167" s="35" t="s">
        <v>40</v>
      </c>
      <c r="D167" s="35" t="s">
        <v>1783</v>
      </c>
      <c r="E167" s="35" t="s">
        <v>2663</v>
      </c>
      <c r="F167" s="36" t="s">
        <v>1788</v>
      </c>
      <c r="G167" s="35">
        <v>40</v>
      </c>
      <c r="H167" s="35" t="s">
        <v>2429</v>
      </c>
      <c r="I167" s="37">
        <v>1092.68</v>
      </c>
      <c r="J167" s="37">
        <f t="shared" si="5"/>
        <v>24038.960000000003</v>
      </c>
      <c r="K167" s="35">
        <v>22</v>
      </c>
    </row>
    <row r="168" spans="1:11" ht="21" x14ac:dyDescent="0.35">
      <c r="A168" s="34">
        <v>43314.355324074073</v>
      </c>
      <c r="B168" s="34">
        <v>43315</v>
      </c>
      <c r="C168" s="35"/>
      <c r="D168" s="35"/>
      <c r="E168" s="35" t="s">
        <v>2664</v>
      </c>
      <c r="F168" s="36" t="s">
        <v>1041</v>
      </c>
      <c r="G168" s="35">
        <v>24</v>
      </c>
      <c r="H168" s="35" t="s">
        <v>2428</v>
      </c>
      <c r="I168" s="37">
        <v>12.4962</v>
      </c>
      <c r="J168" s="37">
        <f t="shared" si="5"/>
        <v>249.92400000000001</v>
      </c>
      <c r="K168" s="35">
        <v>20</v>
      </c>
    </row>
    <row r="169" spans="1:11" ht="21" x14ac:dyDescent="0.35">
      <c r="A169" s="34">
        <v>43315.355312500003</v>
      </c>
      <c r="B169" s="34">
        <v>43314</v>
      </c>
      <c r="C169" s="31"/>
      <c r="D169" s="31"/>
      <c r="E169" s="35" t="s">
        <v>2599</v>
      </c>
      <c r="F169" s="36" t="s">
        <v>1033</v>
      </c>
      <c r="G169" s="35">
        <v>5</v>
      </c>
      <c r="H169" s="35" t="s">
        <v>2425</v>
      </c>
      <c r="I169" s="37">
        <v>371.995</v>
      </c>
      <c r="J169" s="37">
        <f t="shared" si="5"/>
        <v>3719.95</v>
      </c>
      <c r="K169" s="35">
        <v>10</v>
      </c>
    </row>
    <row r="170" spans="1:11" ht="21" x14ac:dyDescent="0.35">
      <c r="A170" s="34">
        <v>43315.355312500003</v>
      </c>
      <c r="B170" s="34">
        <v>43314</v>
      </c>
      <c r="C170" s="31"/>
      <c r="D170" s="31"/>
      <c r="E170" s="35" t="s">
        <v>2665</v>
      </c>
      <c r="F170" s="36" t="s">
        <v>215</v>
      </c>
      <c r="G170" s="35">
        <v>5</v>
      </c>
      <c r="H170" s="35" t="s">
        <v>2428</v>
      </c>
      <c r="I170" s="37">
        <v>190.00360000000001</v>
      </c>
      <c r="J170" s="37">
        <f t="shared" si="5"/>
        <v>190.00360000000001</v>
      </c>
      <c r="K170" s="35">
        <v>1</v>
      </c>
    </row>
    <row r="171" spans="1:11" ht="21" x14ac:dyDescent="0.35">
      <c r="A171" s="113">
        <v>42858.442824074074</v>
      </c>
      <c r="B171" s="113">
        <v>42859</v>
      </c>
      <c r="C171" s="31"/>
      <c r="D171" s="31"/>
      <c r="E171" s="35" t="s">
        <v>2666</v>
      </c>
      <c r="F171" s="115" t="s">
        <v>1015</v>
      </c>
      <c r="G171" s="114">
        <v>25</v>
      </c>
      <c r="H171" s="114" t="s">
        <v>2426</v>
      </c>
      <c r="I171" s="116">
        <v>21.995200000000001</v>
      </c>
      <c r="J171" s="37">
        <f t="shared" si="5"/>
        <v>439.904</v>
      </c>
      <c r="K171" s="114">
        <v>20</v>
      </c>
    </row>
    <row r="172" spans="1:11" ht="42" x14ac:dyDescent="0.35">
      <c r="A172" s="113">
        <v>42922.338564814818</v>
      </c>
      <c r="B172" s="113">
        <v>42923</v>
      </c>
      <c r="C172" s="31"/>
      <c r="D172" s="31"/>
      <c r="E172" s="35" t="s">
        <v>2603</v>
      </c>
      <c r="F172" s="115" t="s">
        <v>541</v>
      </c>
      <c r="G172" s="114">
        <v>20</v>
      </c>
      <c r="H172" s="114" t="s">
        <v>2429</v>
      </c>
      <c r="I172" s="116">
        <v>2360</v>
      </c>
      <c r="J172" s="37">
        <f t="shared" si="5"/>
        <v>37760</v>
      </c>
      <c r="K172" s="114">
        <v>16</v>
      </c>
    </row>
    <row r="173" spans="1:11" ht="21" x14ac:dyDescent="0.35">
      <c r="A173" s="34">
        <v>42123</v>
      </c>
      <c r="B173" s="34">
        <v>42136.395949074074</v>
      </c>
      <c r="C173" s="35"/>
      <c r="D173" s="35"/>
      <c r="E173" s="35" t="s">
        <v>2667</v>
      </c>
      <c r="F173" s="36" t="s">
        <v>1940</v>
      </c>
      <c r="G173" s="35">
        <v>30</v>
      </c>
      <c r="H173" s="35" t="s">
        <v>2428</v>
      </c>
      <c r="I173" s="37">
        <v>175.34800000000001</v>
      </c>
      <c r="J173" s="37">
        <f t="shared" si="5"/>
        <v>2454.8720000000003</v>
      </c>
      <c r="K173" s="35">
        <v>14</v>
      </c>
    </row>
    <row r="174" spans="1:11" ht="42" x14ac:dyDescent="0.35">
      <c r="A174" s="34">
        <v>43410</v>
      </c>
      <c r="B174" s="34">
        <v>43410.56177083333</v>
      </c>
      <c r="C174" s="35"/>
      <c r="D174" s="35"/>
      <c r="E174" s="35" t="s">
        <v>2668</v>
      </c>
      <c r="F174" s="36" t="s">
        <v>1808</v>
      </c>
      <c r="G174" s="35">
        <v>500</v>
      </c>
      <c r="H174" s="35" t="s">
        <v>2428</v>
      </c>
      <c r="I174" s="37">
        <v>9.9120000000000008</v>
      </c>
      <c r="J174" s="37">
        <f t="shared" si="5"/>
        <v>247.8</v>
      </c>
      <c r="K174" s="35">
        <v>25</v>
      </c>
    </row>
    <row r="175" spans="1:11" ht="21" x14ac:dyDescent="0.35">
      <c r="C175" s="31"/>
      <c r="D175" s="31"/>
      <c r="E175" s="31"/>
      <c r="F175" s="32"/>
      <c r="G175" s="31"/>
      <c r="H175" s="31"/>
      <c r="I175" s="33"/>
      <c r="J175" s="33"/>
      <c r="K175" s="31"/>
    </row>
    <row r="176" spans="1:11" ht="21.75" thickBot="1" x14ac:dyDescent="0.4">
      <c r="A176" s="42"/>
      <c r="B176" s="42"/>
      <c r="C176" s="31"/>
      <c r="D176" s="31"/>
      <c r="E176" s="31"/>
      <c r="F176" s="32"/>
      <c r="G176" s="31"/>
      <c r="H176" s="31"/>
      <c r="I176" s="33"/>
      <c r="J176" s="43">
        <f>SUM(J102:J175)</f>
        <v>901856.13520000002</v>
      </c>
      <c r="K176" s="31"/>
    </row>
    <row r="177" spans="1:11" ht="15.75" thickTop="1" x14ac:dyDescent="0.25">
      <c r="A177" s="14"/>
      <c r="B177" s="14"/>
      <c r="J177" s="26"/>
    </row>
    <row r="178" spans="1:11" x14ac:dyDescent="0.25">
      <c r="A178" s="14"/>
      <c r="B178" s="14"/>
      <c r="J178" s="26"/>
    </row>
    <row r="179" spans="1:11" x14ac:dyDescent="0.25">
      <c r="F179" s="11"/>
      <c r="I179" s="11"/>
      <c r="J179" s="11"/>
    </row>
    <row r="180" spans="1:11" ht="26.25" x14ac:dyDescent="0.4">
      <c r="A180" s="46" t="s">
        <v>2455</v>
      </c>
      <c r="B180" s="47"/>
      <c r="C180" s="47"/>
      <c r="D180" s="47"/>
      <c r="E180" s="47"/>
      <c r="F180" s="48"/>
      <c r="G180" s="47"/>
      <c r="H180" s="47"/>
      <c r="I180" s="49"/>
      <c r="J180" s="49"/>
      <c r="K180" s="47"/>
    </row>
    <row r="181" spans="1:11" ht="69.75" x14ac:dyDescent="0.25">
      <c r="A181" s="56" t="s">
        <v>2672</v>
      </c>
      <c r="B181" s="56" t="s">
        <v>2671</v>
      </c>
      <c r="C181" s="56" t="s">
        <v>2419</v>
      </c>
      <c r="D181" s="56"/>
      <c r="E181" s="57" t="s">
        <v>2443</v>
      </c>
      <c r="F181" s="58" t="s">
        <v>2670</v>
      </c>
      <c r="G181" s="58" t="s">
        <v>2463</v>
      </c>
      <c r="H181" s="56" t="s">
        <v>2428</v>
      </c>
      <c r="I181" s="56" t="s">
        <v>2446</v>
      </c>
      <c r="J181" s="56" t="s">
        <v>2447</v>
      </c>
      <c r="K181" s="56" t="s">
        <v>2448</v>
      </c>
    </row>
    <row r="182" spans="1:11" ht="21" x14ac:dyDescent="0.35">
      <c r="A182" s="34">
        <v>43425</v>
      </c>
      <c r="B182" s="34">
        <v>43425.590555555558</v>
      </c>
      <c r="C182" s="35" t="s">
        <v>135</v>
      </c>
      <c r="D182" s="35" t="s">
        <v>1840</v>
      </c>
      <c r="E182" s="35" t="s">
        <v>2596</v>
      </c>
      <c r="F182" s="36" t="s">
        <v>532</v>
      </c>
      <c r="G182" s="35">
        <v>200</v>
      </c>
      <c r="H182" s="35" t="s">
        <v>2428</v>
      </c>
      <c r="I182" s="37">
        <v>979.4</v>
      </c>
      <c r="J182" s="37">
        <f>+K182*I182</f>
        <v>9794</v>
      </c>
      <c r="K182" s="35">
        <v>10</v>
      </c>
    </row>
    <row r="183" spans="1:11" ht="29.25" customHeight="1" x14ac:dyDescent="0.35">
      <c r="A183" s="34">
        <v>43382</v>
      </c>
      <c r="B183" s="34">
        <v>43384.427384259259</v>
      </c>
      <c r="C183" s="35" t="s">
        <v>1757</v>
      </c>
      <c r="D183" s="35" t="s">
        <v>40</v>
      </c>
      <c r="E183" s="35" t="s">
        <v>2595</v>
      </c>
      <c r="F183" s="35" t="s">
        <v>1760</v>
      </c>
      <c r="G183" s="35">
        <v>15</v>
      </c>
      <c r="H183" s="35" t="s">
        <v>2425</v>
      </c>
      <c r="I183" s="37">
        <v>3138.8</v>
      </c>
      <c r="J183" s="37">
        <f t="shared" ref="J183:J185" si="6">+K183*I183</f>
        <v>3138.8</v>
      </c>
      <c r="K183" s="35">
        <v>1</v>
      </c>
    </row>
    <row r="184" spans="1:11" ht="29.25" customHeight="1" x14ac:dyDescent="0.35">
      <c r="A184" s="34">
        <v>43321.36991898148</v>
      </c>
      <c r="B184" s="34">
        <v>43321</v>
      </c>
      <c r="C184" s="11" t="s">
        <v>40</v>
      </c>
      <c r="D184" s="11" t="s">
        <v>1702</v>
      </c>
      <c r="E184" s="35" t="s">
        <v>2594</v>
      </c>
      <c r="F184" s="35" t="s">
        <v>1704</v>
      </c>
      <c r="G184" s="35">
        <v>50</v>
      </c>
      <c r="H184" s="35" t="s">
        <v>2428</v>
      </c>
      <c r="I184" s="37">
        <v>973.5</v>
      </c>
      <c r="J184" s="37">
        <f t="shared" si="6"/>
        <v>13629</v>
      </c>
      <c r="K184" s="35">
        <v>14</v>
      </c>
    </row>
    <row r="185" spans="1:11" ht="21" x14ac:dyDescent="0.35">
      <c r="A185" s="34">
        <v>42177</v>
      </c>
      <c r="B185" s="34">
        <v>42177.525810185187</v>
      </c>
      <c r="C185" s="35"/>
      <c r="D185" s="35"/>
      <c r="E185" s="35" t="s">
        <v>2593</v>
      </c>
      <c r="F185" s="36" t="s">
        <v>2013</v>
      </c>
      <c r="G185" s="35">
        <v>300</v>
      </c>
      <c r="H185" s="35" t="s">
        <v>2428</v>
      </c>
      <c r="I185" s="37">
        <v>826</v>
      </c>
      <c r="J185" s="37">
        <f t="shared" si="6"/>
        <v>47082</v>
      </c>
      <c r="K185" s="35">
        <v>57</v>
      </c>
    </row>
    <row r="186" spans="1:11" ht="21" x14ac:dyDescent="0.35">
      <c r="A186" s="105"/>
      <c r="B186" s="105"/>
      <c r="C186" s="106"/>
      <c r="D186" s="106"/>
      <c r="E186" s="106"/>
      <c r="F186" s="112"/>
      <c r="G186" s="106"/>
      <c r="H186" s="106"/>
      <c r="I186" s="107"/>
      <c r="J186" s="107"/>
      <c r="K186" s="106"/>
    </row>
    <row r="187" spans="1:11" ht="21.75" thickBot="1" x14ac:dyDescent="0.4">
      <c r="A187" s="31"/>
      <c r="B187" s="31"/>
      <c r="C187" s="31"/>
      <c r="D187" s="31"/>
      <c r="E187" s="31"/>
      <c r="F187" s="32"/>
      <c r="G187" s="31"/>
      <c r="H187" s="31"/>
      <c r="I187" s="33"/>
      <c r="J187" s="43">
        <f>SUM(J182:J186)</f>
        <v>73643.8</v>
      </c>
      <c r="K187" s="31"/>
    </row>
    <row r="188" spans="1:11" ht="21.75" thickTop="1" x14ac:dyDescent="0.35">
      <c r="A188" s="31"/>
      <c r="B188" s="31"/>
      <c r="C188" s="31"/>
      <c r="D188" s="31"/>
      <c r="E188" s="31"/>
      <c r="F188" s="32"/>
      <c r="G188" s="31"/>
      <c r="H188" s="31"/>
      <c r="I188" s="33"/>
      <c r="J188" s="33"/>
      <c r="K188" s="31"/>
    </row>
    <row r="189" spans="1:11" s="60" customFormat="1" ht="21" x14ac:dyDescent="0.35">
      <c r="A189" s="31"/>
      <c r="B189" s="31"/>
      <c r="C189" s="31"/>
      <c r="D189" s="31"/>
      <c r="E189" s="31"/>
      <c r="F189" s="32"/>
      <c r="G189" s="31"/>
      <c r="H189" s="31"/>
      <c r="I189" s="33"/>
      <c r="J189" s="33"/>
      <c r="K189" s="31"/>
    </row>
    <row r="190" spans="1:11" ht="21" x14ac:dyDescent="0.35">
      <c r="A190" s="31"/>
      <c r="B190" s="31"/>
      <c r="C190" s="31"/>
      <c r="D190" s="31"/>
      <c r="E190" s="31"/>
      <c r="F190" s="32"/>
      <c r="G190" s="31"/>
      <c r="H190" s="31"/>
      <c r="I190" s="33"/>
      <c r="J190" s="33"/>
      <c r="K190" s="31"/>
    </row>
    <row r="191" spans="1:11" ht="24" thickBot="1" x14ac:dyDescent="0.4">
      <c r="A191" s="117"/>
      <c r="B191" s="117"/>
      <c r="C191" s="117"/>
      <c r="D191" s="117"/>
      <c r="E191" s="117"/>
      <c r="F191" s="60"/>
      <c r="G191" s="162"/>
      <c r="H191" s="163" t="s">
        <v>2467</v>
      </c>
      <c r="I191" s="298">
        <f>+J187+J176+J96+J70+J39+J30</f>
        <v>2653003.8346444443</v>
      </c>
      <c r="J191" s="298"/>
      <c r="K191" s="162"/>
    </row>
    <row r="192" spans="1:11" ht="24" thickTop="1" x14ac:dyDescent="0.35">
      <c r="A192" s="31"/>
      <c r="B192" s="31"/>
      <c r="C192" s="31"/>
      <c r="D192" s="31"/>
      <c r="E192" s="31"/>
      <c r="F192" s="32"/>
      <c r="G192" s="138"/>
      <c r="H192" s="138"/>
      <c r="I192" s="140"/>
      <c r="J192" s="140"/>
      <c r="K192" s="138"/>
    </row>
    <row r="198" spans="1:11" ht="21" x14ac:dyDescent="0.35">
      <c r="K198" s="31"/>
    </row>
    <row r="199" spans="1:11" ht="21" x14ac:dyDescent="0.35">
      <c r="K199" s="31"/>
    </row>
    <row r="200" spans="1:11" ht="21" x14ac:dyDescent="0.35">
      <c r="K200" s="31"/>
    </row>
    <row r="206" spans="1:11" x14ac:dyDescent="0.25">
      <c r="F206" s="11"/>
      <c r="I206" s="11"/>
      <c r="J206" s="11"/>
    </row>
    <row r="207" spans="1:11" ht="26.25" x14ac:dyDescent="0.4">
      <c r="A207" s="135"/>
      <c r="B207" s="135"/>
      <c r="C207" s="135"/>
      <c r="D207" s="135"/>
      <c r="E207" s="135"/>
      <c r="F207" s="44"/>
      <c r="G207" s="30"/>
      <c r="H207" s="30"/>
      <c r="I207" s="296"/>
      <c r="J207" s="296"/>
      <c r="K207" s="296"/>
    </row>
    <row r="208" spans="1:11" ht="26.25" x14ac:dyDescent="0.4">
      <c r="A208" s="135"/>
      <c r="B208" s="135"/>
      <c r="C208" s="135"/>
      <c r="D208" s="135"/>
      <c r="E208" s="135"/>
      <c r="F208" s="44"/>
      <c r="G208" s="30"/>
      <c r="H208" s="30"/>
      <c r="I208" s="296"/>
      <c r="J208" s="296"/>
      <c r="K208" s="296"/>
    </row>
    <row r="209" spans="1:11" ht="26.25" x14ac:dyDescent="0.4">
      <c r="A209" s="135"/>
      <c r="B209" s="135"/>
      <c r="C209" s="135"/>
      <c r="D209" s="135"/>
      <c r="E209" s="135"/>
      <c r="F209" s="44"/>
      <c r="G209" s="30"/>
      <c r="H209" s="30"/>
      <c r="I209" s="296"/>
      <c r="J209" s="296"/>
      <c r="K209" s="296"/>
    </row>
  </sheetData>
  <autoFilter ref="A15:K185" xr:uid="{00000000-0009-0000-0000-000001000000}">
    <sortState xmlns:xlrd2="http://schemas.microsoft.com/office/spreadsheetml/2017/richdata2" ref="A2:P146">
      <sortCondition ref="E2"/>
    </sortState>
  </autoFilter>
  <mergeCells count="8">
    <mergeCell ref="I209:K209"/>
    <mergeCell ref="A11:K11"/>
    <mergeCell ref="A10:K10"/>
    <mergeCell ref="A9:K9"/>
    <mergeCell ref="A12:K12"/>
    <mergeCell ref="I191:J191"/>
    <mergeCell ref="I207:K207"/>
    <mergeCell ref="I208:K208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N246"/>
  <sheetViews>
    <sheetView view="pageBreakPreview" topLeftCell="A224" zoomScale="70" zoomScaleNormal="70" zoomScaleSheetLayoutView="70" workbookViewId="0">
      <selection activeCell="A244" sqref="A244:K252"/>
    </sheetView>
  </sheetViews>
  <sheetFormatPr baseColWidth="10" defaultColWidth="11.42578125" defaultRowHeight="15" x14ac:dyDescent="0.25"/>
  <cols>
    <col min="1" max="1" width="20.28515625" style="11" customWidth="1"/>
    <col min="2" max="2" width="20.7109375" style="11" customWidth="1"/>
    <col min="3" max="4" width="0" style="11" hidden="1" customWidth="1"/>
    <col min="5" max="5" width="19.7109375" style="11" bestFit="1" customWidth="1"/>
    <col min="6" max="6" width="51.85546875" style="13" customWidth="1"/>
    <col min="7" max="7" width="19.85546875" style="11" customWidth="1"/>
    <col min="8" max="8" width="19.7109375" style="11" bestFit="1" customWidth="1"/>
    <col min="9" max="9" width="23.7109375" style="2" customWidth="1"/>
    <col min="10" max="10" width="26.7109375" style="2" customWidth="1"/>
    <col min="11" max="11" width="27.140625" style="11" bestFit="1" customWidth="1"/>
    <col min="12" max="16384" width="11.42578125" style="11"/>
  </cols>
  <sheetData>
    <row r="9" spans="1:14" ht="48" x14ac:dyDescent="1.35">
      <c r="A9" s="299" t="s">
        <v>2462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4" ht="22.5" x14ac:dyDescent="0.3">
      <c r="A10" s="297" t="s">
        <v>2468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</row>
    <row r="11" spans="1:14" ht="18.75" x14ac:dyDescent="0.3">
      <c r="A11" s="300" t="s">
        <v>2464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</row>
    <row r="12" spans="1:14" ht="24.75" x14ac:dyDescent="0.25">
      <c r="A12" s="301" t="s">
        <v>2535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29"/>
      <c r="M12" s="29"/>
      <c r="N12" s="29"/>
    </row>
    <row r="13" spans="1:14" x14ac:dyDescent="0.25">
      <c r="F13" s="11"/>
      <c r="I13" s="11"/>
      <c r="J13" s="11"/>
    </row>
    <row r="14" spans="1:14" ht="26.25" x14ac:dyDescent="0.4">
      <c r="A14" s="46" t="s">
        <v>2449</v>
      </c>
      <c r="B14" s="47"/>
      <c r="C14" s="47"/>
      <c r="D14" s="47"/>
      <c r="E14" s="47"/>
      <c r="F14" s="48"/>
      <c r="G14" s="47"/>
      <c r="H14" s="47"/>
      <c r="I14" s="49"/>
      <c r="J14" s="49"/>
      <c r="K14" s="47"/>
    </row>
    <row r="15" spans="1:14" s="13" customFormat="1" ht="69.75" x14ac:dyDescent="0.25">
      <c r="A15" s="56" t="s">
        <v>2441</v>
      </c>
      <c r="B15" s="56" t="s">
        <v>2442</v>
      </c>
      <c r="C15" s="56" t="s">
        <v>2419</v>
      </c>
      <c r="D15" s="56"/>
      <c r="E15" s="57" t="s">
        <v>2443</v>
      </c>
      <c r="F15" s="58" t="s">
        <v>2444</v>
      </c>
      <c r="G15" s="58" t="s">
        <v>2463</v>
      </c>
      <c r="H15" s="56" t="s">
        <v>2428</v>
      </c>
      <c r="I15" s="56" t="s">
        <v>2446</v>
      </c>
      <c r="J15" s="56" t="s">
        <v>2447</v>
      </c>
      <c r="K15" s="56" t="s">
        <v>2448</v>
      </c>
    </row>
    <row r="16" spans="1:14" ht="21" x14ac:dyDescent="0.35">
      <c r="A16" s="34">
        <v>43238.389837962961</v>
      </c>
      <c r="B16" s="34">
        <v>43238</v>
      </c>
      <c r="C16" s="35" t="s">
        <v>135</v>
      </c>
      <c r="D16" s="35" t="s">
        <v>1540</v>
      </c>
      <c r="E16" s="35" t="s">
        <v>1541</v>
      </c>
      <c r="F16" s="36" t="s">
        <v>1542</v>
      </c>
      <c r="G16" s="35">
        <v>10</v>
      </c>
      <c r="H16" s="35" t="s">
        <v>2425</v>
      </c>
      <c r="I16" s="37">
        <v>289.10000000000002</v>
      </c>
      <c r="J16" s="37">
        <f>+K16*I16</f>
        <v>2891</v>
      </c>
      <c r="K16" s="35">
        <v>10</v>
      </c>
    </row>
    <row r="17" spans="1:11" ht="21" x14ac:dyDescent="0.35">
      <c r="A17" s="34">
        <v>43213.366898148146</v>
      </c>
      <c r="B17" s="34">
        <v>43210</v>
      </c>
      <c r="C17" s="35" t="s">
        <v>135</v>
      </c>
      <c r="D17" s="35" t="s">
        <v>1433</v>
      </c>
      <c r="E17" s="35" t="s">
        <v>327</v>
      </c>
      <c r="F17" s="36" t="s">
        <v>328</v>
      </c>
      <c r="G17" s="35">
        <v>100</v>
      </c>
      <c r="H17" s="35" t="s">
        <v>2428</v>
      </c>
      <c r="I17" s="37">
        <v>12.685</v>
      </c>
      <c r="J17" s="37">
        <f t="shared" ref="J17:J34" si="0">+K17*I17</f>
        <v>367.86500000000001</v>
      </c>
      <c r="K17" s="35">
        <v>29</v>
      </c>
    </row>
    <row r="18" spans="1:11" ht="21" x14ac:dyDescent="0.35">
      <c r="A18" s="34">
        <v>43213.366898148146</v>
      </c>
      <c r="B18" s="34">
        <v>43210</v>
      </c>
      <c r="C18" s="35" t="s">
        <v>135</v>
      </c>
      <c r="D18" s="35" t="s">
        <v>1433</v>
      </c>
      <c r="E18" s="35" t="s">
        <v>329</v>
      </c>
      <c r="F18" s="36" t="s">
        <v>330</v>
      </c>
      <c r="G18" s="35">
        <v>6</v>
      </c>
      <c r="H18" s="35" t="s">
        <v>2428</v>
      </c>
      <c r="I18" s="37">
        <v>11.741</v>
      </c>
      <c r="J18" s="37">
        <f t="shared" si="0"/>
        <v>11.741</v>
      </c>
      <c r="K18" s="38">
        <v>1</v>
      </c>
    </row>
    <row r="19" spans="1:11" ht="21" x14ac:dyDescent="0.35">
      <c r="A19" s="34">
        <v>43245.465937499997</v>
      </c>
      <c r="B19" s="34">
        <v>43245</v>
      </c>
      <c r="C19" s="35" t="s">
        <v>135</v>
      </c>
      <c r="D19" s="35" t="s">
        <v>1560</v>
      </c>
      <c r="E19" s="35" t="s">
        <v>966</v>
      </c>
      <c r="F19" s="36" t="s">
        <v>967</v>
      </c>
      <c r="G19" s="35">
        <v>500</v>
      </c>
      <c r="H19" s="35" t="s">
        <v>2426</v>
      </c>
      <c r="I19" s="37">
        <v>143.84</v>
      </c>
      <c r="J19" s="37">
        <f t="shared" si="0"/>
        <v>30494.080000000002</v>
      </c>
      <c r="K19" s="35">
        <v>212</v>
      </c>
    </row>
    <row r="20" spans="1:11" ht="21" x14ac:dyDescent="0.35">
      <c r="A20" s="34">
        <v>43503.345057870371</v>
      </c>
      <c r="B20" s="34">
        <v>43503</v>
      </c>
      <c r="C20" s="35" t="s">
        <v>135</v>
      </c>
      <c r="D20" s="35" t="s">
        <v>2309</v>
      </c>
      <c r="E20" s="35" t="s">
        <v>350</v>
      </c>
      <c r="F20" s="36" t="s">
        <v>351</v>
      </c>
      <c r="G20" s="35">
        <v>500</v>
      </c>
      <c r="H20" s="35" t="s">
        <v>2438</v>
      </c>
      <c r="I20" s="37">
        <v>237.8</v>
      </c>
      <c r="J20" s="37">
        <f t="shared" si="0"/>
        <v>92028.6</v>
      </c>
      <c r="K20" s="35">
        <v>387</v>
      </c>
    </row>
    <row r="21" spans="1:11" ht="21" x14ac:dyDescent="0.35">
      <c r="A21" s="34">
        <v>43228.648865740739</v>
      </c>
      <c r="B21" s="34">
        <v>43228</v>
      </c>
      <c r="C21" s="35" t="s">
        <v>135</v>
      </c>
      <c r="D21" s="35" t="s">
        <v>1502</v>
      </c>
      <c r="E21" s="35" t="s">
        <v>357</v>
      </c>
      <c r="F21" s="36" t="s">
        <v>358</v>
      </c>
      <c r="G21" s="35">
        <v>30</v>
      </c>
      <c r="H21" s="35" t="s">
        <v>2434</v>
      </c>
      <c r="I21" s="37">
        <v>64.900000000000006</v>
      </c>
      <c r="J21" s="37">
        <f t="shared" si="0"/>
        <v>11227.7</v>
      </c>
      <c r="K21" s="35">
        <v>173</v>
      </c>
    </row>
    <row r="22" spans="1:11" ht="21" x14ac:dyDescent="0.35">
      <c r="A22" s="34">
        <v>42842.411874999998</v>
      </c>
      <c r="B22" s="34">
        <v>42842</v>
      </c>
      <c r="C22" s="35" t="s">
        <v>135</v>
      </c>
      <c r="D22" s="35" t="s">
        <v>925</v>
      </c>
      <c r="E22" s="35" t="s">
        <v>361</v>
      </c>
      <c r="F22" s="36" t="s">
        <v>362</v>
      </c>
      <c r="G22" s="35">
        <v>70</v>
      </c>
      <c r="H22" s="38" t="s">
        <v>2435</v>
      </c>
      <c r="I22" s="37">
        <v>109.9996</v>
      </c>
      <c r="J22" s="37">
        <f t="shared" si="0"/>
        <v>147839.46239999999</v>
      </c>
      <c r="K22" s="35">
        <v>1344</v>
      </c>
    </row>
    <row r="23" spans="1:11" ht="21" x14ac:dyDescent="0.35">
      <c r="A23" s="34">
        <v>43213.366898148146</v>
      </c>
      <c r="B23" s="34">
        <v>43210</v>
      </c>
      <c r="C23" s="35" t="s">
        <v>135</v>
      </c>
      <c r="D23" s="35" t="s">
        <v>1433</v>
      </c>
      <c r="E23" s="35" t="s">
        <v>363</v>
      </c>
      <c r="F23" s="36" t="s">
        <v>364</v>
      </c>
      <c r="G23" s="35">
        <v>50</v>
      </c>
      <c r="H23" s="35" t="s">
        <v>2426</v>
      </c>
      <c r="I23" s="37">
        <v>63.72</v>
      </c>
      <c r="J23" s="37">
        <f t="shared" si="0"/>
        <v>1210.68</v>
      </c>
      <c r="K23" s="35">
        <v>19</v>
      </c>
    </row>
    <row r="24" spans="1:11" ht="21" x14ac:dyDescent="0.35">
      <c r="A24" s="34">
        <v>43238.389837962961</v>
      </c>
      <c r="B24" s="34">
        <v>43238</v>
      </c>
      <c r="C24" s="35" t="s">
        <v>135</v>
      </c>
      <c r="D24" s="35" t="s">
        <v>1540</v>
      </c>
      <c r="E24" s="35" t="s">
        <v>926</v>
      </c>
      <c r="F24" s="36" t="s">
        <v>927</v>
      </c>
      <c r="G24" s="35">
        <v>300</v>
      </c>
      <c r="H24" s="35" t="s">
        <v>2428</v>
      </c>
      <c r="I24" s="37">
        <v>165.2</v>
      </c>
      <c r="J24" s="37">
        <f t="shared" si="0"/>
        <v>29240.399999999998</v>
      </c>
      <c r="K24" s="35">
        <v>177</v>
      </c>
    </row>
    <row r="25" spans="1:11" ht="19.5" customHeight="1" x14ac:dyDescent="0.35">
      <c r="A25" s="34">
        <v>43236.366446759261</v>
      </c>
      <c r="B25" s="34">
        <v>43235</v>
      </c>
      <c r="C25" s="35" t="s">
        <v>135</v>
      </c>
      <c r="D25" s="35" t="s">
        <v>1524</v>
      </c>
      <c r="E25" s="35" t="s">
        <v>963</v>
      </c>
      <c r="F25" s="36" t="s">
        <v>964</v>
      </c>
      <c r="G25" s="35">
        <v>200</v>
      </c>
      <c r="H25" s="35" t="s">
        <v>2437</v>
      </c>
      <c r="I25" s="37">
        <v>450.76</v>
      </c>
      <c r="J25" s="37">
        <f t="shared" si="0"/>
        <v>54541.96</v>
      </c>
      <c r="K25" s="35">
        <v>121</v>
      </c>
    </row>
    <row r="26" spans="1:11" ht="21" x14ac:dyDescent="0.35">
      <c r="A26" s="34">
        <v>43228.648865740739</v>
      </c>
      <c r="B26" s="34">
        <v>43228</v>
      </c>
      <c r="C26" s="35" t="s">
        <v>135</v>
      </c>
      <c r="D26" s="35" t="s">
        <v>1502</v>
      </c>
      <c r="E26" s="35" t="s">
        <v>394</v>
      </c>
      <c r="F26" s="36" t="s">
        <v>395</v>
      </c>
      <c r="G26" s="35">
        <v>332</v>
      </c>
      <c r="H26" s="35" t="s">
        <v>2428</v>
      </c>
      <c r="I26" s="37">
        <v>34.22</v>
      </c>
      <c r="J26" s="37">
        <f t="shared" si="0"/>
        <v>1574.12</v>
      </c>
      <c r="K26" s="35">
        <v>46</v>
      </c>
    </row>
    <row r="27" spans="1:11" s="60" customFormat="1" ht="21" x14ac:dyDescent="0.35">
      <c r="A27" s="108">
        <v>43213.361122685186</v>
      </c>
      <c r="B27" s="108">
        <v>43210</v>
      </c>
      <c r="C27" s="109" t="s">
        <v>135</v>
      </c>
      <c r="D27" s="109" t="s">
        <v>1426</v>
      </c>
      <c r="E27" s="109" t="s">
        <v>386</v>
      </c>
      <c r="F27" s="110" t="s">
        <v>387</v>
      </c>
      <c r="G27" s="109">
        <v>42</v>
      </c>
      <c r="H27" s="109" t="s">
        <v>2428</v>
      </c>
      <c r="I27" s="111">
        <v>8.0004000000000008</v>
      </c>
      <c r="J27" s="37">
        <f t="shared" si="0"/>
        <v>80.004000000000005</v>
      </c>
      <c r="K27" s="109">
        <v>10</v>
      </c>
    </row>
    <row r="28" spans="1:11" ht="21" x14ac:dyDescent="0.35">
      <c r="A28" s="39">
        <v>43209.391736111109</v>
      </c>
      <c r="B28" s="39">
        <v>43209</v>
      </c>
      <c r="C28" s="38" t="s">
        <v>135</v>
      </c>
      <c r="D28" s="38" t="s">
        <v>1412</v>
      </c>
      <c r="E28" s="38" t="s">
        <v>384</v>
      </c>
      <c r="F28" s="40" t="s">
        <v>385</v>
      </c>
      <c r="G28" s="38">
        <v>75</v>
      </c>
      <c r="H28" s="38" t="s">
        <v>2426</v>
      </c>
      <c r="I28" s="41">
        <v>46.61</v>
      </c>
      <c r="J28" s="37">
        <f t="shared" si="0"/>
        <v>466.1</v>
      </c>
      <c r="K28" s="38">
        <v>10</v>
      </c>
    </row>
    <row r="29" spans="1:11" ht="21" x14ac:dyDescent="0.35">
      <c r="A29" s="34">
        <v>43237.611458333333</v>
      </c>
      <c r="B29" s="34">
        <v>43237</v>
      </c>
      <c r="C29" s="35" t="s">
        <v>40</v>
      </c>
      <c r="D29" s="35" t="s">
        <v>1531</v>
      </c>
      <c r="E29" s="35" t="s">
        <v>1532</v>
      </c>
      <c r="F29" s="36" t="s">
        <v>1533</v>
      </c>
      <c r="G29" s="35">
        <v>50</v>
      </c>
      <c r="H29" s="35" t="s">
        <v>2426</v>
      </c>
      <c r="I29" s="37">
        <v>128.18</v>
      </c>
      <c r="J29" s="37">
        <f t="shared" si="0"/>
        <v>769.08</v>
      </c>
      <c r="K29" s="35">
        <v>6</v>
      </c>
    </row>
    <row r="30" spans="1:11" ht="21" x14ac:dyDescent="0.35">
      <c r="A30" s="34">
        <v>42852.592187499999</v>
      </c>
      <c r="B30" s="34">
        <v>42852</v>
      </c>
      <c r="C30" s="35" t="s">
        <v>40</v>
      </c>
      <c r="D30" s="35" t="s">
        <v>990</v>
      </c>
      <c r="E30" s="35" t="s">
        <v>991</v>
      </c>
      <c r="F30" s="36" t="s">
        <v>992</v>
      </c>
      <c r="G30" s="35">
        <v>6</v>
      </c>
      <c r="H30" s="35" t="s">
        <v>2428</v>
      </c>
      <c r="I30" s="37">
        <v>13317.48</v>
      </c>
      <c r="J30" s="37">
        <f t="shared" si="0"/>
        <v>93222.36</v>
      </c>
      <c r="K30" s="35">
        <v>7</v>
      </c>
    </row>
    <row r="31" spans="1:11" ht="21" x14ac:dyDescent="0.35">
      <c r="A31" s="34">
        <v>43209.386655092596</v>
      </c>
      <c r="B31" s="34">
        <v>43209</v>
      </c>
      <c r="C31" s="35" t="s">
        <v>40</v>
      </c>
      <c r="D31" s="35" t="s">
        <v>1409</v>
      </c>
      <c r="E31" s="35" t="s">
        <v>367</v>
      </c>
      <c r="F31" s="36" t="s">
        <v>368</v>
      </c>
      <c r="G31" s="35">
        <v>150</v>
      </c>
      <c r="H31" s="35" t="s">
        <v>2426</v>
      </c>
      <c r="I31" s="37">
        <v>88.5</v>
      </c>
      <c r="J31" s="37">
        <f t="shared" si="0"/>
        <v>2655</v>
      </c>
      <c r="K31" s="35">
        <v>30</v>
      </c>
    </row>
    <row r="32" spans="1:11" ht="21" x14ac:dyDescent="0.35">
      <c r="A32" s="34">
        <v>43522.572997685187</v>
      </c>
      <c r="B32" s="34">
        <v>43522</v>
      </c>
      <c r="C32" s="35" t="s">
        <v>40</v>
      </c>
      <c r="D32" s="35" t="s">
        <v>2379</v>
      </c>
      <c r="E32" s="35" t="s">
        <v>2356</v>
      </c>
      <c r="F32" s="36" t="s">
        <v>2357</v>
      </c>
      <c r="G32" s="35">
        <v>300</v>
      </c>
      <c r="H32" s="35" t="s">
        <v>2435</v>
      </c>
      <c r="I32" s="37">
        <v>100.3</v>
      </c>
      <c r="J32" s="37">
        <f t="shared" si="0"/>
        <v>100.3</v>
      </c>
      <c r="K32" s="35">
        <v>1</v>
      </c>
    </row>
    <row r="33" spans="1:13" ht="21" x14ac:dyDescent="0.35">
      <c r="A33" s="34">
        <v>43712</v>
      </c>
      <c r="B33" s="34">
        <v>43712</v>
      </c>
      <c r="C33" s="35" t="s">
        <v>2398</v>
      </c>
      <c r="D33" s="35" t="s">
        <v>135</v>
      </c>
      <c r="E33" s="35" t="s">
        <v>28</v>
      </c>
      <c r="F33" s="36" t="s">
        <v>29</v>
      </c>
      <c r="G33" s="35">
        <v>50</v>
      </c>
      <c r="H33" s="35" t="s">
        <v>2426</v>
      </c>
      <c r="I33" s="37">
        <v>125</v>
      </c>
      <c r="J33" s="37">
        <f t="shared" si="0"/>
        <v>3625</v>
      </c>
      <c r="K33" s="35">
        <v>29</v>
      </c>
    </row>
    <row r="34" spans="1:13" ht="21" x14ac:dyDescent="0.35">
      <c r="A34" s="144">
        <v>43734</v>
      </c>
      <c r="B34" s="144">
        <v>43734</v>
      </c>
      <c r="C34" s="104" t="s">
        <v>2401</v>
      </c>
      <c r="D34" s="104" t="s">
        <v>135</v>
      </c>
      <c r="E34" s="104" t="s">
        <v>11</v>
      </c>
      <c r="F34" s="145" t="s">
        <v>12</v>
      </c>
      <c r="G34" s="104">
        <v>48</v>
      </c>
      <c r="H34" s="104" t="s">
        <v>2428</v>
      </c>
      <c r="I34" s="146">
        <v>46</v>
      </c>
      <c r="J34" s="146">
        <f t="shared" si="0"/>
        <v>276</v>
      </c>
      <c r="K34" s="104">
        <v>6</v>
      </c>
    </row>
    <row r="35" spans="1:13" ht="21" x14ac:dyDescent="0.35">
      <c r="A35" s="42"/>
      <c r="B35" s="42"/>
      <c r="C35" s="31"/>
      <c r="D35" s="31"/>
      <c r="E35" s="31"/>
      <c r="F35" s="32"/>
      <c r="G35" s="31"/>
      <c r="H35" s="31"/>
      <c r="I35" s="33"/>
      <c r="J35" s="33"/>
      <c r="K35" s="31"/>
    </row>
    <row r="36" spans="1:13" ht="21.75" thickBot="1" x14ac:dyDescent="0.4">
      <c r="A36" s="42"/>
      <c r="B36" s="42"/>
      <c r="C36" s="31"/>
      <c r="D36" s="31"/>
      <c r="E36" s="31"/>
      <c r="F36" s="32"/>
      <c r="G36" s="31"/>
      <c r="H36" s="31"/>
      <c r="I36" s="33"/>
      <c r="J36" s="43">
        <f>SUM(J16:J35)</f>
        <v>472621.45240000001</v>
      </c>
      <c r="K36" s="31"/>
    </row>
    <row r="37" spans="1:13" ht="15.75" thickTop="1" x14ac:dyDescent="0.25">
      <c r="A37" s="14"/>
      <c r="B37" s="14"/>
    </row>
    <row r="38" spans="1:13" x14ac:dyDescent="0.25">
      <c r="A38" s="14"/>
      <c r="B38" s="14"/>
    </row>
    <row r="39" spans="1:13" s="8" customFormat="1" ht="26.25" x14ac:dyDescent="0.4">
      <c r="A39" s="46" t="s">
        <v>2450</v>
      </c>
      <c r="B39" s="47"/>
      <c r="C39" s="47"/>
      <c r="D39" s="47"/>
      <c r="E39" s="47"/>
      <c r="F39" s="48"/>
      <c r="G39" s="47"/>
      <c r="H39" s="47"/>
      <c r="I39" s="49"/>
      <c r="J39" s="49"/>
      <c r="K39" s="47"/>
      <c r="L39" s="11"/>
      <c r="M39" s="11"/>
    </row>
    <row r="40" spans="1:13" s="8" customFormat="1" ht="69.75" x14ac:dyDescent="0.25">
      <c r="A40" s="56" t="s">
        <v>2441</v>
      </c>
      <c r="B40" s="56" t="s">
        <v>2442</v>
      </c>
      <c r="C40" s="56" t="s">
        <v>2419</v>
      </c>
      <c r="D40" s="56"/>
      <c r="E40" s="57" t="s">
        <v>2443</v>
      </c>
      <c r="F40" s="58" t="s">
        <v>2444</v>
      </c>
      <c r="G40" s="58" t="s">
        <v>2463</v>
      </c>
      <c r="H40" s="56" t="s">
        <v>2428</v>
      </c>
      <c r="I40" s="56" t="s">
        <v>2446</v>
      </c>
      <c r="J40" s="56" t="s">
        <v>2447</v>
      </c>
      <c r="K40" s="56" t="s">
        <v>2448</v>
      </c>
      <c r="L40" s="11"/>
    </row>
    <row r="41" spans="1:13" s="8" customFormat="1" ht="21" x14ac:dyDescent="0.35">
      <c r="A41" s="34">
        <v>43474.409560185188</v>
      </c>
      <c r="B41" s="34">
        <v>43472</v>
      </c>
      <c r="C41" s="31" t="s">
        <v>2266</v>
      </c>
      <c r="D41" s="31" t="s">
        <v>2265</v>
      </c>
      <c r="E41" s="31" t="s">
        <v>239</v>
      </c>
      <c r="F41" s="35" t="s">
        <v>240</v>
      </c>
      <c r="G41" s="50">
        <v>10</v>
      </c>
      <c r="H41" s="51" t="s">
        <v>2428</v>
      </c>
      <c r="I41" s="37">
        <v>1156.4000000000001</v>
      </c>
      <c r="J41" s="37">
        <f>+K41*I41</f>
        <v>23128</v>
      </c>
      <c r="K41" s="35">
        <v>20</v>
      </c>
      <c r="L41" s="11"/>
    </row>
    <row r="42" spans="1:13" s="8" customFormat="1" ht="21" x14ac:dyDescent="0.35">
      <c r="A42" s="34">
        <v>43227.586655092593</v>
      </c>
      <c r="B42" s="34">
        <v>43227</v>
      </c>
      <c r="C42" s="35" t="s">
        <v>40</v>
      </c>
      <c r="D42" s="35" t="s">
        <v>1491</v>
      </c>
      <c r="E42" s="35" t="s">
        <v>1494</v>
      </c>
      <c r="F42" s="36" t="s">
        <v>1495</v>
      </c>
      <c r="G42" s="35">
        <v>20</v>
      </c>
      <c r="H42" s="35" t="s">
        <v>2428</v>
      </c>
      <c r="I42" s="37">
        <v>4124.1000000000004</v>
      </c>
      <c r="J42" s="37">
        <f t="shared" ref="J42" si="1">+K42*I42</f>
        <v>82482</v>
      </c>
      <c r="K42" s="35">
        <v>20</v>
      </c>
    </row>
    <row r="43" spans="1:13" s="8" customFormat="1" ht="21" x14ac:dyDescent="0.35">
      <c r="A43" s="42"/>
      <c r="B43" s="42"/>
      <c r="C43" s="31"/>
      <c r="D43" s="31"/>
      <c r="E43" s="31"/>
      <c r="F43" s="32"/>
      <c r="G43" s="31"/>
      <c r="H43" s="31"/>
      <c r="I43" s="33"/>
      <c r="J43" s="33"/>
      <c r="K43" s="31"/>
    </row>
    <row r="44" spans="1:13" s="8" customFormat="1" ht="21.75" thickBot="1" x14ac:dyDescent="0.4">
      <c r="A44" s="42"/>
      <c r="B44" s="42"/>
      <c r="C44" s="31"/>
      <c r="D44" s="31"/>
      <c r="E44" s="31"/>
      <c r="F44" s="32"/>
      <c r="G44" s="31"/>
      <c r="H44" s="31"/>
      <c r="I44" s="33"/>
      <c r="J44" s="43">
        <f>SUM(J41:J43)</f>
        <v>105610</v>
      </c>
      <c r="K44" s="31"/>
    </row>
    <row r="45" spans="1:13" ht="21.75" thickTop="1" x14ac:dyDescent="0.35">
      <c r="A45" s="42"/>
      <c r="B45" s="42"/>
      <c r="C45" s="31"/>
      <c r="D45" s="31"/>
      <c r="E45" s="31"/>
      <c r="F45" s="32"/>
      <c r="G45" s="31"/>
      <c r="H45" s="31"/>
      <c r="I45" s="33"/>
      <c r="J45" s="33"/>
      <c r="K45" s="31"/>
      <c r="L45" s="8"/>
      <c r="M45" s="8"/>
    </row>
    <row r="46" spans="1:13" s="8" customFormat="1" x14ac:dyDescent="0.25">
      <c r="M46" s="11"/>
    </row>
    <row r="47" spans="1:13" x14ac:dyDescent="0.25">
      <c r="A47" s="27"/>
      <c r="B47" s="14"/>
      <c r="L47" s="8"/>
      <c r="M47" s="8"/>
    </row>
    <row r="48" spans="1:13" ht="26.25" x14ac:dyDescent="0.4">
      <c r="A48" s="46" t="s">
        <v>2451</v>
      </c>
      <c r="B48" s="47"/>
      <c r="C48" s="47"/>
      <c r="D48" s="47"/>
      <c r="E48" s="47"/>
      <c r="F48" s="48"/>
      <c r="G48" s="47"/>
      <c r="H48" s="47"/>
      <c r="I48" s="49"/>
      <c r="J48" s="49"/>
      <c r="K48" s="47"/>
    </row>
    <row r="49" spans="1:12" ht="69.75" x14ac:dyDescent="0.25">
      <c r="A49" s="56" t="s">
        <v>2441</v>
      </c>
      <c r="B49" s="56" t="s">
        <v>2442</v>
      </c>
      <c r="C49" s="56" t="s">
        <v>2419</v>
      </c>
      <c r="D49" s="56"/>
      <c r="E49" s="57" t="s">
        <v>2443</v>
      </c>
      <c r="F49" s="58" t="s">
        <v>2444</v>
      </c>
      <c r="G49" s="58" t="s">
        <v>2463</v>
      </c>
      <c r="H49" s="56" t="s">
        <v>2428</v>
      </c>
      <c r="I49" s="56" t="s">
        <v>2446</v>
      </c>
      <c r="J49" s="56" t="s">
        <v>2447</v>
      </c>
      <c r="K49" s="56" t="s">
        <v>2448</v>
      </c>
      <c r="L49" s="8"/>
    </row>
    <row r="50" spans="1:12" s="60" customFormat="1" ht="21" x14ac:dyDescent="0.35">
      <c r="A50" s="108">
        <v>42599.60833333333</v>
      </c>
      <c r="B50" s="108">
        <v>42564</v>
      </c>
      <c r="C50" s="109" t="s">
        <v>40</v>
      </c>
      <c r="D50" s="109" t="s">
        <v>712</v>
      </c>
      <c r="E50" s="109" t="s">
        <v>727</v>
      </c>
      <c r="F50" s="110" t="s">
        <v>728</v>
      </c>
      <c r="G50" s="109">
        <v>30</v>
      </c>
      <c r="H50" s="109" t="s">
        <v>2428</v>
      </c>
      <c r="I50" s="111">
        <v>752.99339999999995</v>
      </c>
      <c r="J50" s="111">
        <f>+K50*I50</f>
        <v>10541.907599999999</v>
      </c>
      <c r="K50" s="109">
        <v>14</v>
      </c>
    </row>
    <row r="51" spans="1:12" s="60" customFormat="1" ht="21" x14ac:dyDescent="0.35">
      <c r="A51" s="108">
        <v>42599.60833333333</v>
      </c>
      <c r="B51" s="108">
        <v>42564</v>
      </c>
      <c r="C51" s="109" t="s">
        <v>40</v>
      </c>
      <c r="D51" s="109" t="s">
        <v>712</v>
      </c>
      <c r="E51" s="109" t="s">
        <v>729</v>
      </c>
      <c r="F51" s="110" t="s">
        <v>730</v>
      </c>
      <c r="G51" s="109">
        <v>30</v>
      </c>
      <c r="H51" s="109" t="s">
        <v>2428</v>
      </c>
      <c r="I51" s="111">
        <v>972.99260000000004</v>
      </c>
      <c r="J51" s="111">
        <f t="shared" ref="J51:J75" si="2">+K51*I51</f>
        <v>17513.8668</v>
      </c>
      <c r="K51" s="109">
        <v>18</v>
      </c>
    </row>
    <row r="52" spans="1:12" s="60" customFormat="1" ht="21" x14ac:dyDescent="0.35">
      <c r="A52" s="108">
        <v>43705</v>
      </c>
      <c r="B52" s="108">
        <v>43703</v>
      </c>
      <c r="C52" s="109" t="s">
        <v>40</v>
      </c>
      <c r="D52" s="109" t="s">
        <v>712</v>
      </c>
      <c r="E52" s="109" t="s">
        <v>731</v>
      </c>
      <c r="F52" s="110" t="s">
        <v>732</v>
      </c>
      <c r="G52" s="109">
        <v>3</v>
      </c>
      <c r="H52" s="109" t="s">
        <v>2428</v>
      </c>
      <c r="I52" s="111">
        <v>5549.02</v>
      </c>
      <c r="J52" s="111">
        <f t="shared" si="2"/>
        <v>33294.120000000003</v>
      </c>
      <c r="K52" s="109">
        <f>2+4</f>
        <v>6</v>
      </c>
    </row>
    <row r="53" spans="1:12" s="60" customFormat="1" ht="21" x14ac:dyDescent="0.35">
      <c r="A53" s="108">
        <v>42912.370787037034</v>
      </c>
      <c r="B53" s="108">
        <v>42912</v>
      </c>
      <c r="C53" s="109" t="s">
        <v>40</v>
      </c>
      <c r="D53" s="109" t="s">
        <v>1098</v>
      </c>
      <c r="E53" s="109" t="s">
        <v>1099</v>
      </c>
      <c r="F53" s="110" t="s">
        <v>1100</v>
      </c>
      <c r="G53" s="109">
        <v>4</v>
      </c>
      <c r="H53" s="109" t="s">
        <v>2428</v>
      </c>
      <c r="I53" s="111">
        <v>2584.1999999999998</v>
      </c>
      <c r="J53" s="111">
        <f t="shared" si="2"/>
        <v>10336.799999999999</v>
      </c>
      <c r="K53" s="109">
        <v>4</v>
      </c>
    </row>
    <row r="54" spans="1:12" s="60" customFormat="1" ht="21" x14ac:dyDescent="0.35">
      <c r="A54" s="108">
        <v>42912.370787037034</v>
      </c>
      <c r="B54" s="108">
        <v>42912</v>
      </c>
      <c r="C54" s="109" t="s">
        <v>40</v>
      </c>
      <c r="D54" s="109" t="s">
        <v>1098</v>
      </c>
      <c r="E54" s="109" t="s">
        <v>1102</v>
      </c>
      <c r="F54" s="110" t="s">
        <v>1103</v>
      </c>
      <c r="G54" s="109">
        <v>4</v>
      </c>
      <c r="H54" s="109" t="s">
        <v>2428</v>
      </c>
      <c r="I54" s="111">
        <v>2584.1999999999998</v>
      </c>
      <c r="J54" s="111">
        <f t="shared" si="2"/>
        <v>10336.799999999999</v>
      </c>
      <c r="K54" s="109">
        <v>4</v>
      </c>
    </row>
    <row r="55" spans="1:12" s="60" customFormat="1" ht="21" x14ac:dyDescent="0.35">
      <c r="A55" s="108">
        <v>42912.370787037034</v>
      </c>
      <c r="B55" s="108">
        <v>42912</v>
      </c>
      <c r="C55" s="109" t="s">
        <v>40</v>
      </c>
      <c r="D55" s="109" t="s">
        <v>1098</v>
      </c>
      <c r="E55" s="109" t="s">
        <v>1105</v>
      </c>
      <c r="F55" s="110" t="s">
        <v>1106</v>
      </c>
      <c r="G55" s="109">
        <v>4</v>
      </c>
      <c r="H55" s="109" t="s">
        <v>2428</v>
      </c>
      <c r="I55" s="111">
        <v>2584.1999999999998</v>
      </c>
      <c r="J55" s="111">
        <f t="shared" si="2"/>
        <v>12921</v>
      </c>
      <c r="K55" s="109">
        <v>5</v>
      </c>
    </row>
    <row r="56" spans="1:12" s="60" customFormat="1" ht="21" x14ac:dyDescent="0.35">
      <c r="A56" s="108">
        <v>42599.60833333333</v>
      </c>
      <c r="B56" s="108">
        <v>42564</v>
      </c>
      <c r="C56" s="109" t="s">
        <v>40</v>
      </c>
      <c r="D56" s="109" t="s">
        <v>712</v>
      </c>
      <c r="E56" s="109" t="s">
        <v>452</v>
      </c>
      <c r="F56" s="110" t="s">
        <v>453</v>
      </c>
      <c r="G56" s="109">
        <v>30</v>
      </c>
      <c r="H56" s="109" t="s">
        <v>2428</v>
      </c>
      <c r="I56" s="111">
        <v>6299.9964</v>
      </c>
      <c r="J56" s="111">
        <f t="shared" si="2"/>
        <v>384299.78039999999</v>
      </c>
      <c r="K56" s="109">
        <v>61</v>
      </c>
    </row>
    <row r="57" spans="1:12" s="60" customFormat="1" ht="21" x14ac:dyDescent="0.35">
      <c r="A57" s="108">
        <v>42599.60833333333</v>
      </c>
      <c r="B57" s="108">
        <v>42564</v>
      </c>
      <c r="C57" s="109" t="s">
        <v>40</v>
      </c>
      <c r="D57" s="109" t="s">
        <v>712</v>
      </c>
      <c r="E57" s="109" t="s">
        <v>680</v>
      </c>
      <c r="F57" s="110" t="s">
        <v>681</v>
      </c>
      <c r="G57" s="109">
        <v>10</v>
      </c>
      <c r="H57" s="109" t="s">
        <v>2428</v>
      </c>
      <c r="I57" s="111">
        <v>9469.5</v>
      </c>
      <c r="J57" s="111">
        <f t="shared" si="2"/>
        <v>227268</v>
      </c>
      <c r="K57" s="109">
        <v>24</v>
      </c>
    </row>
    <row r="58" spans="1:12" s="60" customFormat="1" ht="21" x14ac:dyDescent="0.35">
      <c r="A58" s="108">
        <v>43599</v>
      </c>
      <c r="B58" s="108">
        <v>43598</v>
      </c>
      <c r="C58" s="109" t="s">
        <v>40</v>
      </c>
      <c r="D58" s="109" t="s">
        <v>1098</v>
      </c>
      <c r="E58" s="109" t="s">
        <v>713</v>
      </c>
      <c r="F58" s="110" t="s">
        <v>714</v>
      </c>
      <c r="G58" s="109">
        <v>7</v>
      </c>
      <c r="H58" s="109" t="s">
        <v>2428</v>
      </c>
      <c r="I58" s="111">
        <v>2228.48</v>
      </c>
      <c r="J58" s="111">
        <f t="shared" si="2"/>
        <v>8913.92</v>
      </c>
      <c r="K58" s="109">
        <v>4</v>
      </c>
    </row>
    <row r="59" spans="1:12" s="60" customFormat="1" ht="21" x14ac:dyDescent="0.35">
      <c r="A59" s="108">
        <v>43599</v>
      </c>
      <c r="B59" s="108">
        <v>43598</v>
      </c>
      <c r="C59" s="109" t="s">
        <v>40</v>
      </c>
      <c r="D59" s="109" t="s">
        <v>1098</v>
      </c>
      <c r="E59" s="109" t="s">
        <v>715</v>
      </c>
      <c r="F59" s="110" t="s">
        <v>716</v>
      </c>
      <c r="G59" s="109">
        <v>6</v>
      </c>
      <c r="H59" s="109" t="s">
        <v>2428</v>
      </c>
      <c r="I59" s="111">
        <v>2543</v>
      </c>
      <c r="J59" s="111">
        <f t="shared" si="2"/>
        <v>10172</v>
      </c>
      <c r="K59" s="109">
        <v>4</v>
      </c>
    </row>
    <row r="60" spans="1:12" s="60" customFormat="1" ht="21" x14ac:dyDescent="0.35">
      <c r="A60" s="108">
        <v>42912.370787037034</v>
      </c>
      <c r="B60" s="108">
        <v>42912</v>
      </c>
      <c r="C60" s="109" t="s">
        <v>40</v>
      </c>
      <c r="D60" s="109" t="s">
        <v>1098</v>
      </c>
      <c r="E60" s="109" t="s">
        <v>456</v>
      </c>
      <c r="F60" s="110" t="s">
        <v>457</v>
      </c>
      <c r="G60" s="109">
        <v>50</v>
      </c>
      <c r="H60" s="109" t="s">
        <v>2428</v>
      </c>
      <c r="I60" s="111">
        <v>3292.2</v>
      </c>
      <c r="J60" s="111">
        <f t="shared" si="2"/>
        <v>59259.6</v>
      </c>
      <c r="K60" s="109">
        <v>18</v>
      </c>
    </row>
    <row r="61" spans="1:12" s="60" customFormat="1" ht="21" x14ac:dyDescent="0.35">
      <c r="A61" s="108">
        <v>42912.370787037034</v>
      </c>
      <c r="B61" s="108">
        <v>42912</v>
      </c>
      <c r="C61" s="109" t="s">
        <v>40</v>
      </c>
      <c r="D61" s="109" t="s">
        <v>1098</v>
      </c>
      <c r="E61" s="109" t="s">
        <v>448</v>
      </c>
      <c r="F61" s="110" t="s">
        <v>449</v>
      </c>
      <c r="G61" s="109">
        <v>40</v>
      </c>
      <c r="H61" s="109" t="s">
        <v>2428</v>
      </c>
      <c r="I61" s="111">
        <v>1168.2</v>
      </c>
      <c r="J61" s="111">
        <f t="shared" si="2"/>
        <v>28036.800000000003</v>
      </c>
      <c r="K61" s="109">
        <v>24</v>
      </c>
    </row>
    <row r="62" spans="1:12" s="60" customFormat="1" ht="21" x14ac:dyDescent="0.35">
      <c r="A62" s="108">
        <v>42912.370787037034</v>
      </c>
      <c r="B62" s="108">
        <v>42912</v>
      </c>
      <c r="C62" s="109" t="s">
        <v>40</v>
      </c>
      <c r="D62" s="109" t="s">
        <v>1098</v>
      </c>
      <c r="E62" s="109" t="s">
        <v>1109</v>
      </c>
      <c r="F62" s="110" t="s">
        <v>1110</v>
      </c>
      <c r="G62" s="109">
        <v>50</v>
      </c>
      <c r="H62" s="109" t="s">
        <v>2428</v>
      </c>
      <c r="I62" s="111">
        <v>1298</v>
      </c>
      <c r="J62" s="111">
        <f t="shared" si="2"/>
        <v>3894</v>
      </c>
      <c r="K62" s="109">
        <v>3</v>
      </c>
    </row>
    <row r="63" spans="1:12" s="60" customFormat="1" ht="21" x14ac:dyDescent="0.35">
      <c r="A63" s="108">
        <v>42912.370787037034</v>
      </c>
      <c r="B63" s="108">
        <v>42912</v>
      </c>
      <c r="C63" s="109" t="s">
        <v>40</v>
      </c>
      <c r="D63" s="109" t="s">
        <v>1098</v>
      </c>
      <c r="E63" s="109" t="s">
        <v>1111</v>
      </c>
      <c r="F63" s="110" t="s">
        <v>1112</v>
      </c>
      <c r="G63" s="109">
        <v>4</v>
      </c>
      <c r="H63" s="109" t="s">
        <v>2428</v>
      </c>
      <c r="I63" s="111">
        <v>2584.1999999999998</v>
      </c>
      <c r="J63" s="111">
        <f t="shared" si="2"/>
        <v>7752.5999999999995</v>
      </c>
      <c r="K63" s="109">
        <v>3</v>
      </c>
    </row>
    <row r="64" spans="1:12" s="60" customFormat="1" ht="21" x14ac:dyDescent="0.35">
      <c r="A64" s="108">
        <v>43705</v>
      </c>
      <c r="B64" s="108">
        <v>43703</v>
      </c>
      <c r="C64" s="109" t="s">
        <v>40</v>
      </c>
      <c r="D64" s="109" t="s">
        <v>1098</v>
      </c>
      <c r="E64" s="109" t="s">
        <v>717</v>
      </c>
      <c r="F64" s="110" t="s">
        <v>2507</v>
      </c>
      <c r="G64" s="109">
        <v>3</v>
      </c>
      <c r="H64" s="109" t="s">
        <v>2428</v>
      </c>
      <c r="I64" s="111">
        <v>4284.3433333333296</v>
      </c>
      <c r="J64" s="111">
        <f t="shared" si="2"/>
        <v>12853.029999999988</v>
      </c>
      <c r="K64" s="109">
        <v>3</v>
      </c>
    </row>
    <row r="65" spans="1:13" s="60" customFormat="1" ht="21" x14ac:dyDescent="0.35">
      <c r="A65" s="108">
        <v>43705</v>
      </c>
      <c r="B65" s="108">
        <v>43703</v>
      </c>
      <c r="C65" s="109" t="s">
        <v>40</v>
      </c>
      <c r="D65" s="109" t="s">
        <v>712</v>
      </c>
      <c r="E65" s="109" t="s">
        <v>723</v>
      </c>
      <c r="F65" s="110" t="s">
        <v>724</v>
      </c>
      <c r="G65" s="109">
        <v>3</v>
      </c>
      <c r="H65" s="109" t="s">
        <v>2428</v>
      </c>
      <c r="I65" s="111">
        <v>5549.02</v>
      </c>
      <c r="J65" s="111">
        <f t="shared" si="2"/>
        <v>27745.100000000002</v>
      </c>
      <c r="K65" s="109">
        <f>2+3</f>
        <v>5</v>
      </c>
    </row>
    <row r="66" spans="1:13" s="60" customFormat="1" ht="19.5" customHeight="1" x14ac:dyDescent="0.35">
      <c r="A66" s="108">
        <v>43705</v>
      </c>
      <c r="B66" s="108">
        <v>43703</v>
      </c>
      <c r="C66" s="109" t="s">
        <v>40</v>
      </c>
      <c r="D66" s="109" t="s">
        <v>712</v>
      </c>
      <c r="E66" s="109" t="s">
        <v>725</v>
      </c>
      <c r="F66" s="110" t="s">
        <v>726</v>
      </c>
      <c r="G66" s="109">
        <v>3</v>
      </c>
      <c r="H66" s="109" t="s">
        <v>2428</v>
      </c>
      <c r="I66" s="111">
        <v>5549.02</v>
      </c>
      <c r="J66" s="111">
        <f t="shared" si="2"/>
        <v>27745.100000000002</v>
      </c>
      <c r="K66" s="109">
        <f>2+3</f>
        <v>5</v>
      </c>
    </row>
    <row r="67" spans="1:13" s="60" customFormat="1" ht="21" x14ac:dyDescent="0.35">
      <c r="A67" s="108">
        <v>42599.60833333333</v>
      </c>
      <c r="B67" s="108">
        <v>42564</v>
      </c>
      <c r="C67" s="109" t="s">
        <v>40</v>
      </c>
      <c r="D67" s="109" t="s">
        <v>712</v>
      </c>
      <c r="E67" s="109" t="s">
        <v>719</v>
      </c>
      <c r="F67" s="110" t="s">
        <v>720</v>
      </c>
      <c r="G67" s="109">
        <v>10</v>
      </c>
      <c r="H67" s="109" t="s">
        <v>2428</v>
      </c>
      <c r="I67" s="111">
        <v>13511</v>
      </c>
      <c r="J67" s="111">
        <f t="shared" si="2"/>
        <v>148621</v>
      </c>
      <c r="K67" s="109">
        <v>11</v>
      </c>
    </row>
    <row r="68" spans="1:13" s="60" customFormat="1" ht="42" x14ac:dyDescent="0.35">
      <c r="A68" s="108">
        <v>42136.541898148149</v>
      </c>
      <c r="B68" s="108">
        <v>42117</v>
      </c>
      <c r="C68" s="109" t="s">
        <v>135</v>
      </c>
      <c r="D68" s="109" t="s">
        <v>1956</v>
      </c>
      <c r="E68" s="109" t="s">
        <v>1963</v>
      </c>
      <c r="F68" s="110" t="s">
        <v>1964</v>
      </c>
      <c r="G68" s="109">
        <v>15</v>
      </c>
      <c r="H68" s="109" t="s">
        <v>2428</v>
      </c>
      <c r="I68" s="111">
        <v>1584.6102000000001</v>
      </c>
      <c r="J68" s="111">
        <f t="shared" si="2"/>
        <v>9507.6612000000005</v>
      </c>
      <c r="K68" s="109">
        <v>6</v>
      </c>
    </row>
    <row r="69" spans="1:13" s="60" customFormat="1" ht="21" x14ac:dyDescent="0.35">
      <c r="A69" s="108">
        <v>42912.370787037034</v>
      </c>
      <c r="B69" s="108">
        <v>42912</v>
      </c>
      <c r="C69" s="109" t="s">
        <v>40</v>
      </c>
      <c r="D69" s="109" t="s">
        <v>1098</v>
      </c>
      <c r="E69" s="109" t="s">
        <v>51</v>
      </c>
      <c r="F69" s="110" t="s">
        <v>718</v>
      </c>
      <c r="G69" s="109">
        <v>15</v>
      </c>
      <c r="H69" s="109" t="s">
        <v>2428</v>
      </c>
      <c r="I69" s="111">
        <v>2112.1999999999998</v>
      </c>
      <c r="J69" s="111">
        <f t="shared" si="2"/>
        <v>6336.5999999999995</v>
      </c>
      <c r="K69" s="109">
        <v>3</v>
      </c>
    </row>
    <row r="70" spans="1:13" s="8" customFormat="1" ht="21" x14ac:dyDescent="0.35">
      <c r="A70" s="108">
        <v>42447</v>
      </c>
      <c r="B70" s="108">
        <v>42447.62400462963</v>
      </c>
      <c r="C70" s="104"/>
      <c r="D70" s="104"/>
      <c r="E70" s="109" t="s">
        <v>100</v>
      </c>
      <c r="F70" s="110" t="s">
        <v>101</v>
      </c>
      <c r="G70" s="109">
        <v>25</v>
      </c>
      <c r="H70" s="109" t="s">
        <v>2428</v>
      </c>
      <c r="I70" s="111">
        <v>4389.6000000000004</v>
      </c>
      <c r="J70" s="111">
        <f t="shared" si="2"/>
        <v>35116.800000000003</v>
      </c>
      <c r="K70" s="109">
        <v>8</v>
      </c>
    </row>
    <row r="71" spans="1:13" s="60" customFormat="1" ht="21" x14ac:dyDescent="0.35">
      <c r="A71" s="108">
        <v>43353</v>
      </c>
      <c r="B71" s="108">
        <v>43353.485219907408</v>
      </c>
      <c r="C71" s="109"/>
      <c r="D71" s="109"/>
      <c r="E71" s="109" t="s">
        <v>454</v>
      </c>
      <c r="F71" s="110" t="s">
        <v>455</v>
      </c>
      <c r="G71" s="109">
        <v>5</v>
      </c>
      <c r="H71" s="109" t="s">
        <v>2428</v>
      </c>
      <c r="I71" s="111">
        <v>8119.5583333333298</v>
      </c>
      <c r="J71" s="111">
        <f t="shared" si="2"/>
        <v>64956.466666666638</v>
      </c>
      <c r="K71" s="109">
        <v>8</v>
      </c>
    </row>
    <row r="72" spans="1:13" s="60" customFormat="1" ht="21" x14ac:dyDescent="0.35">
      <c r="A72" s="108">
        <v>43705</v>
      </c>
      <c r="B72" s="108">
        <v>43703</v>
      </c>
      <c r="C72" s="122"/>
      <c r="D72" s="122"/>
      <c r="E72" s="109" t="s">
        <v>1173</v>
      </c>
      <c r="F72" s="110" t="s">
        <v>2511</v>
      </c>
      <c r="G72" s="109">
        <v>12</v>
      </c>
      <c r="H72" s="109" t="s">
        <v>2428</v>
      </c>
      <c r="I72" s="111">
        <v>8564.24</v>
      </c>
      <c r="J72" s="111">
        <f t="shared" si="2"/>
        <v>68513.919999999998</v>
      </c>
      <c r="K72" s="109">
        <v>8</v>
      </c>
    </row>
    <row r="73" spans="1:13" s="60" customFormat="1" ht="21" x14ac:dyDescent="0.35">
      <c r="A73" s="108">
        <v>43705</v>
      </c>
      <c r="B73" s="108">
        <v>43703</v>
      </c>
      <c r="C73" s="122"/>
      <c r="D73" s="122"/>
      <c r="E73" s="109" t="s">
        <v>2508</v>
      </c>
      <c r="F73" s="110" t="s">
        <v>2512</v>
      </c>
      <c r="G73" s="109">
        <v>12</v>
      </c>
      <c r="H73" s="109" t="s">
        <v>2428</v>
      </c>
      <c r="I73" s="111">
        <v>8564.24</v>
      </c>
      <c r="J73" s="111">
        <f t="shared" si="2"/>
        <v>59949.68</v>
      </c>
      <c r="K73" s="109">
        <v>7</v>
      </c>
    </row>
    <row r="74" spans="1:13" s="60" customFormat="1" ht="21" x14ac:dyDescent="0.35">
      <c r="A74" s="108">
        <v>43705</v>
      </c>
      <c r="B74" s="108">
        <v>43703</v>
      </c>
      <c r="C74" s="122"/>
      <c r="D74" s="122"/>
      <c r="E74" s="109" t="s">
        <v>2509</v>
      </c>
      <c r="F74" s="110" t="s">
        <v>2513</v>
      </c>
      <c r="G74" s="109">
        <v>20</v>
      </c>
      <c r="H74" s="109" t="s">
        <v>2428</v>
      </c>
      <c r="I74" s="111">
        <v>6005.1023529411696</v>
      </c>
      <c r="J74" s="111">
        <f t="shared" si="2"/>
        <v>78066.3305882352</v>
      </c>
      <c r="K74" s="109">
        <v>13</v>
      </c>
    </row>
    <row r="75" spans="1:13" s="60" customFormat="1" ht="21.75" customHeight="1" x14ac:dyDescent="0.35">
      <c r="A75" s="125">
        <v>43705</v>
      </c>
      <c r="B75" s="125">
        <v>43703</v>
      </c>
      <c r="C75" s="122"/>
      <c r="D75" s="122"/>
      <c r="E75" s="126" t="s">
        <v>2510</v>
      </c>
      <c r="F75" s="127" t="s">
        <v>2514</v>
      </c>
      <c r="G75" s="126">
        <v>12</v>
      </c>
      <c r="H75" s="126" t="s">
        <v>2428</v>
      </c>
      <c r="I75" s="128">
        <v>8564.2391666666608</v>
      </c>
      <c r="J75" s="128">
        <f t="shared" si="2"/>
        <v>77078.152499999953</v>
      </c>
      <c r="K75" s="126">
        <v>9</v>
      </c>
    </row>
    <row r="76" spans="1:13" s="60" customFormat="1" ht="21.75" customHeight="1" x14ac:dyDescent="0.35">
      <c r="A76" s="108">
        <v>42306</v>
      </c>
      <c r="B76" s="108">
        <v>42306.647175925929</v>
      </c>
      <c r="C76" s="109"/>
      <c r="D76" s="109"/>
      <c r="E76" s="109" t="s">
        <v>2203</v>
      </c>
      <c r="F76" s="110" t="s">
        <v>2204</v>
      </c>
      <c r="G76" s="109">
        <v>20</v>
      </c>
      <c r="H76" s="109" t="s">
        <v>2428</v>
      </c>
      <c r="I76" s="111">
        <v>4693.5680000000002</v>
      </c>
      <c r="J76" s="111">
        <v>93871.360000000001</v>
      </c>
      <c r="K76" s="109">
        <v>16</v>
      </c>
    </row>
    <row r="77" spans="1:13" s="60" customFormat="1" ht="21" x14ac:dyDescent="0.35">
      <c r="A77" s="121"/>
      <c r="B77" s="121"/>
      <c r="C77" s="122"/>
      <c r="D77" s="122"/>
      <c r="E77" s="122"/>
      <c r="F77" s="123"/>
      <c r="G77" s="122"/>
      <c r="H77" s="122"/>
      <c r="I77" s="124"/>
      <c r="J77" s="124"/>
      <c r="K77" s="122"/>
    </row>
    <row r="78" spans="1:13" ht="21.75" thickBot="1" x14ac:dyDescent="0.4">
      <c r="A78" s="53"/>
      <c r="B78" s="53"/>
      <c r="C78" s="50"/>
      <c r="D78" s="50"/>
      <c r="E78" s="50"/>
      <c r="F78" s="54"/>
      <c r="G78" s="50"/>
      <c r="H78" s="50"/>
      <c r="I78" s="55"/>
      <c r="J78" s="43">
        <f>SUM(J50:J76)</f>
        <v>1534902.3957549019</v>
      </c>
      <c r="K78" s="50"/>
      <c r="L78" s="8"/>
      <c r="M78" s="8"/>
    </row>
    <row r="79" spans="1:13" ht="21.75" thickTop="1" x14ac:dyDescent="0.35">
      <c r="A79" s="53"/>
      <c r="B79" s="53"/>
      <c r="C79" s="50"/>
      <c r="D79" s="50"/>
      <c r="E79" s="50"/>
      <c r="F79" s="54"/>
      <c r="G79" s="50"/>
      <c r="H79" s="50"/>
      <c r="I79" s="55"/>
      <c r="J79" s="55"/>
      <c r="K79" s="50"/>
      <c r="L79" s="8"/>
      <c r="M79" s="8"/>
    </row>
    <row r="80" spans="1:13" s="8" customFormat="1" x14ac:dyDescent="0.25">
      <c r="A80" s="15"/>
      <c r="B80" s="15"/>
      <c r="F80" s="28"/>
      <c r="I80" s="9"/>
      <c r="J80" s="9"/>
      <c r="M80" s="11"/>
    </row>
    <row r="81" spans="1:13" s="8" customFormat="1" x14ac:dyDescent="0.25">
      <c r="A81" s="15"/>
      <c r="B81" s="15"/>
      <c r="F81" s="28"/>
      <c r="I81" s="9"/>
      <c r="J81" s="9"/>
    </row>
    <row r="82" spans="1:13" s="8" customFormat="1" ht="26.25" x14ac:dyDescent="0.4">
      <c r="A82" s="46" t="s">
        <v>2452</v>
      </c>
      <c r="B82" s="47"/>
      <c r="C82" s="47"/>
      <c r="D82" s="47"/>
      <c r="E82" s="47"/>
      <c r="F82" s="48"/>
      <c r="G82" s="47"/>
      <c r="H82" s="47"/>
      <c r="I82" s="49"/>
      <c r="J82" s="49"/>
      <c r="K82" s="47"/>
      <c r="L82" s="11"/>
    </row>
    <row r="83" spans="1:13" ht="69.75" x14ac:dyDescent="0.25">
      <c r="A83" s="56" t="s">
        <v>2441</v>
      </c>
      <c r="B83" s="56" t="s">
        <v>2442</v>
      </c>
      <c r="C83" s="56" t="s">
        <v>2419</v>
      </c>
      <c r="D83" s="56"/>
      <c r="E83" s="57" t="s">
        <v>2443</v>
      </c>
      <c r="F83" s="58" t="s">
        <v>2444</v>
      </c>
      <c r="G83" s="58" t="s">
        <v>2463</v>
      </c>
      <c r="H83" s="56" t="s">
        <v>2428</v>
      </c>
      <c r="I83" s="56" t="s">
        <v>2446</v>
      </c>
      <c r="J83" s="56" t="s">
        <v>2447</v>
      </c>
      <c r="K83" s="56" t="s">
        <v>2448</v>
      </c>
      <c r="L83" s="8"/>
      <c r="M83" s="8"/>
    </row>
    <row r="84" spans="1:13" ht="21" x14ac:dyDescent="0.35">
      <c r="A84" s="34">
        <v>43213.366898148146</v>
      </c>
      <c r="B84" s="34">
        <v>43210</v>
      </c>
      <c r="C84" s="35" t="s">
        <v>135</v>
      </c>
      <c r="D84" s="35" t="s">
        <v>1433</v>
      </c>
      <c r="E84" s="35" t="s">
        <v>1449</v>
      </c>
      <c r="F84" s="36" t="s">
        <v>1450</v>
      </c>
      <c r="G84" s="35">
        <v>2</v>
      </c>
      <c r="H84" s="35" t="s">
        <v>2426</v>
      </c>
      <c r="I84" s="37">
        <v>16.460999999999999</v>
      </c>
      <c r="J84" s="37">
        <f>+K84*I84</f>
        <v>32.921999999999997</v>
      </c>
      <c r="K84" s="35">
        <v>2</v>
      </c>
      <c r="L84" s="8"/>
    </row>
    <row r="85" spans="1:13" ht="42" x14ac:dyDescent="0.35">
      <c r="A85" s="34">
        <v>43213.361122685186</v>
      </c>
      <c r="B85" s="34">
        <v>43210</v>
      </c>
      <c r="C85" s="35" t="s">
        <v>135</v>
      </c>
      <c r="D85" s="35" t="s">
        <v>1426</v>
      </c>
      <c r="E85" s="35" t="s">
        <v>392</v>
      </c>
      <c r="F85" s="36" t="s">
        <v>393</v>
      </c>
      <c r="G85" s="35">
        <v>32</v>
      </c>
      <c r="H85" s="35" t="s">
        <v>2428</v>
      </c>
      <c r="I85" s="37">
        <v>65.997399999999999</v>
      </c>
      <c r="J85" s="37">
        <f t="shared" ref="J85:J106" si="3">+K85*I85</f>
        <v>3101.8777999999998</v>
      </c>
      <c r="K85" s="35">
        <v>47</v>
      </c>
      <c r="L85" s="8"/>
    </row>
    <row r="86" spans="1:13" ht="21" x14ac:dyDescent="0.35">
      <c r="A86" s="34">
        <v>43213.361122685186</v>
      </c>
      <c r="B86" s="34">
        <v>43210</v>
      </c>
      <c r="C86" s="35" t="s">
        <v>135</v>
      </c>
      <c r="D86" s="35" t="s">
        <v>1426</v>
      </c>
      <c r="E86" s="35" t="s">
        <v>388</v>
      </c>
      <c r="F86" s="36" t="s">
        <v>389</v>
      </c>
      <c r="G86" s="35">
        <v>96</v>
      </c>
      <c r="H86" s="35" t="s">
        <v>2430</v>
      </c>
      <c r="I86" s="37">
        <v>79.001000000000005</v>
      </c>
      <c r="J86" s="37">
        <f t="shared" si="3"/>
        <v>79.001000000000005</v>
      </c>
      <c r="K86" s="35">
        <v>1</v>
      </c>
    </row>
    <row r="87" spans="1:13" ht="21" x14ac:dyDescent="0.35">
      <c r="A87" s="34">
        <v>43228.648865740739</v>
      </c>
      <c r="B87" s="34">
        <v>43228</v>
      </c>
      <c r="C87" s="35" t="s">
        <v>135</v>
      </c>
      <c r="D87" s="35" t="s">
        <v>1502</v>
      </c>
      <c r="E87" s="35" t="s">
        <v>1503</v>
      </c>
      <c r="F87" s="36" t="s">
        <v>1504</v>
      </c>
      <c r="G87" s="35">
        <v>15</v>
      </c>
      <c r="H87" s="35" t="s">
        <v>2428</v>
      </c>
      <c r="I87" s="37">
        <v>1711</v>
      </c>
      <c r="J87" s="37">
        <f t="shared" si="3"/>
        <v>25665</v>
      </c>
      <c r="K87" s="35">
        <v>15</v>
      </c>
      <c r="M87" s="8"/>
    </row>
    <row r="88" spans="1:13" ht="42" x14ac:dyDescent="0.35">
      <c r="A88" s="34">
        <v>43228.648865740739</v>
      </c>
      <c r="B88" s="34">
        <v>43228</v>
      </c>
      <c r="C88" s="35" t="s">
        <v>135</v>
      </c>
      <c r="D88" s="35" t="s">
        <v>1502</v>
      </c>
      <c r="E88" s="35" t="s">
        <v>1441</v>
      </c>
      <c r="F88" s="36" t="s">
        <v>1442</v>
      </c>
      <c r="G88" s="35">
        <v>5</v>
      </c>
      <c r="H88" s="35" t="s">
        <v>2428</v>
      </c>
      <c r="I88" s="37">
        <v>737.5</v>
      </c>
      <c r="J88" s="37">
        <f t="shared" si="3"/>
        <v>7375</v>
      </c>
      <c r="K88" s="35">
        <v>10</v>
      </c>
    </row>
    <row r="89" spans="1:13" ht="21" x14ac:dyDescent="0.35">
      <c r="A89" s="34">
        <v>42300</v>
      </c>
      <c r="B89" s="34">
        <v>42300</v>
      </c>
      <c r="C89" s="35" t="s">
        <v>40</v>
      </c>
      <c r="D89" s="35" t="s">
        <v>2188</v>
      </c>
      <c r="E89" s="35" t="s">
        <v>335</v>
      </c>
      <c r="F89" s="35" t="s">
        <v>336</v>
      </c>
      <c r="G89" s="35">
        <v>15</v>
      </c>
      <c r="H89" s="35" t="s">
        <v>2430</v>
      </c>
      <c r="I89" s="37">
        <v>113.575</v>
      </c>
      <c r="J89" s="37">
        <f t="shared" si="3"/>
        <v>1817.2</v>
      </c>
      <c r="K89" s="35">
        <v>16</v>
      </c>
      <c r="L89" s="8"/>
    </row>
    <row r="90" spans="1:13" s="8" customFormat="1" ht="21" x14ac:dyDescent="0.35">
      <c r="A90" s="34">
        <v>42277.636099537034</v>
      </c>
      <c r="B90" s="34">
        <v>42277</v>
      </c>
      <c r="C90" s="35" t="s">
        <v>135</v>
      </c>
      <c r="D90" s="35" t="s">
        <v>1627</v>
      </c>
      <c r="E90" s="35" t="s">
        <v>2140</v>
      </c>
      <c r="F90" s="36" t="s">
        <v>2141</v>
      </c>
      <c r="G90" s="35">
        <v>100</v>
      </c>
      <c r="H90" s="35" t="s">
        <v>2432</v>
      </c>
      <c r="I90" s="37">
        <v>54.87</v>
      </c>
      <c r="J90" s="37">
        <f t="shared" si="3"/>
        <v>274.34999999999997</v>
      </c>
      <c r="K90" s="35">
        <v>5</v>
      </c>
      <c r="L90" s="11"/>
      <c r="M90" s="11"/>
    </row>
    <row r="91" spans="1:13" s="8" customFormat="1" ht="21" x14ac:dyDescent="0.35">
      <c r="A91" s="34">
        <v>43213.366898148146</v>
      </c>
      <c r="B91" s="34">
        <v>43210</v>
      </c>
      <c r="C91" s="35" t="s">
        <v>135</v>
      </c>
      <c r="D91" s="35" t="s">
        <v>1433</v>
      </c>
      <c r="E91" s="35" t="s">
        <v>1445</v>
      </c>
      <c r="F91" s="35" t="s">
        <v>1446</v>
      </c>
      <c r="G91" s="35">
        <v>25</v>
      </c>
      <c r="H91" s="38" t="s">
        <v>2430</v>
      </c>
      <c r="I91" s="37">
        <v>159.30000000000001</v>
      </c>
      <c r="J91" s="37">
        <f t="shared" si="3"/>
        <v>2867.4</v>
      </c>
      <c r="K91" s="38">
        <v>18</v>
      </c>
      <c r="L91" s="11"/>
    </row>
    <row r="92" spans="1:13" ht="21" x14ac:dyDescent="0.35">
      <c r="A92" s="34">
        <v>43228</v>
      </c>
      <c r="B92" s="34">
        <v>43229</v>
      </c>
      <c r="C92" s="35" t="s">
        <v>135</v>
      </c>
      <c r="D92" s="35" t="s">
        <v>1502</v>
      </c>
      <c r="E92" s="35" t="s">
        <v>1447</v>
      </c>
      <c r="F92" s="35" t="s">
        <v>1448</v>
      </c>
      <c r="G92" s="35">
        <v>20</v>
      </c>
      <c r="H92" s="35" t="s">
        <v>2430</v>
      </c>
      <c r="I92" s="37">
        <v>127.44</v>
      </c>
      <c r="J92" s="37">
        <f t="shared" si="3"/>
        <v>3823.2</v>
      </c>
      <c r="K92" s="35">
        <v>30</v>
      </c>
      <c r="M92" s="8"/>
    </row>
    <row r="93" spans="1:13" ht="21" x14ac:dyDescent="0.35">
      <c r="A93" s="34">
        <v>43209.391736111109</v>
      </c>
      <c r="B93" s="34">
        <v>43209</v>
      </c>
      <c r="C93" s="35" t="s">
        <v>135</v>
      </c>
      <c r="D93" s="35" t="s">
        <v>1412</v>
      </c>
      <c r="E93" s="35" t="s">
        <v>319</v>
      </c>
      <c r="F93" s="36" t="s">
        <v>320</v>
      </c>
      <c r="G93" s="35">
        <v>25</v>
      </c>
      <c r="H93" s="35" t="s">
        <v>2428</v>
      </c>
      <c r="I93" s="37">
        <v>123.9</v>
      </c>
      <c r="J93" s="37">
        <f t="shared" si="3"/>
        <v>4336.5</v>
      </c>
      <c r="K93" s="35">
        <v>35</v>
      </c>
      <c r="L93" s="8"/>
    </row>
    <row r="94" spans="1:13" ht="21" x14ac:dyDescent="0.35">
      <c r="A94" s="34">
        <v>43221.629814814813</v>
      </c>
      <c r="B94" s="34">
        <v>43221</v>
      </c>
      <c r="C94" s="35" t="s">
        <v>135</v>
      </c>
      <c r="D94" s="35" t="s">
        <v>1474</v>
      </c>
      <c r="E94" s="35" t="s">
        <v>406</v>
      </c>
      <c r="F94" s="36" t="s">
        <v>407</v>
      </c>
      <c r="G94" s="35">
        <v>58</v>
      </c>
      <c r="H94" s="35" t="s">
        <v>2433</v>
      </c>
      <c r="I94" s="37">
        <v>470.00580000000002</v>
      </c>
      <c r="J94" s="37">
        <f t="shared" si="3"/>
        <v>36660.452400000002</v>
      </c>
      <c r="K94" s="35">
        <v>78</v>
      </c>
      <c r="L94" s="8"/>
    </row>
    <row r="95" spans="1:13" ht="21" x14ac:dyDescent="0.35">
      <c r="A95" s="34">
        <v>43213.366898148146</v>
      </c>
      <c r="B95" s="34">
        <v>43210</v>
      </c>
      <c r="C95" s="35" t="s">
        <v>135</v>
      </c>
      <c r="D95" s="35" t="s">
        <v>1433</v>
      </c>
      <c r="E95" s="35" t="s">
        <v>412</v>
      </c>
      <c r="F95" s="36" t="s">
        <v>413</v>
      </c>
      <c r="G95" s="35">
        <v>100</v>
      </c>
      <c r="H95" s="35" t="s">
        <v>2430</v>
      </c>
      <c r="I95" s="37">
        <v>55.46</v>
      </c>
      <c r="J95" s="37">
        <f t="shared" si="3"/>
        <v>2052.02</v>
      </c>
      <c r="K95" s="35">
        <v>37</v>
      </c>
    </row>
    <row r="96" spans="1:13" ht="21" x14ac:dyDescent="0.35">
      <c r="A96" s="34">
        <v>43213.366898148146</v>
      </c>
      <c r="B96" s="34">
        <v>43210</v>
      </c>
      <c r="C96" s="35" t="s">
        <v>135</v>
      </c>
      <c r="D96" s="35" t="s">
        <v>1433</v>
      </c>
      <c r="E96" s="35" t="s">
        <v>416</v>
      </c>
      <c r="F96" s="36" t="s">
        <v>417</v>
      </c>
      <c r="G96" s="35">
        <v>16</v>
      </c>
      <c r="H96" s="35" t="s">
        <v>2431</v>
      </c>
      <c r="I96" s="37">
        <v>495.6</v>
      </c>
      <c r="J96" s="37">
        <f t="shared" si="3"/>
        <v>15363.6</v>
      </c>
      <c r="K96" s="35">
        <v>31</v>
      </c>
    </row>
    <row r="97" spans="1:13" ht="21" x14ac:dyDescent="0.35">
      <c r="A97" s="34">
        <v>43209</v>
      </c>
      <c r="B97" s="34">
        <v>43209.592581018522</v>
      </c>
      <c r="C97" s="35" t="s">
        <v>40</v>
      </c>
      <c r="D97" s="35" t="s">
        <v>1409</v>
      </c>
      <c r="E97" s="35" t="s">
        <v>889</v>
      </c>
      <c r="F97" s="35" t="s">
        <v>890</v>
      </c>
      <c r="G97" s="35">
        <v>10</v>
      </c>
      <c r="H97" s="35" t="s">
        <v>2428</v>
      </c>
      <c r="I97" s="37">
        <v>3422</v>
      </c>
      <c r="J97" s="37">
        <f t="shared" si="3"/>
        <v>17110</v>
      </c>
      <c r="K97" s="38">
        <v>5</v>
      </c>
    </row>
    <row r="98" spans="1:13" ht="21" x14ac:dyDescent="0.35">
      <c r="A98" s="34">
        <v>43221.629814814813</v>
      </c>
      <c r="B98" s="34">
        <v>43221</v>
      </c>
      <c r="C98" s="35" t="s">
        <v>135</v>
      </c>
      <c r="D98" s="35" t="s">
        <v>1474</v>
      </c>
      <c r="E98" s="35" t="s">
        <v>1413</v>
      </c>
      <c r="F98" s="36" t="s">
        <v>1414</v>
      </c>
      <c r="G98" s="35">
        <v>10</v>
      </c>
      <c r="H98" s="35" t="s">
        <v>2428</v>
      </c>
      <c r="I98" s="37">
        <v>615.00419999999997</v>
      </c>
      <c r="J98" s="37">
        <f t="shared" si="3"/>
        <v>6150.0419999999995</v>
      </c>
      <c r="K98" s="35">
        <v>10</v>
      </c>
      <c r="L98" s="2"/>
    </row>
    <row r="99" spans="1:13" ht="21" x14ac:dyDescent="0.35">
      <c r="A99" s="34">
        <v>43221.629814814813</v>
      </c>
      <c r="B99" s="34">
        <v>43221</v>
      </c>
      <c r="C99" s="35" t="s">
        <v>135</v>
      </c>
      <c r="D99" s="35" t="s">
        <v>1474</v>
      </c>
      <c r="E99" s="35" t="s">
        <v>1475</v>
      </c>
      <c r="F99" s="36" t="s">
        <v>1476</v>
      </c>
      <c r="G99" s="35">
        <v>10</v>
      </c>
      <c r="H99" s="35" t="s">
        <v>2428</v>
      </c>
      <c r="I99" s="37">
        <v>419.99740000000003</v>
      </c>
      <c r="J99" s="37">
        <f t="shared" si="3"/>
        <v>2519.9844000000003</v>
      </c>
      <c r="K99" s="35">
        <v>6</v>
      </c>
    </row>
    <row r="100" spans="1:13" ht="21" x14ac:dyDescent="0.35">
      <c r="A100" s="34">
        <v>43213.366898148146</v>
      </c>
      <c r="B100" s="34">
        <v>43213.366898148146</v>
      </c>
      <c r="C100" s="35" t="s">
        <v>1421</v>
      </c>
      <c r="D100" s="35" t="s">
        <v>1432</v>
      </c>
      <c r="E100" s="35" t="s">
        <v>396</v>
      </c>
      <c r="F100" s="35" t="s">
        <v>397</v>
      </c>
      <c r="G100" s="35">
        <v>10</v>
      </c>
      <c r="H100" s="35" t="s">
        <v>2425</v>
      </c>
      <c r="I100" s="37">
        <v>115.64</v>
      </c>
      <c r="J100" s="37">
        <f t="shared" si="3"/>
        <v>2197.16</v>
      </c>
      <c r="K100" s="38">
        <v>19</v>
      </c>
    </row>
    <row r="101" spans="1:13" ht="21" x14ac:dyDescent="0.35">
      <c r="A101" s="34">
        <v>43235.60050925926</v>
      </c>
      <c r="B101" s="34">
        <v>43235</v>
      </c>
      <c r="C101" s="35" t="s">
        <v>1519</v>
      </c>
      <c r="D101" s="35" t="s">
        <v>1520</v>
      </c>
      <c r="E101" s="35" t="s">
        <v>398</v>
      </c>
      <c r="F101" s="35" t="s">
        <v>399</v>
      </c>
      <c r="G101" s="35">
        <v>30</v>
      </c>
      <c r="H101" s="38" t="s">
        <v>2425</v>
      </c>
      <c r="I101" s="37">
        <v>224.2</v>
      </c>
      <c r="J101" s="37">
        <f t="shared" si="3"/>
        <v>5829.2</v>
      </c>
      <c r="K101" s="35">
        <v>26</v>
      </c>
    </row>
    <row r="102" spans="1:13" ht="21" x14ac:dyDescent="0.35">
      <c r="A102" s="34">
        <v>43228.648865740739</v>
      </c>
      <c r="B102" s="34">
        <v>43228</v>
      </c>
      <c r="C102" s="35" t="s">
        <v>135</v>
      </c>
      <c r="D102" s="35" t="s">
        <v>1502</v>
      </c>
      <c r="E102" s="35" t="s">
        <v>1505</v>
      </c>
      <c r="F102" s="36" t="s">
        <v>1506</v>
      </c>
      <c r="G102" s="35">
        <v>10</v>
      </c>
      <c r="H102" s="35" t="s">
        <v>2428</v>
      </c>
      <c r="I102" s="37">
        <v>914.5</v>
      </c>
      <c r="J102" s="37">
        <f t="shared" si="3"/>
        <v>9145</v>
      </c>
      <c r="K102" s="35">
        <v>10</v>
      </c>
    </row>
    <row r="103" spans="1:13" ht="21" x14ac:dyDescent="0.35">
      <c r="A103" s="34">
        <v>43213.378912037035</v>
      </c>
      <c r="B103" s="34">
        <v>43210</v>
      </c>
      <c r="C103" s="11" t="s">
        <v>1431</v>
      </c>
      <c r="D103" s="11" t="s">
        <v>1421</v>
      </c>
      <c r="E103" s="35" t="s">
        <v>1439</v>
      </c>
      <c r="F103" s="36" t="s">
        <v>1440</v>
      </c>
      <c r="G103" s="35">
        <v>110</v>
      </c>
      <c r="H103" s="35" t="s">
        <v>2428</v>
      </c>
      <c r="I103" s="37">
        <v>23.6</v>
      </c>
      <c r="J103" s="37">
        <f t="shared" si="3"/>
        <v>1132.8000000000002</v>
      </c>
      <c r="K103" s="35">
        <v>48</v>
      </c>
    </row>
    <row r="104" spans="1:13" ht="21" x14ac:dyDescent="0.35">
      <c r="A104" s="34">
        <v>43221.637395833335</v>
      </c>
      <c r="B104" s="34">
        <v>43221</v>
      </c>
      <c r="C104" s="11" t="s">
        <v>1472</v>
      </c>
      <c r="D104" s="11" t="s">
        <v>1467</v>
      </c>
      <c r="E104" s="35" t="s">
        <v>406</v>
      </c>
      <c r="F104" s="36" t="s">
        <v>407</v>
      </c>
      <c r="G104" s="35">
        <v>58</v>
      </c>
      <c r="H104" s="35" t="s">
        <v>2433</v>
      </c>
      <c r="I104" s="37">
        <v>470.00580000000002</v>
      </c>
      <c r="J104" s="37">
        <f t="shared" si="3"/>
        <v>62510.771400000005</v>
      </c>
      <c r="K104" s="35">
        <v>133</v>
      </c>
    </row>
    <row r="105" spans="1:13" ht="21" x14ac:dyDescent="0.35">
      <c r="A105" s="108">
        <v>43221.637395833335</v>
      </c>
      <c r="B105" s="108">
        <v>43221</v>
      </c>
      <c r="C105" s="60" t="s">
        <v>1472</v>
      </c>
      <c r="D105" s="60" t="s">
        <v>1467</v>
      </c>
      <c r="E105" s="109" t="s">
        <v>471</v>
      </c>
      <c r="F105" s="110" t="s">
        <v>472</v>
      </c>
      <c r="G105" s="109">
        <v>80</v>
      </c>
      <c r="H105" s="109" t="s">
        <v>2433</v>
      </c>
      <c r="I105" s="111">
        <v>459.99939999999998</v>
      </c>
      <c r="J105" s="37">
        <f t="shared" si="3"/>
        <v>5519.9928</v>
      </c>
      <c r="K105" s="109">
        <v>12</v>
      </c>
    </row>
    <row r="106" spans="1:13" ht="42" x14ac:dyDescent="0.35">
      <c r="A106" s="34">
        <v>43504.400104166663</v>
      </c>
      <c r="B106" s="34">
        <v>43504.400104166663</v>
      </c>
      <c r="C106" s="11" t="s">
        <v>2328</v>
      </c>
      <c r="D106" s="11" t="s">
        <v>2307</v>
      </c>
      <c r="E106" s="35" t="s">
        <v>2335</v>
      </c>
      <c r="F106" s="36" t="s">
        <v>2336</v>
      </c>
      <c r="G106" s="35">
        <v>25</v>
      </c>
      <c r="H106" s="35" t="s">
        <v>2426</v>
      </c>
      <c r="I106" s="37">
        <v>359.9</v>
      </c>
      <c r="J106" s="37">
        <f t="shared" si="3"/>
        <v>11516.8</v>
      </c>
      <c r="K106" s="35">
        <v>32</v>
      </c>
    </row>
    <row r="107" spans="1:13" ht="21" x14ac:dyDescent="0.35">
      <c r="F107" s="11"/>
      <c r="H107" s="51"/>
      <c r="I107" s="11"/>
      <c r="J107" s="11"/>
    </row>
    <row r="108" spans="1:13" ht="21" x14ac:dyDescent="0.35">
      <c r="F108" s="11"/>
      <c r="H108" s="51"/>
      <c r="I108" s="11"/>
      <c r="J108" s="11"/>
    </row>
    <row r="109" spans="1:13" ht="21.75" thickBot="1" x14ac:dyDescent="0.4">
      <c r="A109" s="53"/>
      <c r="B109" s="53"/>
      <c r="C109" s="50"/>
      <c r="D109" s="50"/>
      <c r="E109" s="50"/>
      <c r="G109" s="50"/>
      <c r="H109" s="50"/>
      <c r="I109" s="55"/>
      <c r="J109" s="43">
        <f>SUM(J84:J105)</f>
        <v>215563.47380000001</v>
      </c>
      <c r="K109" s="50"/>
    </row>
    <row r="110" spans="1:13" ht="21.75" thickTop="1" x14ac:dyDescent="0.35">
      <c r="A110" s="53"/>
      <c r="B110" s="53"/>
      <c r="C110" s="50"/>
      <c r="D110" s="50"/>
      <c r="E110" s="50"/>
      <c r="F110" s="54"/>
      <c r="G110" s="50"/>
      <c r="H110" s="50"/>
      <c r="I110" s="55"/>
      <c r="J110" s="55"/>
      <c r="K110" s="50"/>
    </row>
    <row r="111" spans="1:13" ht="21" x14ac:dyDescent="0.35">
      <c r="A111" s="53"/>
      <c r="B111" s="53"/>
      <c r="C111" s="50"/>
      <c r="D111" s="50"/>
      <c r="E111" s="50"/>
      <c r="F111" s="54"/>
      <c r="G111" s="50"/>
      <c r="H111" s="50"/>
      <c r="I111" s="55"/>
      <c r="J111" s="55"/>
      <c r="K111" s="50"/>
    </row>
    <row r="112" spans="1:13" s="8" customFormat="1" ht="26.25" x14ac:dyDescent="0.4">
      <c r="A112" s="46" t="s">
        <v>2453</v>
      </c>
      <c r="B112" s="47"/>
      <c r="C112" s="47"/>
      <c r="D112" s="47"/>
      <c r="E112" s="47"/>
      <c r="F112" s="48"/>
      <c r="G112" s="47"/>
      <c r="H112" s="47"/>
      <c r="I112" s="49"/>
      <c r="J112" s="49"/>
      <c r="K112" s="47"/>
      <c r="L112" s="11"/>
      <c r="M112" s="11"/>
    </row>
    <row r="113" spans="1:13" s="8" customFormat="1" ht="69.75" x14ac:dyDescent="0.25">
      <c r="A113" s="56" t="s">
        <v>2441</v>
      </c>
      <c r="B113" s="56" t="s">
        <v>2442</v>
      </c>
      <c r="C113" s="56" t="s">
        <v>2419</v>
      </c>
      <c r="D113" s="56"/>
      <c r="E113" s="57" t="s">
        <v>2443</v>
      </c>
      <c r="F113" s="58" t="s">
        <v>2444</v>
      </c>
      <c r="G113" s="58" t="s">
        <v>2463</v>
      </c>
      <c r="H113" s="56" t="s">
        <v>2428</v>
      </c>
      <c r="I113" s="56" t="s">
        <v>2446</v>
      </c>
      <c r="J113" s="56" t="s">
        <v>2447</v>
      </c>
      <c r="K113" s="56" t="s">
        <v>2448</v>
      </c>
      <c r="L113" s="11"/>
      <c r="M113" s="11"/>
    </row>
    <row r="114" spans="1:13" ht="21" x14ac:dyDescent="0.35">
      <c r="A114" s="34">
        <v>43474.414375</v>
      </c>
      <c r="B114" s="34">
        <v>43472</v>
      </c>
      <c r="C114" s="35" t="s">
        <v>40</v>
      </c>
      <c r="D114" s="35" t="s">
        <v>2278</v>
      </c>
      <c r="E114" s="35" t="s">
        <v>951</v>
      </c>
      <c r="F114" s="36" t="s">
        <v>952</v>
      </c>
      <c r="G114" s="35">
        <v>10</v>
      </c>
      <c r="H114" s="35" t="s">
        <v>2428</v>
      </c>
      <c r="I114" s="37">
        <v>13311.320400000001</v>
      </c>
      <c r="J114" s="37">
        <v>133113.204</v>
      </c>
      <c r="K114" s="35">
        <v>2</v>
      </c>
    </row>
    <row r="115" spans="1:13" ht="21" x14ac:dyDescent="0.35">
      <c r="A115" s="42"/>
      <c r="B115" s="42"/>
      <c r="C115" s="31"/>
      <c r="D115" s="31"/>
      <c r="E115" s="31"/>
      <c r="F115" s="32"/>
      <c r="G115" s="31"/>
      <c r="H115" s="31"/>
      <c r="I115" s="33"/>
      <c r="J115" s="33"/>
      <c r="K115" s="31"/>
      <c r="M115" s="8"/>
    </row>
    <row r="116" spans="1:13" ht="21.75" thickBot="1" x14ac:dyDescent="0.4">
      <c r="A116" s="42"/>
      <c r="B116" s="42"/>
      <c r="C116" s="31"/>
      <c r="D116" s="31"/>
      <c r="E116" s="31"/>
      <c r="F116" s="32"/>
      <c r="G116" s="31"/>
      <c r="H116" s="31"/>
      <c r="I116" s="33"/>
      <c r="J116" s="43">
        <f>+K114*I114</f>
        <v>26622.640800000001</v>
      </c>
      <c r="K116" s="31"/>
      <c r="M116" s="8"/>
    </row>
    <row r="117" spans="1:13" ht="21.75" thickTop="1" x14ac:dyDescent="0.35">
      <c r="A117" s="42"/>
      <c r="B117" s="42"/>
      <c r="C117" s="31"/>
      <c r="D117" s="31"/>
      <c r="E117" s="31"/>
      <c r="F117" s="32"/>
      <c r="G117" s="31"/>
      <c r="H117" s="31"/>
      <c r="I117" s="33"/>
      <c r="J117" s="52"/>
      <c r="K117" s="31"/>
      <c r="L117" s="8"/>
      <c r="M117" s="8"/>
    </row>
    <row r="118" spans="1:13" ht="21" x14ac:dyDescent="0.35">
      <c r="A118" s="42"/>
      <c r="B118" s="42"/>
      <c r="C118" s="31"/>
      <c r="D118" s="31"/>
      <c r="E118" s="31"/>
      <c r="F118" s="32"/>
      <c r="G118" s="31"/>
      <c r="H118" s="31"/>
      <c r="I118" s="33"/>
      <c r="J118" s="52"/>
      <c r="K118" s="31"/>
      <c r="L118" s="8"/>
    </row>
    <row r="119" spans="1:13" s="8" customFormat="1" x14ac:dyDescent="0.25">
      <c r="A119" s="14"/>
      <c r="B119" s="14"/>
      <c r="C119" s="11"/>
      <c r="D119" s="11"/>
      <c r="E119" s="11"/>
      <c r="F119" s="13"/>
      <c r="G119" s="11"/>
      <c r="H119" s="11"/>
      <c r="I119" s="2"/>
      <c r="J119" s="2"/>
      <c r="K119" s="11"/>
      <c r="M119" s="11"/>
    </row>
    <row r="120" spans="1:13" ht="26.25" x14ac:dyDescent="0.4">
      <c r="A120" s="46" t="s">
        <v>2454</v>
      </c>
      <c r="B120" s="47"/>
      <c r="C120" s="47"/>
      <c r="D120" s="47"/>
      <c r="E120" s="47"/>
      <c r="F120" s="48"/>
      <c r="G120" s="47"/>
      <c r="H120" s="47"/>
      <c r="I120" s="49"/>
      <c r="J120" s="49"/>
      <c r="K120" s="47"/>
    </row>
    <row r="121" spans="1:13" ht="69.75" x14ac:dyDescent="0.25">
      <c r="A121" s="56" t="s">
        <v>2441</v>
      </c>
      <c r="B121" s="56" t="s">
        <v>2442</v>
      </c>
      <c r="C121" s="56" t="s">
        <v>2419</v>
      </c>
      <c r="D121" s="56"/>
      <c r="E121" s="57" t="s">
        <v>2443</v>
      </c>
      <c r="F121" s="58" t="s">
        <v>2444</v>
      </c>
      <c r="G121" s="58" t="s">
        <v>2463</v>
      </c>
      <c r="H121" s="56" t="s">
        <v>2428</v>
      </c>
      <c r="I121" s="56" t="s">
        <v>2446</v>
      </c>
      <c r="J121" s="56" t="s">
        <v>2447</v>
      </c>
      <c r="K121" s="56" t="s">
        <v>2448</v>
      </c>
    </row>
    <row r="122" spans="1:13" s="8" customFormat="1" ht="21" x14ac:dyDescent="0.35">
      <c r="A122" s="34">
        <v>43307.601689814815</v>
      </c>
      <c r="B122" s="34">
        <v>43307</v>
      </c>
      <c r="C122" s="35" t="s">
        <v>135</v>
      </c>
      <c r="D122" s="35" t="s">
        <v>1627</v>
      </c>
      <c r="E122" s="35" t="s">
        <v>1631</v>
      </c>
      <c r="F122" s="36" t="s">
        <v>1632</v>
      </c>
      <c r="G122" s="35">
        <v>36</v>
      </c>
      <c r="H122" s="35" t="s">
        <v>2428</v>
      </c>
      <c r="I122" s="37">
        <v>29.736000000000001</v>
      </c>
      <c r="J122" s="37">
        <f>+K122*I122</f>
        <v>654.19200000000001</v>
      </c>
      <c r="K122" s="35">
        <v>22</v>
      </c>
      <c r="L122" s="11"/>
    </row>
    <row r="123" spans="1:13" ht="42" x14ac:dyDescent="0.35">
      <c r="A123" s="34">
        <v>43314.611585648148</v>
      </c>
      <c r="B123" s="34">
        <v>43314</v>
      </c>
      <c r="C123" s="35" t="s">
        <v>135</v>
      </c>
      <c r="D123" s="35" t="s">
        <v>1641</v>
      </c>
      <c r="E123" s="35" t="s">
        <v>1655</v>
      </c>
      <c r="F123" s="36" t="s">
        <v>1656</v>
      </c>
      <c r="G123" s="35">
        <v>25</v>
      </c>
      <c r="H123" s="35" t="s">
        <v>2425</v>
      </c>
      <c r="I123" s="37">
        <v>439.9984</v>
      </c>
      <c r="J123" s="37">
        <f t="shared" ref="J123:J186" si="4">+K123*I123</f>
        <v>439.9984</v>
      </c>
      <c r="K123" s="35">
        <v>1</v>
      </c>
    </row>
    <row r="124" spans="1:13" ht="42" x14ac:dyDescent="0.35">
      <c r="A124" s="34">
        <v>43315.436851851853</v>
      </c>
      <c r="B124" s="34">
        <v>43315</v>
      </c>
      <c r="C124" s="35" t="s">
        <v>135</v>
      </c>
      <c r="D124" s="35" t="s">
        <v>1687</v>
      </c>
      <c r="E124" s="35" t="s">
        <v>1657</v>
      </c>
      <c r="F124" s="36" t="s">
        <v>1658</v>
      </c>
      <c r="G124" s="35">
        <v>300</v>
      </c>
      <c r="H124" s="35" t="s">
        <v>2428</v>
      </c>
      <c r="I124" s="37">
        <v>188.56399999999999</v>
      </c>
      <c r="J124" s="37">
        <f t="shared" si="4"/>
        <v>56569.2</v>
      </c>
      <c r="K124" s="35">
        <v>300</v>
      </c>
      <c r="L124" s="8"/>
    </row>
    <row r="125" spans="1:13" ht="21" x14ac:dyDescent="0.35">
      <c r="A125" s="34">
        <v>43315.436851851853</v>
      </c>
      <c r="B125" s="34">
        <v>43315</v>
      </c>
      <c r="C125" s="35" t="s">
        <v>135</v>
      </c>
      <c r="D125" s="35" t="s">
        <v>1687</v>
      </c>
      <c r="E125" s="35" t="s">
        <v>308</v>
      </c>
      <c r="F125" s="36" t="s">
        <v>309</v>
      </c>
      <c r="G125" s="35">
        <v>4300</v>
      </c>
      <c r="H125" s="35" t="s">
        <v>2428</v>
      </c>
      <c r="I125" s="37">
        <v>5</v>
      </c>
      <c r="J125" s="37">
        <f t="shared" si="4"/>
        <v>19595</v>
      </c>
      <c r="K125" s="35">
        <f>3059+568+292</f>
        <v>3919</v>
      </c>
      <c r="M125" s="8"/>
    </row>
    <row r="126" spans="1:13" ht="21" x14ac:dyDescent="0.35">
      <c r="A126" s="34">
        <v>43314.611585648148</v>
      </c>
      <c r="B126" s="34">
        <v>43314</v>
      </c>
      <c r="C126" s="35" t="s">
        <v>135</v>
      </c>
      <c r="D126" s="35" t="s">
        <v>1641</v>
      </c>
      <c r="E126" s="35" t="s">
        <v>150</v>
      </c>
      <c r="F126" s="36" t="s">
        <v>151</v>
      </c>
      <c r="G126" s="35">
        <v>40</v>
      </c>
      <c r="H126" s="35" t="s">
        <v>2425</v>
      </c>
      <c r="I126" s="37">
        <v>101.893</v>
      </c>
      <c r="J126" s="37">
        <f t="shared" si="4"/>
        <v>9781.7279999999992</v>
      </c>
      <c r="K126" s="35">
        <v>96</v>
      </c>
    </row>
    <row r="127" spans="1:13" ht="21" x14ac:dyDescent="0.35">
      <c r="A127" s="34">
        <v>43314.611585648148</v>
      </c>
      <c r="B127" s="34">
        <v>43314</v>
      </c>
      <c r="C127" s="35" t="s">
        <v>135</v>
      </c>
      <c r="D127" s="35" t="s">
        <v>1641</v>
      </c>
      <c r="E127" s="35" t="s">
        <v>1647</v>
      </c>
      <c r="F127" s="36" t="s">
        <v>1648</v>
      </c>
      <c r="G127" s="35">
        <v>30</v>
      </c>
      <c r="H127" s="35" t="s">
        <v>2425</v>
      </c>
      <c r="I127" s="37">
        <v>80.995199999999997</v>
      </c>
      <c r="J127" s="37">
        <f t="shared" si="4"/>
        <v>2105.8751999999999</v>
      </c>
      <c r="K127" s="35">
        <v>26</v>
      </c>
      <c r="L127" s="8"/>
    </row>
    <row r="128" spans="1:13" ht="42" x14ac:dyDescent="0.35">
      <c r="A128" s="34">
        <v>43314.611585648148</v>
      </c>
      <c r="B128" s="34">
        <v>43314</v>
      </c>
      <c r="C128" s="35" t="s">
        <v>135</v>
      </c>
      <c r="D128" s="35" t="s">
        <v>1641</v>
      </c>
      <c r="E128" s="35" t="s">
        <v>477</v>
      </c>
      <c r="F128" s="36" t="s">
        <v>478</v>
      </c>
      <c r="G128" s="35">
        <v>30</v>
      </c>
      <c r="H128" s="35" t="s">
        <v>2425</v>
      </c>
      <c r="I128" s="37">
        <v>24.9924</v>
      </c>
      <c r="J128" s="37">
        <f t="shared" si="4"/>
        <v>1324.5971999999999</v>
      </c>
      <c r="K128" s="35">
        <f>48+5</f>
        <v>53</v>
      </c>
    </row>
    <row r="129" spans="1:13" s="8" customFormat="1" ht="21" x14ac:dyDescent="0.35">
      <c r="A129" s="34">
        <v>43314.611585648148</v>
      </c>
      <c r="B129" s="34">
        <v>43314</v>
      </c>
      <c r="C129" s="35" t="s">
        <v>135</v>
      </c>
      <c r="D129" s="35" t="s">
        <v>1641</v>
      </c>
      <c r="E129" s="35" t="s">
        <v>155</v>
      </c>
      <c r="F129" s="36" t="s">
        <v>156</v>
      </c>
      <c r="G129" s="35">
        <v>300</v>
      </c>
      <c r="H129" s="35" t="s">
        <v>2425</v>
      </c>
      <c r="I129" s="37">
        <v>8.9443999999999999</v>
      </c>
      <c r="J129" s="37">
        <f t="shared" si="4"/>
        <v>375.66480000000001</v>
      </c>
      <c r="K129" s="35">
        <v>42</v>
      </c>
      <c r="L129" s="11"/>
      <c r="M129" s="11"/>
    </row>
    <row r="130" spans="1:13" s="8" customFormat="1" ht="21" x14ac:dyDescent="0.35">
      <c r="A130" s="34">
        <v>43314.611585648148</v>
      </c>
      <c r="B130" s="34">
        <v>43314</v>
      </c>
      <c r="C130" s="35" t="s">
        <v>135</v>
      </c>
      <c r="D130" s="35" t="s">
        <v>1641</v>
      </c>
      <c r="E130" s="35" t="s">
        <v>153</v>
      </c>
      <c r="F130" s="36" t="s">
        <v>154</v>
      </c>
      <c r="G130" s="35">
        <v>500</v>
      </c>
      <c r="H130" s="35" t="s">
        <v>2425</v>
      </c>
      <c r="I130" s="37">
        <v>16.873999999999999</v>
      </c>
      <c r="J130" s="37">
        <f t="shared" si="4"/>
        <v>2311.7379999999998</v>
      </c>
      <c r="K130" s="35">
        <v>137</v>
      </c>
      <c r="L130" s="11"/>
      <c r="M130" s="11"/>
    </row>
    <row r="131" spans="1:13" ht="21" x14ac:dyDescent="0.35">
      <c r="A131" s="34">
        <v>43314.611585648148</v>
      </c>
      <c r="B131" s="34">
        <v>43314</v>
      </c>
      <c r="C131" s="35" t="s">
        <v>135</v>
      </c>
      <c r="D131" s="35" t="s">
        <v>1641</v>
      </c>
      <c r="E131" s="35" t="s">
        <v>192</v>
      </c>
      <c r="F131" s="36" t="s">
        <v>193</v>
      </c>
      <c r="G131" s="35">
        <v>300</v>
      </c>
      <c r="H131" s="35" t="s">
        <v>2425</v>
      </c>
      <c r="I131" s="37">
        <v>27.789000000000001</v>
      </c>
      <c r="J131" s="37">
        <f t="shared" si="4"/>
        <v>2528.799</v>
      </c>
      <c r="K131" s="35">
        <v>91</v>
      </c>
    </row>
    <row r="132" spans="1:13" ht="21" x14ac:dyDescent="0.35">
      <c r="A132" s="34">
        <v>43504.361168981479</v>
      </c>
      <c r="B132" s="34">
        <v>43503</v>
      </c>
      <c r="C132" s="35" t="s">
        <v>40</v>
      </c>
      <c r="D132" s="35" t="s">
        <v>2341</v>
      </c>
      <c r="E132" s="35" t="s">
        <v>1653</v>
      </c>
      <c r="F132" s="36" t="s">
        <v>1654</v>
      </c>
      <c r="G132" s="35">
        <v>37</v>
      </c>
      <c r="H132" s="35" t="s">
        <v>2427</v>
      </c>
      <c r="I132" s="37">
        <v>47.2</v>
      </c>
      <c r="J132" s="37">
        <f t="shared" si="4"/>
        <v>3492.8</v>
      </c>
      <c r="K132" s="35">
        <v>74</v>
      </c>
      <c r="M132" s="8"/>
    </row>
    <row r="133" spans="1:13" ht="21" x14ac:dyDescent="0.35">
      <c r="A133" s="34">
        <v>42136.609907407408</v>
      </c>
      <c r="B133" s="34">
        <v>42136</v>
      </c>
      <c r="C133" s="35" t="s">
        <v>40</v>
      </c>
      <c r="D133" s="35" t="s">
        <v>1970</v>
      </c>
      <c r="E133" s="35" t="s">
        <v>1927</v>
      </c>
      <c r="F133" s="36" t="s">
        <v>1928</v>
      </c>
      <c r="G133" s="35">
        <v>15</v>
      </c>
      <c r="H133" s="35" t="s">
        <v>2425</v>
      </c>
      <c r="I133" s="37">
        <v>38.94</v>
      </c>
      <c r="J133" s="37">
        <f t="shared" si="4"/>
        <v>584.09999999999991</v>
      </c>
      <c r="K133" s="35">
        <v>15</v>
      </c>
      <c r="M133" s="8"/>
    </row>
    <row r="134" spans="1:13" ht="21" x14ac:dyDescent="0.35">
      <c r="A134" s="34">
        <v>43314.611585648148</v>
      </c>
      <c r="B134" s="34">
        <v>43314</v>
      </c>
      <c r="C134" s="35" t="s">
        <v>135</v>
      </c>
      <c r="D134" s="35" t="s">
        <v>1641</v>
      </c>
      <c r="E134" s="35" t="s">
        <v>212</v>
      </c>
      <c r="F134" s="36" t="s">
        <v>213</v>
      </c>
      <c r="G134" s="35">
        <v>50</v>
      </c>
      <c r="H134" s="35" t="s">
        <v>2428</v>
      </c>
      <c r="I134" s="37">
        <v>156.999</v>
      </c>
      <c r="J134" s="37">
        <f t="shared" si="4"/>
        <v>2040.9869999999999</v>
      </c>
      <c r="K134" s="35">
        <v>13</v>
      </c>
      <c r="L134" s="8"/>
    </row>
    <row r="135" spans="1:13" ht="21" x14ac:dyDescent="0.35">
      <c r="A135" s="34">
        <v>42859.442789351851</v>
      </c>
      <c r="B135" s="34">
        <v>42858</v>
      </c>
      <c r="C135" s="35" t="s">
        <v>135</v>
      </c>
      <c r="D135" s="35" t="s">
        <v>1011</v>
      </c>
      <c r="E135" s="35" t="s">
        <v>1028</v>
      </c>
      <c r="F135" s="36" t="s">
        <v>1029</v>
      </c>
      <c r="G135" s="35">
        <v>1750</v>
      </c>
      <c r="H135" s="35" t="s">
        <v>2428</v>
      </c>
      <c r="I135" s="37">
        <v>6.5961999999999996</v>
      </c>
      <c r="J135" s="37">
        <f t="shared" si="4"/>
        <v>11873.16</v>
      </c>
      <c r="K135" s="35">
        <v>1800</v>
      </c>
      <c r="L135" s="8"/>
    </row>
    <row r="136" spans="1:13" ht="21" x14ac:dyDescent="0.35">
      <c r="A136" s="34">
        <v>43314.611585648148</v>
      </c>
      <c r="B136" s="34">
        <v>43314</v>
      </c>
      <c r="C136" s="35" t="s">
        <v>135</v>
      </c>
      <c r="D136" s="35" t="s">
        <v>1641</v>
      </c>
      <c r="E136" s="35" t="s">
        <v>1030</v>
      </c>
      <c r="F136" s="36" t="s">
        <v>1031</v>
      </c>
      <c r="G136" s="35">
        <v>100</v>
      </c>
      <c r="H136" s="35" t="s">
        <v>2428</v>
      </c>
      <c r="I136" s="37">
        <v>22.738600000000002</v>
      </c>
      <c r="J136" s="37">
        <f t="shared" si="4"/>
        <v>2387.5530000000003</v>
      </c>
      <c r="K136" s="35">
        <v>105</v>
      </c>
    </row>
    <row r="137" spans="1:13" ht="42" x14ac:dyDescent="0.35">
      <c r="A137" s="34">
        <v>43314.611585648148</v>
      </c>
      <c r="B137" s="34">
        <v>43314</v>
      </c>
      <c r="C137" s="35" t="s">
        <v>135</v>
      </c>
      <c r="D137" s="35" t="s">
        <v>1641</v>
      </c>
      <c r="E137" s="35" t="s">
        <v>1651</v>
      </c>
      <c r="F137" s="36" t="s">
        <v>1652</v>
      </c>
      <c r="G137" s="35">
        <v>30</v>
      </c>
      <c r="H137" s="35" t="s">
        <v>2425</v>
      </c>
      <c r="I137" s="37">
        <v>13.9948</v>
      </c>
      <c r="J137" s="37">
        <f t="shared" si="4"/>
        <v>699.74</v>
      </c>
      <c r="K137" s="35">
        <v>50</v>
      </c>
    </row>
    <row r="138" spans="1:13" ht="42" x14ac:dyDescent="0.35">
      <c r="A138" s="34">
        <v>43314.611585648148</v>
      </c>
      <c r="B138" s="34">
        <v>43314</v>
      </c>
      <c r="C138" s="35" t="s">
        <v>135</v>
      </c>
      <c r="D138" s="35" t="s">
        <v>1641</v>
      </c>
      <c r="E138" s="35" t="s">
        <v>1024</v>
      </c>
      <c r="F138" s="36" t="s">
        <v>1025</v>
      </c>
      <c r="G138" s="35">
        <v>30</v>
      </c>
      <c r="H138" s="35" t="s">
        <v>2425</v>
      </c>
      <c r="I138" s="37">
        <v>54.799199999999999</v>
      </c>
      <c r="J138" s="37">
        <f t="shared" si="4"/>
        <v>2411.1648</v>
      </c>
      <c r="K138" s="35">
        <f>20+24</f>
        <v>44</v>
      </c>
    </row>
    <row r="139" spans="1:13" ht="21" x14ac:dyDescent="0.35">
      <c r="A139" s="34">
        <v>43314.611585648148</v>
      </c>
      <c r="B139" s="34">
        <v>43314</v>
      </c>
      <c r="C139" s="35" t="s">
        <v>135</v>
      </c>
      <c r="D139" s="35" t="s">
        <v>1641</v>
      </c>
      <c r="E139" s="35" t="s">
        <v>1026</v>
      </c>
      <c r="F139" s="36" t="s">
        <v>1027</v>
      </c>
      <c r="G139" s="35">
        <v>100</v>
      </c>
      <c r="H139" s="35" t="s">
        <v>2428</v>
      </c>
      <c r="I139" s="37">
        <v>20.744399999999999</v>
      </c>
      <c r="J139" s="37">
        <f t="shared" si="4"/>
        <v>311.166</v>
      </c>
      <c r="K139" s="35">
        <v>15</v>
      </c>
    </row>
    <row r="140" spans="1:13" ht="21" x14ac:dyDescent="0.35">
      <c r="A140" s="34">
        <v>43314.611585648148</v>
      </c>
      <c r="B140" s="34">
        <v>43314</v>
      </c>
      <c r="C140" s="35" t="s">
        <v>135</v>
      </c>
      <c r="D140" s="35" t="s">
        <v>1641</v>
      </c>
      <c r="E140" s="35" t="s">
        <v>142</v>
      </c>
      <c r="F140" s="36" t="s">
        <v>143</v>
      </c>
      <c r="G140" s="35">
        <v>40000</v>
      </c>
      <c r="H140" s="35" t="s">
        <v>2428</v>
      </c>
      <c r="I140" s="37">
        <v>2.1004</v>
      </c>
      <c r="J140" s="37">
        <f t="shared" si="4"/>
        <v>20163.84</v>
      </c>
      <c r="K140" s="35">
        <v>9600</v>
      </c>
    </row>
    <row r="141" spans="1:13" ht="21" x14ac:dyDescent="0.35">
      <c r="A141" s="34">
        <v>43314.611585648148</v>
      </c>
      <c r="B141" s="34">
        <v>43314</v>
      </c>
      <c r="C141" s="35" t="s">
        <v>135</v>
      </c>
      <c r="D141" s="35" t="s">
        <v>1641</v>
      </c>
      <c r="E141" s="35" t="s">
        <v>479</v>
      </c>
      <c r="F141" s="36" t="s">
        <v>480</v>
      </c>
      <c r="G141" s="35">
        <v>2000</v>
      </c>
      <c r="H141" s="35" t="s">
        <v>2428</v>
      </c>
      <c r="I141" s="37">
        <v>3.3512</v>
      </c>
      <c r="J141" s="37">
        <f t="shared" si="4"/>
        <v>697.04959999999994</v>
      </c>
      <c r="K141" s="35">
        <v>208</v>
      </c>
    </row>
    <row r="142" spans="1:13" ht="21" x14ac:dyDescent="0.35">
      <c r="A142" s="34">
        <v>43314.611585648148</v>
      </c>
      <c r="B142" s="34">
        <v>43314</v>
      </c>
      <c r="C142" s="35" t="s">
        <v>135</v>
      </c>
      <c r="D142" s="35" t="s">
        <v>1641</v>
      </c>
      <c r="E142" s="35" t="s">
        <v>481</v>
      </c>
      <c r="F142" s="36" t="s">
        <v>482</v>
      </c>
      <c r="G142" s="35">
        <v>100</v>
      </c>
      <c r="H142" s="35" t="s">
        <v>2428</v>
      </c>
      <c r="I142" s="37">
        <v>3.9411999999999998</v>
      </c>
      <c r="J142" s="37">
        <f t="shared" si="4"/>
        <v>851.29919999999993</v>
      </c>
      <c r="K142" s="35">
        <v>216</v>
      </c>
    </row>
    <row r="143" spans="1:13" s="8" customFormat="1" ht="21" x14ac:dyDescent="0.35">
      <c r="A143" s="34">
        <v>43384.427384259259</v>
      </c>
      <c r="B143" s="34">
        <v>43382</v>
      </c>
      <c r="C143" s="35" t="s">
        <v>40</v>
      </c>
      <c r="D143" s="35" t="s">
        <v>1758</v>
      </c>
      <c r="E143" s="35" t="s">
        <v>209</v>
      </c>
      <c r="F143" s="36" t="s">
        <v>210</v>
      </c>
      <c r="G143" s="35">
        <v>200</v>
      </c>
      <c r="H143" s="35" t="s">
        <v>2428</v>
      </c>
      <c r="I143" s="37">
        <v>6.9</v>
      </c>
      <c r="J143" s="37">
        <f t="shared" si="4"/>
        <v>3933</v>
      </c>
      <c r="K143" s="35">
        <v>570</v>
      </c>
      <c r="L143" s="11"/>
      <c r="M143" s="11"/>
    </row>
    <row r="144" spans="1:13" ht="21" x14ac:dyDescent="0.35">
      <c r="A144" s="34">
        <v>43307.601689814815</v>
      </c>
      <c r="B144" s="34">
        <v>43307</v>
      </c>
      <c r="C144" s="35" t="s">
        <v>135</v>
      </c>
      <c r="D144" s="35" t="s">
        <v>1627</v>
      </c>
      <c r="E144" s="35" t="s">
        <v>144</v>
      </c>
      <c r="F144" s="36" t="s">
        <v>145</v>
      </c>
      <c r="G144" s="35">
        <v>520</v>
      </c>
      <c r="H144" s="35" t="s">
        <v>2428</v>
      </c>
      <c r="I144" s="37">
        <v>25.488</v>
      </c>
      <c r="J144" s="37">
        <f t="shared" si="4"/>
        <v>3746.7359999999999</v>
      </c>
      <c r="K144" s="35">
        <v>147</v>
      </c>
    </row>
    <row r="145" spans="1:13" s="60" customFormat="1" ht="21" x14ac:dyDescent="0.35">
      <c r="A145" s="108">
        <v>43315.436851851853</v>
      </c>
      <c r="B145" s="108">
        <v>43315</v>
      </c>
      <c r="C145" s="109" t="s">
        <v>135</v>
      </c>
      <c r="D145" s="109" t="s">
        <v>1687</v>
      </c>
      <c r="E145" s="109" t="s">
        <v>194</v>
      </c>
      <c r="F145" s="110" t="s">
        <v>195</v>
      </c>
      <c r="G145" s="109">
        <v>250</v>
      </c>
      <c r="H145" s="109" t="s">
        <v>2428</v>
      </c>
      <c r="I145" s="111">
        <v>16.873999999999999</v>
      </c>
      <c r="J145" s="37">
        <f t="shared" si="4"/>
        <v>5264.6879999999992</v>
      </c>
      <c r="K145" s="109">
        <v>312</v>
      </c>
    </row>
    <row r="146" spans="1:13" s="8" customFormat="1" ht="21" x14ac:dyDescent="0.35">
      <c r="A146" s="34">
        <v>43314.611585648148</v>
      </c>
      <c r="B146" s="34">
        <v>43314</v>
      </c>
      <c r="C146" s="35" t="s">
        <v>135</v>
      </c>
      <c r="D146" s="35" t="s">
        <v>1641</v>
      </c>
      <c r="E146" s="35" t="s">
        <v>1022</v>
      </c>
      <c r="F146" s="36" t="s">
        <v>1023</v>
      </c>
      <c r="G146" s="35">
        <v>15</v>
      </c>
      <c r="H146" s="35" t="s">
        <v>2428</v>
      </c>
      <c r="I146" s="37">
        <v>299.9914</v>
      </c>
      <c r="J146" s="37">
        <f t="shared" si="4"/>
        <v>4199.8796000000002</v>
      </c>
      <c r="K146" s="35">
        <v>14</v>
      </c>
      <c r="L146" s="11"/>
    </row>
    <row r="147" spans="1:13" s="8" customFormat="1" ht="21" x14ac:dyDescent="0.35">
      <c r="A147" s="34">
        <v>43314.611585648148</v>
      </c>
      <c r="B147" s="34">
        <v>43314</v>
      </c>
      <c r="C147" s="35" t="s">
        <v>135</v>
      </c>
      <c r="D147" s="35" t="s">
        <v>1641</v>
      </c>
      <c r="E147" s="35" t="s">
        <v>487</v>
      </c>
      <c r="F147" s="36" t="s">
        <v>488</v>
      </c>
      <c r="G147" s="35">
        <v>20</v>
      </c>
      <c r="H147" s="35" t="s">
        <v>2428</v>
      </c>
      <c r="I147" s="37">
        <v>166.99359999999999</v>
      </c>
      <c r="J147" s="37">
        <f t="shared" si="4"/>
        <v>4174.8399999999992</v>
      </c>
      <c r="K147" s="35">
        <v>25</v>
      </c>
    </row>
    <row r="148" spans="1:13" ht="21" x14ac:dyDescent="0.35">
      <c r="A148" s="34">
        <v>43314.611585648148</v>
      </c>
      <c r="B148" s="34">
        <v>43314</v>
      </c>
      <c r="C148" s="35" t="s">
        <v>135</v>
      </c>
      <c r="D148" s="35" t="s">
        <v>1641</v>
      </c>
      <c r="E148" s="35" t="s">
        <v>1643</v>
      </c>
      <c r="F148" s="36" t="s">
        <v>1644</v>
      </c>
      <c r="G148" s="35">
        <v>50</v>
      </c>
      <c r="H148" s="35" t="s">
        <v>2428</v>
      </c>
      <c r="I148" s="37">
        <v>21.995200000000001</v>
      </c>
      <c r="J148" s="37">
        <f t="shared" si="4"/>
        <v>2133.5344</v>
      </c>
      <c r="K148" s="35">
        <v>97</v>
      </c>
      <c r="M148" s="8"/>
    </row>
    <row r="149" spans="1:13" ht="21" x14ac:dyDescent="0.35">
      <c r="A149" s="34">
        <v>43314.611585648148</v>
      </c>
      <c r="B149" s="34">
        <v>43314</v>
      </c>
      <c r="C149" s="35" t="s">
        <v>135</v>
      </c>
      <c r="D149" s="35" t="s">
        <v>1641</v>
      </c>
      <c r="E149" s="35" t="s">
        <v>1645</v>
      </c>
      <c r="F149" s="36" t="s">
        <v>1646</v>
      </c>
      <c r="G149" s="35">
        <v>750</v>
      </c>
      <c r="H149" s="35" t="s">
        <v>2428</v>
      </c>
      <c r="I149" s="37">
        <v>22.998200000000001</v>
      </c>
      <c r="J149" s="37">
        <f t="shared" si="4"/>
        <v>15799.7634</v>
      </c>
      <c r="K149" s="35">
        <f>629+58</f>
        <v>687</v>
      </c>
      <c r="L149" s="8"/>
    </row>
    <row r="150" spans="1:13" ht="21" x14ac:dyDescent="0.35">
      <c r="A150" s="34">
        <v>43314.611585648148</v>
      </c>
      <c r="B150" s="34">
        <v>43314</v>
      </c>
      <c r="C150" s="35" t="s">
        <v>135</v>
      </c>
      <c r="D150" s="35" t="s">
        <v>1641</v>
      </c>
      <c r="E150" s="35" t="s">
        <v>510</v>
      </c>
      <c r="F150" s="36" t="s">
        <v>511</v>
      </c>
      <c r="G150" s="35">
        <v>1700</v>
      </c>
      <c r="H150" s="35" t="s">
        <v>2428</v>
      </c>
      <c r="I150" s="37">
        <v>14.242599999999999</v>
      </c>
      <c r="J150" s="37">
        <f t="shared" si="4"/>
        <v>13174.404999999999</v>
      </c>
      <c r="K150" s="35">
        <f>164+545+216</f>
        <v>925</v>
      </c>
      <c r="L150" s="8"/>
      <c r="M150" s="8"/>
    </row>
    <row r="151" spans="1:13" ht="42" x14ac:dyDescent="0.35">
      <c r="A151" s="34">
        <v>42536.590624999997</v>
      </c>
      <c r="B151" s="34">
        <v>42502</v>
      </c>
      <c r="C151" s="35" t="s">
        <v>40</v>
      </c>
      <c r="D151" s="35" t="s">
        <v>475</v>
      </c>
      <c r="E151" s="35" t="s">
        <v>512</v>
      </c>
      <c r="F151" s="36" t="s">
        <v>513</v>
      </c>
      <c r="G151" s="35">
        <v>40</v>
      </c>
      <c r="H151" s="35" t="s">
        <v>2426</v>
      </c>
      <c r="I151" s="37">
        <v>135.00380000000001</v>
      </c>
      <c r="J151" s="37">
        <f t="shared" si="4"/>
        <v>2160.0608000000002</v>
      </c>
      <c r="K151" s="35">
        <v>16</v>
      </c>
    </row>
    <row r="152" spans="1:13" ht="21" x14ac:dyDescent="0.35">
      <c r="A152" s="34">
        <v>43314.611585648148</v>
      </c>
      <c r="B152" s="34">
        <v>43314</v>
      </c>
      <c r="C152" s="35" t="s">
        <v>135</v>
      </c>
      <c r="D152" s="35" t="s">
        <v>1641</v>
      </c>
      <c r="E152" s="35" t="s">
        <v>302</v>
      </c>
      <c r="F152" s="36" t="s">
        <v>303</v>
      </c>
      <c r="G152" s="35">
        <v>500</v>
      </c>
      <c r="H152" s="35" t="s">
        <v>2428</v>
      </c>
      <c r="I152" s="37">
        <v>12.803000000000001</v>
      </c>
      <c r="J152" s="37">
        <f t="shared" si="4"/>
        <v>4160.9750000000004</v>
      </c>
      <c r="K152" s="35">
        <f>67+62+62+86+48</f>
        <v>325</v>
      </c>
      <c r="L152" s="8"/>
    </row>
    <row r="153" spans="1:13" s="133" customFormat="1" ht="21" x14ac:dyDescent="0.35">
      <c r="A153" s="129">
        <v>43390.646238425928</v>
      </c>
      <c r="B153" s="129">
        <v>43390</v>
      </c>
      <c r="C153" s="130" t="s">
        <v>40</v>
      </c>
      <c r="D153" s="130" t="s">
        <v>1772</v>
      </c>
      <c r="E153" s="130" t="s">
        <v>1773</v>
      </c>
      <c r="F153" s="131" t="s">
        <v>1774</v>
      </c>
      <c r="G153" s="130">
        <v>50</v>
      </c>
      <c r="H153" s="130" t="s">
        <v>2428</v>
      </c>
      <c r="I153" s="132">
        <v>526.221</v>
      </c>
      <c r="J153" s="132">
        <f t="shared" si="4"/>
        <v>32099.481</v>
      </c>
      <c r="K153" s="130">
        <v>61</v>
      </c>
    </row>
    <row r="154" spans="1:13" s="133" customFormat="1" ht="21" x14ac:dyDescent="0.35">
      <c r="A154" s="129">
        <v>43322.656030092592</v>
      </c>
      <c r="B154" s="129">
        <v>43322</v>
      </c>
      <c r="C154" s="130" t="s">
        <v>135</v>
      </c>
      <c r="D154" s="130" t="s">
        <v>1708</v>
      </c>
      <c r="E154" s="130" t="s">
        <v>137</v>
      </c>
      <c r="F154" s="131" t="s">
        <v>138</v>
      </c>
      <c r="G154" s="130">
        <v>2000</v>
      </c>
      <c r="H154" s="130" t="s">
        <v>2428</v>
      </c>
      <c r="I154" s="132">
        <v>182.66399999999999</v>
      </c>
      <c r="J154" s="132">
        <f t="shared" si="4"/>
        <v>25572.959999999999</v>
      </c>
      <c r="K154" s="130">
        <v>140</v>
      </c>
    </row>
    <row r="155" spans="1:13" s="133" customFormat="1" ht="21" x14ac:dyDescent="0.35">
      <c r="A155" s="129">
        <v>43326.571238425924</v>
      </c>
      <c r="B155" s="129">
        <v>43326</v>
      </c>
      <c r="C155" s="130" t="s">
        <v>135</v>
      </c>
      <c r="D155" s="130" t="s">
        <v>1708</v>
      </c>
      <c r="E155" s="130" t="s">
        <v>190</v>
      </c>
      <c r="F155" s="131" t="s">
        <v>191</v>
      </c>
      <c r="G155" s="130">
        <v>200</v>
      </c>
      <c r="H155" s="130" t="s">
        <v>2428</v>
      </c>
      <c r="I155" s="132">
        <v>218.06399999999999</v>
      </c>
      <c r="J155" s="132">
        <f t="shared" si="4"/>
        <v>40123.775999999998</v>
      </c>
      <c r="K155" s="130">
        <v>184</v>
      </c>
    </row>
    <row r="156" spans="1:13" s="133" customFormat="1" ht="21" x14ac:dyDescent="0.35">
      <c r="A156" s="129">
        <v>43314.611585648148</v>
      </c>
      <c r="B156" s="129">
        <v>43314</v>
      </c>
      <c r="C156" s="130" t="s">
        <v>135</v>
      </c>
      <c r="D156" s="130" t="s">
        <v>1641</v>
      </c>
      <c r="E156" s="130" t="s">
        <v>1665</v>
      </c>
      <c r="F156" s="131" t="s">
        <v>1666</v>
      </c>
      <c r="G156" s="130">
        <v>20</v>
      </c>
      <c r="H156" s="130" t="s">
        <v>2428</v>
      </c>
      <c r="I156" s="132">
        <v>232.22399999999999</v>
      </c>
      <c r="J156" s="132">
        <f t="shared" si="4"/>
        <v>2090.0160000000001</v>
      </c>
      <c r="K156" s="130">
        <v>9</v>
      </c>
    </row>
    <row r="157" spans="1:13" ht="42" x14ac:dyDescent="0.35">
      <c r="A157" s="34">
        <v>42955.551122685189</v>
      </c>
      <c r="B157" s="34">
        <v>42955</v>
      </c>
      <c r="C157" s="35" t="s">
        <v>135</v>
      </c>
      <c r="D157" s="35" t="s">
        <v>1116</v>
      </c>
      <c r="E157" s="130" t="s">
        <v>1178</v>
      </c>
      <c r="F157" s="131" t="s">
        <v>1179</v>
      </c>
      <c r="G157" s="130">
        <v>26</v>
      </c>
      <c r="H157" s="130" t="s">
        <v>2429</v>
      </c>
      <c r="I157" s="132">
        <v>2596</v>
      </c>
      <c r="J157" s="132">
        <f t="shared" si="4"/>
        <v>109032</v>
      </c>
      <c r="K157" s="130">
        <v>42</v>
      </c>
    </row>
    <row r="158" spans="1:13" ht="42" x14ac:dyDescent="0.35">
      <c r="A158" s="34">
        <v>43314.611585648148</v>
      </c>
      <c r="B158" s="34">
        <v>43314</v>
      </c>
      <c r="C158" s="35" t="s">
        <v>135</v>
      </c>
      <c r="D158" s="35" t="s">
        <v>1641</v>
      </c>
      <c r="E158" s="35" t="s">
        <v>514</v>
      </c>
      <c r="F158" s="36" t="s">
        <v>515</v>
      </c>
      <c r="G158" s="35">
        <v>200</v>
      </c>
      <c r="H158" s="35" t="s">
        <v>2434</v>
      </c>
      <c r="I158" s="37">
        <v>11.847200000000001</v>
      </c>
      <c r="J158" s="37">
        <f t="shared" si="4"/>
        <v>3720.0208000000002</v>
      </c>
      <c r="K158" s="35">
        <f>48+266</f>
        <v>314</v>
      </c>
    </row>
    <row r="159" spans="1:13" ht="21" x14ac:dyDescent="0.35">
      <c r="A159" s="34">
        <v>43060.49722222222</v>
      </c>
      <c r="B159" s="34">
        <v>43060</v>
      </c>
      <c r="C159" s="35" t="s">
        <v>40</v>
      </c>
      <c r="D159" s="35" t="s">
        <v>1284</v>
      </c>
      <c r="E159" s="35" t="s">
        <v>1285</v>
      </c>
      <c r="F159" s="36" t="s">
        <v>1286</v>
      </c>
      <c r="G159" s="35">
        <v>500</v>
      </c>
      <c r="H159" s="35" t="s">
        <v>2436</v>
      </c>
      <c r="I159" s="37">
        <v>41.3</v>
      </c>
      <c r="J159" s="37">
        <f t="shared" si="4"/>
        <v>13422.499999999998</v>
      </c>
      <c r="K159" s="35">
        <v>325</v>
      </c>
    </row>
    <row r="160" spans="1:13" ht="21" x14ac:dyDescent="0.35">
      <c r="A160" s="34">
        <v>43314.611585648148</v>
      </c>
      <c r="B160" s="34">
        <v>43314</v>
      </c>
      <c r="C160" s="35" t="s">
        <v>135</v>
      </c>
      <c r="D160" s="35" t="s">
        <v>1641</v>
      </c>
      <c r="E160" s="35" t="s">
        <v>157</v>
      </c>
      <c r="F160" s="36" t="s">
        <v>158</v>
      </c>
      <c r="G160" s="35">
        <v>100</v>
      </c>
      <c r="H160" s="35" t="s">
        <v>2428</v>
      </c>
      <c r="I160" s="37">
        <v>16.791399999999999</v>
      </c>
      <c r="J160" s="37">
        <f t="shared" si="4"/>
        <v>1595.183</v>
      </c>
      <c r="K160" s="35">
        <v>95</v>
      </c>
    </row>
    <row r="161" spans="1:13" ht="21" x14ac:dyDescent="0.35">
      <c r="A161" s="34">
        <v>43314.611585648148</v>
      </c>
      <c r="B161" s="34">
        <v>43314</v>
      </c>
      <c r="C161" s="35" t="s">
        <v>135</v>
      </c>
      <c r="D161" s="35" t="s">
        <v>1641</v>
      </c>
      <c r="E161" s="35" t="s">
        <v>506</v>
      </c>
      <c r="F161" s="36" t="s">
        <v>507</v>
      </c>
      <c r="G161" s="35">
        <v>200</v>
      </c>
      <c r="H161" s="35" t="s">
        <v>2428</v>
      </c>
      <c r="I161" s="37">
        <v>9.9946000000000002</v>
      </c>
      <c r="J161" s="37">
        <f t="shared" si="4"/>
        <v>2028.9038</v>
      </c>
      <c r="K161" s="35">
        <v>203</v>
      </c>
    </row>
    <row r="162" spans="1:13" ht="21" x14ac:dyDescent="0.35">
      <c r="A162" s="34">
        <v>43314.611585648148</v>
      </c>
      <c r="B162" s="34">
        <v>43314</v>
      </c>
      <c r="C162" s="35" t="s">
        <v>135</v>
      </c>
      <c r="D162" s="35" t="s">
        <v>1641</v>
      </c>
      <c r="E162" s="35" t="s">
        <v>188</v>
      </c>
      <c r="F162" s="36" t="s">
        <v>189</v>
      </c>
      <c r="G162" s="35">
        <v>1500</v>
      </c>
      <c r="H162" s="35" t="s">
        <v>2428</v>
      </c>
      <c r="I162" s="37">
        <v>14.5</v>
      </c>
      <c r="J162" s="37">
        <f t="shared" si="4"/>
        <v>13050</v>
      </c>
      <c r="K162" s="35">
        <v>900</v>
      </c>
    </row>
    <row r="163" spans="1:13" ht="21" x14ac:dyDescent="0.35">
      <c r="A163" s="34">
        <v>43439</v>
      </c>
      <c r="B163" s="34">
        <v>43439.549768518518</v>
      </c>
      <c r="C163" s="31" t="s">
        <v>135</v>
      </c>
      <c r="D163" s="31" t="s">
        <v>1858</v>
      </c>
      <c r="E163" s="35" t="s">
        <v>1859</v>
      </c>
      <c r="F163" s="35" t="s">
        <v>1860</v>
      </c>
      <c r="G163" s="31">
        <v>500</v>
      </c>
      <c r="H163" s="38" t="s">
        <v>2428</v>
      </c>
      <c r="I163" s="37">
        <v>63.72</v>
      </c>
      <c r="J163" s="37">
        <f t="shared" si="4"/>
        <v>28674</v>
      </c>
      <c r="K163" s="35">
        <v>450</v>
      </c>
    </row>
    <row r="164" spans="1:13" s="8" customFormat="1" ht="21" x14ac:dyDescent="0.35">
      <c r="A164" s="34">
        <v>43446</v>
      </c>
      <c r="B164" s="34">
        <v>43447.36037037037</v>
      </c>
      <c r="C164" s="31" t="s">
        <v>135</v>
      </c>
      <c r="D164" s="31" t="s">
        <v>1883</v>
      </c>
      <c r="E164" s="35" t="s">
        <v>1864</v>
      </c>
      <c r="F164" s="35" t="s">
        <v>1865</v>
      </c>
      <c r="G164" s="31">
        <v>121</v>
      </c>
      <c r="H164" s="38" t="s">
        <v>2428</v>
      </c>
      <c r="I164" s="37">
        <v>79.06</v>
      </c>
      <c r="J164" s="37">
        <f t="shared" si="4"/>
        <v>35577</v>
      </c>
      <c r="K164" s="38">
        <v>450</v>
      </c>
      <c r="L164" s="11"/>
      <c r="M164" s="11"/>
    </row>
    <row r="165" spans="1:13" s="60" customFormat="1" ht="21" x14ac:dyDescent="0.35">
      <c r="A165" s="108">
        <v>43314.611585648148</v>
      </c>
      <c r="B165" s="108">
        <v>43314</v>
      </c>
      <c r="C165" s="109" t="s">
        <v>135</v>
      </c>
      <c r="D165" s="109" t="s">
        <v>1641</v>
      </c>
      <c r="E165" s="109" t="s">
        <v>500</v>
      </c>
      <c r="F165" s="110" t="s">
        <v>501</v>
      </c>
      <c r="G165" s="109">
        <v>50</v>
      </c>
      <c r="H165" s="109" t="s">
        <v>2428</v>
      </c>
      <c r="I165" s="111">
        <v>135.00380000000001</v>
      </c>
      <c r="J165" s="37">
        <f t="shared" si="4"/>
        <v>540.01520000000005</v>
      </c>
      <c r="K165" s="109">
        <v>4</v>
      </c>
    </row>
    <row r="166" spans="1:13" ht="21" x14ac:dyDescent="0.35">
      <c r="A166" s="34">
        <v>43314.611585648148</v>
      </c>
      <c r="B166" s="34">
        <v>43314</v>
      </c>
      <c r="C166" s="35" t="s">
        <v>135</v>
      </c>
      <c r="D166" s="35" t="s">
        <v>1641</v>
      </c>
      <c r="E166" s="35" t="s">
        <v>502</v>
      </c>
      <c r="F166" s="36" t="s">
        <v>503</v>
      </c>
      <c r="G166" s="35">
        <v>100</v>
      </c>
      <c r="H166" s="35" t="s">
        <v>2428</v>
      </c>
      <c r="I166" s="37">
        <v>28.296399999999998</v>
      </c>
      <c r="J166" s="37">
        <f t="shared" si="4"/>
        <v>1782.6732</v>
      </c>
      <c r="K166" s="35">
        <v>63</v>
      </c>
    </row>
    <row r="167" spans="1:13" ht="21" x14ac:dyDescent="0.35">
      <c r="A167" s="34">
        <v>43314.611585648148</v>
      </c>
      <c r="B167" s="34">
        <v>43314</v>
      </c>
      <c r="C167" s="35" t="s">
        <v>135</v>
      </c>
      <c r="D167" s="35" t="s">
        <v>1641</v>
      </c>
      <c r="E167" s="35" t="s">
        <v>504</v>
      </c>
      <c r="F167" s="36" t="s">
        <v>505</v>
      </c>
      <c r="G167" s="35">
        <v>100</v>
      </c>
      <c r="H167" s="35" t="s">
        <v>2428</v>
      </c>
      <c r="I167" s="37">
        <v>23.788799999999998</v>
      </c>
      <c r="J167" s="37">
        <f t="shared" si="4"/>
        <v>2331.3024</v>
      </c>
      <c r="K167" s="35">
        <v>98</v>
      </c>
      <c r="M167" s="8"/>
    </row>
    <row r="168" spans="1:13" ht="21" x14ac:dyDescent="0.35">
      <c r="A168" s="34">
        <v>43314.611585648148</v>
      </c>
      <c r="B168" s="34">
        <v>43314</v>
      </c>
      <c r="C168" s="35" t="s">
        <v>135</v>
      </c>
      <c r="D168" s="35" t="s">
        <v>1641</v>
      </c>
      <c r="E168" s="35" t="s">
        <v>1004</v>
      </c>
      <c r="F168" s="36" t="s">
        <v>1005</v>
      </c>
      <c r="G168" s="35">
        <v>600</v>
      </c>
      <c r="H168" s="35" t="s">
        <v>2428</v>
      </c>
      <c r="I168" s="37">
        <v>4.6020000000000003</v>
      </c>
      <c r="J168" s="37">
        <f t="shared" si="4"/>
        <v>1790.1780000000001</v>
      </c>
      <c r="K168" s="35">
        <v>389</v>
      </c>
    </row>
    <row r="169" spans="1:13" ht="21" x14ac:dyDescent="0.35">
      <c r="A169" s="34">
        <v>43314.611585648148</v>
      </c>
      <c r="B169" s="34">
        <v>43314</v>
      </c>
      <c r="C169" s="35" t="s">
        <v>135</v>
      </c>
      <c r="D169" s="35" t="s">
        <v>1641</v>
      </c>
      <c r="E169" s="35" t="s">
        <v>498</v>
      </c>
      <c r="F169" s="36" t="s">
        <v>499</v>
      </c>
      <c r="G169" s="35">
        <v>10</v>
      </c>
      <c r="H169" s="35" t="s">
        <v>2428</v>
      </c>
      <c r="I169" s="37">
        <v>746.99900000000002</v>
      </c>
      <c r="J169" s="37">
        <f t="shared" si="4"/>
        <v>9710.987000000001</v>
      </c>
      <c r="K169" s="35">
        <v>13</v>
      </c>
      <c r="L169" s="8"/>
    </row>
    <row r="170" spans="1:13" ht="21" x14ac:dyDescent="0.35">
      <c r="A170" s="34">
        <v>43314.611585648148</v>
      </c>
      <c r="B170" s="34">
        <v>43314</v>
      </c>
      <c r="C170" s="35" t="s">
        <v>135</v>
      </c>
      <c r="D170" s="35" t="s">
        <v>1641</v>
      </c>
      <c r="E170" s="35" t="s">
        <v>173</v>
      </c>
      <c r="F170" s="36" t="s">
        <v>174</v>
      </c>
      <c r="G170" s="35">
        <v>30</v>
      </c>
      <c r="H170" s="35" t="s">
        <v>2428</v>
      </c>
      <c r="I170" s="37">
        <v>77.998000000000005</v>
      </c>
      <c r="J170" s="37">
        <f t="shared" si="4"/>
        <v>1247.9680000000001</v>
      </c>
      <c r="K170" s="35">
        <v>16</v>
      </c>
    </row>
    <row r="171" spans="1:13" ht="42" x14ac:dyDescent="0.35">
      <c r="A171" s="34">
        <v>43314.611585648148</v>
      </c>
      <c r="B171" s="34">
        <v>43314</v>
      </c>
      <c r="C171" s="35" t="s">
        <v>135</v>
      </c>
      <c r="D171" s="35" t="s">
        <v>1641</v>
      </c>
      <c r="E171" s="35" t="s">
        <v>1668</v>
      </c>
      <c r="F171" s="36" t="s">
        <v>1669</v>
      </c>
      <c r="G171" s="35">
        <v>30</v>
      </c>
      <c r="H171" s="35" t="s">
        <v>2425</v>
      </c>
      <c r="I171" s="37">
        <v>34.998800000000003</v>
      </c>
      <c r="J171" s="37">
        <f t="shared" si="4"/>
        <v>2239.9232000000002</v>
      </c>
      <c r="K171" s="35">
        <f>26+38</f>
        <v>64</v>
      </c>
    </row>
    <row r="172" spans="1:13" ht="42" x14ac:dyDescent="0.35">
      <c r="A172" s="34">
        <v>43418.41306712963</v>
      </c>
      <c r="B172" s="34">
        <v>43418</v>
      </c>
      <c r="C172" s="35" t="s">
        <v>40</v>
      </c>
      <c r="D172" s="35" t="s">
        <v>1820</v>
      </c>
      <c r="E172" s="35" t="s">
        <v>1117</v>
      </c>
      <c r="F172" s="36" t="s">
        <v>1118</v>
      </c>
      <c r="G172" s="35">
        <v>15</v>
      </c>
      <c r="H172" s="35" t="s">
        <v>2429</v>
      </c>
      <c r="I172" s="37">
        <v>3422</v>
      </c>
      <c r="J172" s="37">
        <f t="shared" si="4"/>
        <v>47908</v>
      </c>
      <c r="K172" s="35">
        <v>14</v>
      </c>
    </row>
    <row r="173" spans="1:13" ht="21" x14ac:dyDescent="0.35">
      <c r="A173" s="34">
        <v>43314.611585648148</v>
      </c>
      <c r="B173" s="34">
        <v>43314</v>
      </c>
      <c r="C173" s="35" t="s">
        <v>135</v>
      </c>
      <c r="D173" s="35" t="s">
        <v>1641</v>
      </c>
      <c r="E173" s="35" t="s">
        <v>163</v>
      </c>
      <c r="F173" s="36" t="s">
        <v>164</v>
      </c>
      <c r="G173" s="35">
        <v>6</v>
      </c>
      <c r="H173" s="35" t="s">
        <v>2428</v>
      </c>
      <c r="I173" s="37">
        <v>594.9914</v>
      </c>
      <c r="J173" s="37">
        <f t="shared" si="4"/>
        <v>2974.9569999999999</v>
      </c>
      <c r="K173" s="35">
        <v>5</v>
      </c>
    </row>
    <row r="174" spans="1:13" ht="21" x14ac:dyDescent="0.35">
      <c r="A174" s="34">
        <v>43314.611585648148</v>
      </c>
      <c r="B174" s="34">
        <v>43314</v>
      </c>
      <c r="C174" s="35" t="s">
        <v>135</v>
      </c>
      <c r="D174" s="35" t="s">
        <v>1641</v>
      </c>
      <c r="E174" s="35" t="s">
        <v>165</v>
      </c>
      <c r="F174" s="36" t="s">
        <v>166</v>
      </c>
      <c r="G174" s="35">
        <v>24</v>
      </c>
      <c r="H174" s="35" t="s">
        <v>2428</v>
      </c>
      <c r="I174" s="37">
        <v>4.9913999999999996</v>
      </c>
      <c r="J174" s="37">
        <f t="shared" si="4"/>
        <v>39.931199999999997</v>
      </c>
      <c r="K174" s="35">
        <v>8</v>
      </c>
    </row>
    <row r="175" spans="1:13" ht="42" x14ac:dyDescent="0.35">
      <c r="A175" s="34">
        <v>43314.611585648148</v>
      </c>
      <c r="B175" s="34">
        <v>43314</v>
      </c>
      <c r="C175" s="35" t="s">
        <v>135</v>
      </c>
      <c r="D175" s="35" t="s">
        <v>1641</v>
      </c>
      <c r="E175" s="35" t="s">
        <v>1670</v>
      </c>
      <c r="F175" s="36" t="s">
        <v>1671</v>
      </c>
      <c r="G175" s="35">
        <v>25</v>
      </c>
      <c r="H175" s="35" t="s">
        <v>2435</v>
      </c>
      <c r="I175" s="37">
        <v>96.476799999999997</v>
      </c>
      <c r="J175" s="37">
        <f t="shared" si="4"/>
        <v>2218.9663999999998</v>
      </c>
      <c r="K175" s="35">
        <v>23</v>
      </c>
    </row>
    <row r="176" spans="1:13" ht="21" x14ac:dyDescent="0.35">
      <c r="A176" s="34">
        <v>43314.611585648148</v>
      </c>
      <c r="B176" s="34">
        <v>43314</v>
      </c>
      <c r="C176" s="35" t="s">
        <v>135</v>
      </c>
      <c r="D176" s="35" t="s">
        <v>1641</v>
      </c>
      <c r="E176" s="35" t="s">
        <v>175</v>
      </c>
      <c r="F176" s="36" t="s">
        <v>176</v>
      </c>
      <c r="G176" s="35">
        <v>30</v>
      </c>
      <c r="H176" s="35" t="s">
        <v>2428</v>
      </c>
      <c r="I176" s="37">
        <v>57.997</v>
      </c>
      <c r="J176" s="37">
        <f t="shared" si="4"/>
        <v>1739.91</v>
      </c>
      <c r="K176" s="35">
        <v>30</v>
      </c>
    </row>
    <row r="177" spans="1:13" ht="42" x14ac:dyDescent="0.35">
      <c r="A177" s="34">
        <v>43314.611585648148</v>
      </c>
      <c r="B177" s="34">
        <v>43314</v>
      </c>
      <c r="C177" s="35" t="s">
        <v>135</v>
      </c>
      <c r="D177" s="35" t="s">
        <v>1641</v>
      </c>
      <c r="E177" s="35" t="s">
        <v>1672</v>
      </c>
      <c r="F177" s="36" t="s">
        <v>1673</v>
      </c>
      <c r="G177" s="35">
        <v>15</v>
      </c>
      <c r="H177" s="35" t="s">
        <v>2428</v>
      </c>
      <c r="I177" s="37">
        <v>74.34</v>
      </c>
      <c r="J177" s="37">
        <f t="shared" si="4"/>
        <v>2081.52</v>
      </c>
      <c r="K177" s="35">
        <v>28</v>
      </c>
    </row>
    <row r="178" spans="1:13" ht="21" x14ac:dyDescent="0.35">
      <c r="A178" s="34">
        <v>43314.611585648148</v>
      </c>
      <c r="B178" s="34">
        <v>43314</v>
      </c>
      <c r="C178" s="35" t="s">
        <v>135</v>
      </c>
      <c r="D178" s="35" t="s">
        <v>1641</v>
      </c>
      <c r="E178" s="35" t="s">
        <v>490</v>
      </c>
      <c r="F178" s="36" t="s">
        <v>491</v>
      </c>
      <c r="G178" s="35">
        <v>300</v>
      </c>
      <c r="H178" s="35" t="s">
        <v>2425</v>
      </c>
      <c r="I178" s="37">
        <v>22.632400000000001</v>
      </c>
      <c r="J178" s="37">
        <f t="shared" si="4"/>
        <v>1176.8848</v>
      </c>
      <c r="K178" s="35">
        <f>30+22</f>
        <v>52</v>
      </c>
    </row>
    <row r="179" spans="1:13" ht="21" x14ac:dyDescent="0.35">
      <c r="A179" s="34">
        <v>43316.367083333331</v>
      </c>
      <c r="B179" s="34">
        <v>43316</v>
      </c>
      <c r="C179" s="35" t="s">
        <v>40</v>
      </c>
      <c r="D179" s="35" t="s">
        <v>1694</v>
      </c>
      <c r="E179" s="35" t="s">
        <v>177</v>
      </c>
      <c r="F179" s="36" t="s">
        <v>178</v>
      </c>
      <c r="G179" s="35">
        <v>20</v>
      </c>
      <c r="H179" s="35" t="s">
        <v>2435</v>
      </c>
      <c r="I179" s="37">
        <v>53.1</v>
      </c>
      <c r="J179" s="37">
        <f t="shared" si="4"/>
        <v>4885.2</v>
      </c>
      <c r="K179" s="35">
        <v>92</v>
      </c>
    </row>
    <row r="180" spans="1:13" ht="42" x14ac:dyDescent="0.35">
      <c r="A180" s="34">
        <v>42859.442789351851</v>
      </c>
      <c r="B180" s="34">
        <v>42858</v>
      </c>
      <c r="C180" s="35" t="s">
        <v>135</v>
      </c>
      <c r="D180" s="35" t="s">
        <v>1011</v>
      </c>
      <c r="E180" s="35" t="s">
        <v>220</v>
      </c>
      <c r="F180" s="36" t="s">
        <v>221</v>
      </c>
      <c r="G180" s="35">
        <v>50</v>
      </c>
      <c r="H180" s="35" t="s">
        <v>2425</v>
      </c>
      <c r="I180" s="37">
        <v>312.7</v>
      </c>
      <c r="J180" s="37">
        <f t="shared" si="4"/>
        <v>14071.5</v>
      </c>
      <c r="K180" s="35">
        <v>45</v>
      </c>
    </row>
    <row r="181" spans="1:13" ht="21" x14ac:dyDescent="0.35">
      <c r="A181" s="34">
        <v>42859.442789351851</v>
      </c>
      <c r="B181" s="34">
        <v>42858</v>
      </c>
      <c r="C181" s="35" t="s">
        <v>135</v>
      </c>
      <c r="D181" s="35" t="s">
        <v>1011</v>
      </c>
      <c r="E181" s="35" t="s">
        <v>1038</v>
      </c>
      <c r="F181" s="36" t="s">
        <v>1039</v>
      </c>
      <c r="G181" s="35">
        <v>36</v>
      </c>
      <c r="H181" s="35" t="s">
        <v>2428</v>
      </c>
      <c r="I181" s="37">
        <v>129.80000000000001</v>
      </c>
      <c r="J181" s="37">
        <f t="shared" si="4"/>
        <v>1817.2000000000003</v>
      </c>
      <c r="K181" s="35">
        <v>14</v>
      </c>
    </row>
    <row r="182" spans="1:13" ht="21" x14ac:dyDescent="0.35">
      <c r="A182" s="34">
        <v>43332.407581018517</v>
      </c>
      <c r="B182" s="34">
        <v>43332</v>
      </c>
      <c r="C182" s="35" t="s">
        <v>40</v>
      </c>
      <c r="D182" s="35" t="s">
        <v>1718</v>
      </c>
      <c r="E182" s="35" t="s">
        <v>492</v>
      </c>
      <c r="F182" s="36" t="s">
        <v>493</v>
      </c>
      <c r="G182" s="35">
        <v>250</v>
      </c>
      <c r="H182" s="35" t="s">
        <v>2428</v>
      </c>
      <c r="I182" s="37">
        <v>13.4992</v>
      </c>
      <c r="J182" s="37">
        <f t="shared" si="4"/>
        <v>2807.8335999999999</v>
      </c>
      <c r="K182" s="35">
        <f>154+54</f>
        <v>208</v>
      </c>
    </row>
    <row r="183" spans="1:13" ht="21" x14ac:dyDescent="0.35">
      <c r="A183" s="34">
        <v>43332.407581018517</v>
      </c>
      <c r="B183" s="34">
        <v>43332</v>
      </c>
      <c r="C183" s="35" t="s">
        <v>40</v>
      </c>
      <c r="D183" s="35" t="s">
        <v>1718</v>
      </c>
      <c r="E183" s="35" t="s">
        <v>295</v>
      </c>
      <c r="F183" s="36" t="s">
        <v>296</v>
      </c>
      <c r="G183" s="35">
        <v>40</v>
      </c>
      <c r="H183" s="35" t="s">
        <v>2428</v>
      </c>
      <c r="I183" s="37">
        <v>42.48</v>
      </c>
      <c r="J183" s="37">
        <f t="shared" si="4"/>
        <v>509.76</v>
      </c>
      <c r="K183" s="35">
        <v>12</v>
      </c>
    </row>
    <row r="184" spans="1:13" s="8" customFormat="1" ht="21" x14ac:dyDescent="0.35">
      <c r="A184" s="34">
        <v>42481.355416666665</v>
      </c>
      <c r="B184" s="34">
        <v>42481</v>
      </c>
      <c r="C184" s="35" t="s">
        <v>135</v>
      </c>
      <c r="D184" s="35" t="s">
        <v>208</v>
      </c>
      <c r="E184" s="35" t="s">
        <v>216</v>
      </c>
      <c r="F184" s="36" t="s">
        <v>217</v>
      </c>
      <c r="G184" s="35">
        <v>10</v>
      </c>
      <c r="H184" s="35" t="s">
        <v>2434</v>
      </c>
      <c r="I184" s="37">
        <v>147.5</v>
      </c>
      <c r="J184" s="37">
        <f t="shared" si="4"/>
        <v>295</v>
      </c>
      <c r="K184" s="35">
        <v>2</v>
      </c>
      <c r="L184" s="11"/>
      <c r="M184" s="11"/>
    </row>
    <row r="185" spans="1:13" s="60" customFormat="1" ht="21" x14ac:dyDescent="0.35">
      <c r="A185" s="108">
        <v>43314.611585648148</v>
      </c>
      <c r="B185" s="108">
        <v>43314</v>
      </c>
      <c r="C185" s="109" t="s">
        <v>135</v>
      </c>
      <c r="D185" s="109" t="s">
        <v>1641</v>
      </c>
      <c r="E185" s="109" t="s">
        <v>179</v>
      </c>
      <c r="F185" s="110" t="s">
        <v>180</v>
      </c>
      <c r="G185" s="109">
        <v>45</v>
      </c>
      <c r="H185" s="109" t="s">
        <v>2426</v>
      </c>
      <c r="I185" s="111">
        <v>351.64</v>
      </c>
      <c r="J185" s="37">
        <f t="shared" si="4"/>
        <v>26373</v>
      </c>
      <c r="K185" s="109">
        <v>75</v>
      </c>
    </row>
    <row r="186" spans="1:13" ht="21" x14ac:dyDescent="0.35">
      <c r="A186" s="34">
        <v>43332.407581018517</v>
      </c>
      <c r="B186" s="34">
        <v>43332</v>
      </c>
      <c r="C186" s="35" t="s">
        <v>40</v>
      </c>
      <c r="D186" s="35" t="s">
        <v>1718</v>
      </c>
      <c r="E186" s="35" t="s">
        <v>1719</v>
      </c>
      <c r="F186" s="36" t="s">
        <v>1720</v>
      </c>
      <c r="G186" s="35">
        <v>300</v>
      </c>
      <c r="H186" s="35" t="s">
        <v>2428</v>
      </c>
      <c r="I186" s="37">
        <v>1.3688</v>
      </c>
      <c r="J186" s="37">
        <f t="shared" si="4"/>
        <v>496.87439999999998</v>
      </c>
      <c r="K186" s="35">
        <f>193+170</f>
        <v>363</v>
      </c>
    </row>
    <row r="187" spans="1:13" ht="42" x14ac:dyDescent="0.35">
      <c r="A187" s="34">
        <v>43332.407581018517</v>
      </c>
      <c r="B187" s="34">
        <v>43332</v>
      </c>
      <c r="C187" s="35" t="s">
        <v>40</v>
      </c>
      <c r="D187" s="35" t="s">
        <v>1718</v>
      </c>
      <c r="E187" s="35" t="s">
        <v>1721</v>
      </c>
      <c r="F187" s="36" t="s">
        <v>1722</v>
      </c>
      <c r="G187" s="35">
        <v>25</v>
      </c>
      <c r="H187" s="35" t="s">
        <v>2435</v>
      </c>
      <c r="I187" s="37">
        <v>85.349400000000003</v>
      </c>
      <c r="J187" s="37">
        <f t="shared" ref="J187:J211" si="5">+K187*I187</f>
        <v>1963.0362</v>
      </c>
      <c r="K187" s="35">
        <v>23</v>
      </c>
      <c r="M187" s="8"/>
    </row>
    <row r="188" spans="1:13" ht="21" x14ac:dyDescent="0.35">
      <c r="A188" s="34">
        <v>43314.611585648148</v>
      </c>
      <c r="B188" s="34">
        <v>43314</v>
      </c>
      <c r="C188" s="35" t="s">
        <v>135</v>
      </c>
      <c r="D188" s="35" t="s">
        <v>1641</v>
      </c>
      <c r="E188" s="35" t="s">
        <v>1674</v>
      </c>
      <c r="F188" s="36" t="s">
        <v>1675</v>
      </c>
      <c r="G188" s="35">
        <v>30</v>
      </c>
      <c r="H188" s="35" t="s">
        <v>2425</v>
      </c>
      <c r="I188" s="37">
        <v>14.9978</v>
      </c>
      <c r="J188" s="37">
        <f t="shared" si="5"/>
        <v>284.95819999999998</v>
      </c>
      <c r="K188" s="35">
        <f>13+6</f>
        <v>19</v>
      </c>
      <c r="M188" s="8"/>
    </row>
    <row r="189" spans="1:13" ht="21" x14ac:dyDescent="0.35">
      <c r="A189" s="34">
        <v>43314.611585648148</v>
      </c>
      <c r="B189" s="34">
        <v>43314</v>
      </c>
      <c r="C189" s="35" t="s">
        <v>135</v>
      </c>
      <c r="D189" s="35" t="s">
        <v>1641</v>
      </c>
      <c r="E189" s="35" t="s">
        <v>222</v>
      </c>
      <c r="F189" s="36" t="s">
        <v>223</v>
      </c>
      <c r="G189" s="35">
        <v>25</v>
      </c>
      <c r="H189" s="35" t="s">
        <v>2428</v>
      </c>
      <c r="I189" s="37">
        <v>27.14</v>
      </c>
      <c r="J189" s="37">
        <f t="shared" si="5"/>
        <v>1438.42</v>
      </c>
      <c r="K189" s="35">
        <f>13+40</f>
        <v>53</v>
      </c>
      <c r="L189" s="8"/>
    </row>
    <row r="190" spans="1:13" ht="21" x14ac:dyDescent="0.35">
      <c r="A190" s="34">
        <v>43314.611585648148</v>
      </c>
      <c r="B190" s="34">
        <v>43314</v>
      </c>
      <c r="C190" s="35" t="s">
        <v>135</v>
      </c>
      <c r="D190" s="35" t="s">
        <v>1641</v>
      </c>
      <c r="E190" s="35" t="s">
        <v>196</v>
      </c>
      <c r="F190" s="36" t="s">
        <v>197</v>
      </c>
      <c r="G190" s="35">
        <v>30</v>
      </c>
      <c r="H190" s="35" t="s">
        <v>2425</v>
      </c>
      <c r="I190" s="37">
        <v>21.004000000000001</v>
      </c>
      <c r="J190" s="37">
        <f t="shared" si="5"/>
        <v>567.10800000000006</v>
      </c>
      <c r="K190" s="35">
        <v>27</v>
      </c>
      <c r="L190" s="8"/>
    </row>
    <row r="191" spans="1:13" ht="21" x14ac:dyDescent="0.35">
      <c r="A191" s="34">
        <v>42486.388692129629</v>
      </c>
      <c r="B191" s="34">
        <v>42485</v>
      </c>
      <c r="C191" s="35" t="s">
        <v>40</v>
      </c>
      <c r="D191" s="35" t="s">
        <v>229</v>
      </c>
      <c r="E191" s="35" t="s">
        <v>230</v>
      </c>
      <c r="F191" s="36" t="s">
        <v>231</v>
      </c>
      <c r="G191" s="35">
        <v>5</v>
      </c>
      <c r="H191" s="35" t="s">
        <v>2435</v>
      </c>
      <c r="I191" s="37">
        <v>1100.2556</v>
      </c>
      <c r="J191" s="37">
        <f t="shared" si="5"/>
        <v>2200.5111999999999</v>
      </c>
      <c r="K191" s="35">
        <v>2</v>
      </c>
    </row>
    <row r="192" spans="1:13" ht="42" x14ac:dyDescent="0.35">
      <c r="A192" s="34">
        <v>43314.611585648148</v>
      </c>
      <c r="B192" s="34">
        <v>43314</v>
      </c>
      <c r="C192" s="35" t="s">
        <v>135</v>
      </c>
      <c r="D192" s="35" t="s">
        <v>1641</v>
      </c>
      <c r="E192" s="35" t="s">
        <v>310</v>
      </c>
      <c r="F192" s="36" t="s">
        <v>311</v>
      </c>
      <c r="G192" s="35">
        <v>55</v>
      </c>
      <c r="H192" s="35" t="s">
        <v>2428</v>
      </c>
      <c r="I192" s="37">
        <v>74.34</v>
      </c>
      <c r="J192" s="37">
        <f t="shared" si="5"/>
        <v>2155.86</v>
      </c>
      <c r="K192" s="35">
        <f>22+7</f>
        <v>29</v>
      </c>
    </row>
    <row r="193" spans="1:11" ht="21" x14ac:dyDescent="0.35">
      <c r="A193" s="34">
        <v>42500.647245370368</v>
      </c>
      <c r="B193" s="34">
        <v>42500</v>
      </c>
      <c r="C193" s="35" t="s">
        <v>40</v>
      </c>
      <c r="D193" s="35" t="s">
        <v>294</v>
      </c>
      <c r="E193" s="35" t="s">
        <v>312</v>
      </c>
      <c r="F193" s="36" t="s">
        <v>313</v>
      </c>
      <c r="G193" s="35">
        <v>10</v>
      </c>
      <c r="H193" s="35" t="s">
        <v>2428</v>
      </c>
      <c r="I193" s="37">
        <v>578.20000000000005</v>
      </c>
      <c r="J193" s="37">
        <f t="shared" si="5"/>
        <v>8094.8000000000011</v>
      </c>
      <c r="K193" s="35">
        <v>14</v>
      </c>
    </row>
    <row r="194" spans="1:11" ht="21" x14ac:dyDescent="0.35">
      <c r="A194" s="34">
        <v>42534.451840277776</v>
      </c>
      <c r="B194" s="34">
        <v>42534</v>
      </c>
      <c r="C194" s="35" t="s">
        <v>135</v>
      </c>
      <c r="D194" s="35" t="s">
        <v>461</v>
      </c>
      <c r="E194" s="35" t="s">
        <v>464</v>
      </c>
      <c r="F194" s="36" t="s">
        <v>465</v>
      </c>
      <c r="G194" s="35">
        <v>150</v>
      </c>
      <c r="H194" s="35" t="s">
        <v>2428</v>
      </c>
      <c r="I194" s="37">
        <v>354</v>
      </c>
      <c r="J194" s="37">
        <f t="shared" si="5"/>
        <v>354</v>
      </c>
      <c r="K194" s="35">
        <v>1</v>
      </c>
    </row>
    <row r="195" spans="1:11" ht="21" x14ac:dyDescent="0.35">
      <c r="A195" s="34">
        <v>43315.436851851853</v>
      </c>
      <c r="B195" s="34">
        <v>43315</v>
      </c>
      <c r="C195" s="35" t="s">
        <v>135</v>
      </c>
      <c r="D195" s="35" t="s">
        <v>1687</v>
      </c>
      <c r="E195" s="35" t="s">
        <v>518</v>
      </c>
      <c r="F195" s="36" t="s">
        <v>519</v>
      </c>
      <c r="G195" s="35">
        <v>10</v>
      </c>
      <c r="H195" s="35" t="s">
        <v>2428</v>
      </c>
      <c r="I195" s="37">
        <v>23.6</v>
      </c>
      <c r="J195" s="37">
        <f t="shared" si="5"/>
        <v>212.4</v>
      </c>
      <c r="K195" s="35">
        <v>9</v>
      </c>
    </row>
    <row r="196" spans="1:11" ht="21" x14ac:dyDescent="0.35">
      <c r="A196" s="34">
        <v>43454.640231481484</v>
      </c>
      <c r="B196" s="34">
        <v>43454</v>
      </c>
      <c r="C196" s="35" t="s">
        <v>40</v>
      </c>
      <c r="D196" s="35" t="s">
        <v>1906</v>
      </c>
      <c r="E196" s="35" t="s">
        <v>538</v>
      </c>
      <c r="F196" s="36" t="s">
        <v>539</v>
      </c>
      <c r="G196" s="35">
        <v>500</v>
      </c>
      <c r="H196" s="35" t="s">
        <v>2428</v>
      </c>
      <c r="I196" s="37">
        <v>110.92</v>
      </c>
      <c r="J196" s="37">
        <f t="shared" si="5"/>
        <v>165270.79999999999</v>
      </c>
      <c r="K196" s="35">
        <v>1490</v>
      </c>
    </row>
    <row r="197" spans="1:11" ht="21" x14ac:dyDescent="0.35">
      <c r="A197" s="34">
        <v>43332.407581018517</v>
      </c>
      <c r="B197" s="34">
        <v>43332</v>
      </c>
      <c r="C197" s="35" t="s">
        <v>40</v>
      </c>
      <c r="D197" s="35" t="s">
        <v>1718</v>
      </c>
      <c r="E197" s="35" t="s">
        <v>1725</v>
      </c>
      <c r="F197" s="36" t="s">
        <v>1726</v>
      </c>
      <c r="G197" s="35">
        <v>400</v>
      </c>
      <c r="H197" s="35" t="s">
        <v>2428</v>
      </c>
      <c r="I197" s="37">
        <v>11.3398</v>
      </c>
      <c r="J197" s="37">
        <f t="shared" si="5"/>
        <v>2834.9500000000003</v>
      </c>
      <c r="K197" s="35">
        <f>154+96</f>
        <v>250</v>
      </c>
    </row>
    <row r="198" spans="1:11" ht="21" x14ac:dyDescent="0.35">
      <c r="A198" s="34">
        <v>43396.478136574071</v>
      </c>
      <c r="B198" s="34">
        <v>43396</v>
      </c>
      <c r="C198" s="35" t="s">
        <v>40</v>
      </c>
      <c r="D198" s="35" t="s">
        <v>1783</v>
      </c>
      <c r="E198" s="35" t="s">
        <v>1787</v>
      </c>
      <c r="F198" s="36" t="s">
        <v>1788</v>
      </c>
      <c r="G198" s="35">
        <v>40</v>
      </c>
      <c r="H198" s="35" t="s">
        <v>2429</v>
      </c>
      <c r="I198" s="37">
        <v>1092.68</v>
      </c>
      <c r="J198" s="37">
        <f t="shared" si="5"/>
        <v>37151.120000000003</v>
      </c>
      <c r="K198" s="35">
        <v>34</v>
      </c>
    </row>
    <row r="199" spans="1:11" ht="42" x14ac:dyDescent="0.35">
      <c r="A199" s="34">
        <v>43396.568206018521</v>
      </c>
      <c r="B199" s="34">
        <v>43396</v>
      </c>
      <c r="C199" s="35" t="s">
        <v>135</v>
      </c>
      <c r="D199" s="35" t="s">
        <v>1791</v>
      </c>
      <c r="E199" s="35" t="s">
        <v>1792</v>
      </c>
      <c r="F199" s="36" t="s">
        <v>1793</v>
      </c>
      <c r="G199" s="35">
        <v>125</v>
      </c>
      <c r="H199" s="35" t="s">
        <v>2429</v>
      </c>
      <c r="I199" s="37">
        <v>778.8</v>
      </c>
      <c r="J199" s="37">
        <f t="shared" si="5"/>
        <v>71649.599999999991</v>
      </c>
      <c r="K199" s="35">
        <v>92</v>
      </c>
    </row>
    <row r="200" spans="1:11" ht="21" x14ac:dyDescent="0.35">
      <c r="A200" s="34">
        <v>43315</v>
      </c>
      <c r="B200" s="34">
        <v>43314.355324074073</v>
      </c>
      <c r="C200" s="35"/>
      <c r="D200" s="35"/>
      <c r="E200" s="35" t="s">
        <v>1040</v>
      </c>
      <c r="F200" s="36" t="s">
        <v>1041</v>
      </c>
      <c r="G200" s="35">
        <v>24</v>
      </c>
      <c r="H200" s="35" t="s">
        <v>2428</v>
      </c>
      <c r="I200" s="37">
        <v>12.4962</v>
      </c>
      <c r="J200" s="37">
        <f t="shared" si="5"/>
        <v>299.90879999999999</v>
      </c>
      <c r="K200" s="35">
        <v>24</v>
      </c>
    </row>
    <row r="201" spans="1:11" ht="21" x14ac:dyDescent="0.35">
      <c r="A201" s="34">
        <v>43315</v>
      </c>
      <c r="B201" s="34">
        <v>43315.457268518519</v>
      </c>
      <c r="C201" s="35"/>
      <c r="D201" s="35"/>
      <c r="E201" s="35" t="s">
        <v>314</v>
      </c>
      <c r="F201" s="36" t="s">
        <v>315</v>
      </c>
      <c r="G201" s="35">
        <v>6</v>
      </c>
      <c r="H201" s="35" t="s">
        <v>2428</v>
      </c>
      <c r="I201" s="37">
        <v>875</v>
      </c>
      <c r="J201" s="37">
        <f t="shared" si="5"/>
        <v>3500</v>
      </c>
      <c r="K201" s="35">
        <v>4</v>
      </c>
    </row>
    <row r="202" spans="1:11" ht="21" x14ac:dyDescent="0.35">
      <c r="A202" s="34">
        <v>43314</v>
      </c>
      <c r="B202" s="34">
        <v>43315.355312500003</v>
      </c>
      <c r="C202" s="31"/>
      <c r="D202" s="31"/>
      <c r="E202" s="35" t="s">
        <v>1032</v>
      </c>
      <c r="F202" s="36" t="s">
        <v>1033</v>
      </c>
      <c r="G202" s="35">
        <v>5</v>
      </c>
      <c r="H202" s="35" t="s">
        <v>2425</v>
      </c>
      <c r="I202" s="37">
        <v>371.995</v>
      </c>
      <c r="J202" s="37">
        <f t="shared" si="5"/>
        <v>1115.9850000000001</v>
      </c>
      <c r="K202" s="35">
        <v>3</v>
      </c>
    </row>
    <row r="203" spans="1:11" ht="21" x14ac:dyDescent="0.35">
      <c r="A203" s="34">
        <v>43314</v>
      </c>
      <c r="B203" s="34">
        <v>43315.355312500003</v>
      </c>
      <c r="C203" s="31"/>
      <c r="D203" s="31"/>
      <c r="E203" s="35" t="s">
        <v>214</v>
      </c>
      <c r="F203" s="36" t="s">
        <v>215</v>
      </c>
      <c r="G203" s="35">
        <v>5</v>
      </c>
      <c r="H203" s="35" t="s">
        <v>2428</v>
      </c>
      <c r="I203" s="37">
        <v>190.00360000000001</v>
      </c>
      <c r="J203" s="37">
        <f t="shared" si="5"/>
        <v>1520.0288</v>
      </c>
      <c r="K203" s="35">
        <v>8</v>
      </c>
    </row>
    <row r="204" spans="1:11" ht="21" x14ac:dyDescent="0.35">
      <c r="A204" s="113">
        <v>42859</v>
      </c>
      <c r="B204" s="113">
        <v>42858.442824074074</v>
      </c>
      <c r="C204" s="31"/>
      <c r="D204" s="31"/>
      <c r="E204" s="114" t="s">
        <v>1014</v>
      </c>
      <c r="F204" s="115" t="s">
        <v>1015</v>
      </c>
      <c r="G204" s="114">
        <v>25</v>
      </c>
      <c r="H204" s="114" t="s">
        <v>2426</v>
      </c>
      <c r="I204" s="116">
        <v>21.995200000000001</v>
      </c>
      <c r="J204" s="37">
        <f t="shared" si="5"/>
        <v>483.89440000000002</v>
      </c>
      <c r="K204" s="114">
        <v>22</v>
      </c>
    </row>
    <row r="205" spans="1:11" ht="42" x14ac:dyDescent="0.35">
      <c r="A205" s="113">
        <v>42923</v>
      </c>
      <c r="B205" s="113">
        <v>42922.338564814818</v>
      </c>
      <c r="C205" s="31"/>
      <c r="D205" s="31"/>
      <c r="E205" s="114" t="s">
        <v>540</v>
      </c>
      <c r="F205" s="115" t="s">
        <v>541</v>
      </c>
      <c r="G205" s="114">
        <v>20</v>
      </c>
      <c r="H205" s="114" t="s">
        <v>2429</v>
      </c>
      <c r="I205" s="116">
        <v>2360</v>
      </c>
      <c r="J205" s="37">
        <f t="shared" si="5"/>
        <v>113280</v>
      </c>
      <c r="K205" s="114">
        <v>48</v>
      </c>
    </row>
    <row r="206" spans="1:11" ht="42" x14ac:dyDescent="0.35">
      <c r="A206" s="113">
        <v>42955.551122685189</v>
      </c>
      <c r="B206" s="113">
        <v>42955</v>
      </c>
      <c r="C206" s="31"/>
      <c r="D206" s="31"/>
      <c r="E206" s="114" t="s">
        <v>542</v>
      </c>
      <c r="F206" s="115" t="s">
        <v>543</v>
      </c>
      <c r="G206" s="114">
        <v>25</v>
      </c>
      <c r="H206" s="114" t="s">
        <v>2429</v>
      </c>
      <c r="I206" s="116">
        <v>1298</v>
      </c>
      <c r="J206" s="37">
        <f t="shared" si="5"/>
        <v>80476</v>
      </c>
      <c r="K206" s="114">
        <v>62</v>
      </c>
    </row>
    <row r="207" spans="1:11" ht="21" x14ac:dyDescent="0.35">
      <c r="A207" s="113">
        <v>43040</v>
      </c>
      <c r="B207" s="113">
        <v>43040.631331018521</v>
      </c>
      <c r="C207" s="31"/>
      <c r="D207" s="31"/>
      <c r="E207" s="114" t="s">
        <v>536</v>
      </c>
      <c r="F207" s="115" t="s">
        <v>537</v>
      </c>
      <c r="G207" s="114">
        <v>1000</v>
      </c>
      <c r="H207" s="114" t="s">
        <v>2428</v>
      </c>
      <c r="I207" s="116">
        <v>18.88</v>
      </c>
      <c r="J207" s="37">
        <f t="shared" si="5"/>
        <v>169920</v>
      </c>
      <c r="K207" s="114">
        <v>9000</v>
      </c>
    </row>
    <row r="208" spans="1:11" ht="21" x14ac:dyDescent="0.35">
      <c r="A208" s="34">
        <v>42136.395949074074</v>
      </c>
      <c r="B208" s="34">
        <v>42123</v>
      </c>
      <c r="C208" s="35"/>
      <c r="D208" s="35"/>
      <c r="E208" s="35" t="s">
        <v>1939</v>
      </c>
      <c r="F208" s="36" t="s">
        <v>1940</v>
      </c>
      <c r="G208" s="35">
        <v>30</v>
      </c>
      <c r="H208" s="35" t="s">
        <v>2428</v>
      </c>
      <c r="I208" s="37">
        <v>175.34800000000001</v>
      </c>
      <c r="J208" s="37">
        <f t="shared" si="5"/>
        <v>3857.6560000000004</v>
      </c>
      <c r="K208" s="35">
        <v>22</v>
      </c>
    </row>
    <row r="209" spans="1:11" ht="29.25" customHeight="1" x14ac:dyDescent="0.35">
      <c r="A209" s="34">
        <v>43410.56177083333</v>
      </c>
      <c r="B209" s="34">
        <v>43410</v>
      </c>
      <c r="C209" s="35"/>
      <c r="D209" s="35"/>
      <c r="E209" s="35" t="s">
        <v>1807</v>
      </c>
      <c r="F209" s="36" t="s">
        <v>1808</v>
      </c>
      <c r="G209" s="35">
        <v>500</v>
      </c>
      <c r="H209" s="35" t="s">
        <v>2428</v>
      </c>
      <c r="I209" s="37">
        <v>9.9120000000000008</v>
      </c>
      <c r="J209" s="37">
        <f t="shared" si="5"/>
        <v>4856.88</v>
      </c>
      <c r="K209" s="35">
        <v>490</v>
      </c>
    </row>
    <row r="210" spans="1:11" ht="29.25" customHeight="1" x14ac:dyDescent="0.35">
      <c r="A210" s="34">
        <v>43314.611585648148</v>
      </c>
      <c r="B210" s="34">
        <v>43314</v>
      </c>
      <c r="C210" s="35"/>
      <c r="D210" s="35"/>
      <c r="E210" s="35" t="s">
        <v>218</v>
      </c>
      <c r="F210" s="36" t="s">
        <v>219</v>
      </c>
      <c r="G210" s="35">
        <v>10</v>
      </c>
      <c r="H210" s="35" t="s">
        <v>2428</v>
      </c>
      <c r="I210" s="37">
        <v>330.4</v>
      </c>
      <c r="J210" s="37">
        <f t="shared" si="5"/>
        <v>330.4</v>
      </c>
      <c r="K210" s="35">
        <v>1</v>
      </c>
    </row>
    <row r="211" spans="1:11" ht="21" x14ac:dyDescent="0.35">
      <c r="A211" s="34">
        <v>42136</v>
      </c>
      <c r="B211" s="34">
        <v>42136.62226851852</v>
      </c>
      <c r="C211" s="35"/>
      <c r="D211" s="35"/>
      <c r="E211" s="35" t="s">
        <v>494</v>
      </c>
      <c r="F211" s="36" t="s">
        <v>495</v>
      </c>
      <c r="G211" s="35">
        <v>20</v>
      </c>
      <c r="H211" s="35" t="s">
        <v>2428</v>
      </c>
      <c r="I211" s="37">
        <v>21.24</v>
      </c>
      <c r="J211" s="37">
        <f t="shared" si="5"/>
        <v>6371.9999999999991</v>
      </c>
      <c r="K211" s="35">
        <v>300</v>
      </c>
    </row>
    <row r="212" spans="1:11" ht="21" x14ac:dyDescent="0.35">
      <c r="C212" s="31"/>
      <c r="D212" s="31"/>
      <c r="E212" s="31"/>
      <c r="F212" s="32"/>
      <c r="G212" s="31"/>
      <c r="H212" s="31"/>
      <c r="I212" s="33"/>
      <c r="J212" s="33"/>
      <c r="K212" s="31"/>
    </row>
    <row r="213" spans="1:11" ht="21.75" thickBot="1" x14ac:dyDescent="0.4">
      <c r="A213" s="42"/>
      <c r="B213" s="42"/>
      <c r="C213" s="31"/>
      <c r="D213" s="31"/>
      <c r="E213" s="31"/>
      <c r="F213" s="32"/>
      <c r="G213" s="31"/>
      <c r="H213" s="31"/>
      <c r="I213" s="33"/>
      <c r="J213" s="43">
        <f>SUM(J122:J211)</f>
        <v>1316163.2759999996</v>
      </c>
      <c r="K213" s="31"/>
    </row>
    <row r="214" spans="1:11" ht="15.75" thickTop="1" x14ac:dyDescent="0.25">
      <c r="A214" s="14"/>
      <c r="B214" s="14"/>
      <c r="J214" s="26"/>
    </row>
    <row r="215" spans="1:11" x14ac:dyDescent="0.25">
      <c r="A215" s="14"/>
      <c r="B215" s="14"/>
      <c r="J215" s="26"/>
    </row>
    <row r="216" spans="1:11" x14ac:dyDescent="0.25">
      <c r="F216" s="11"/>
      <c r="I216" s="11"/>
      <c r="J216" s="11"/>
    </row>
    <row r="217" spans="1:11" ht="26.25" x14ac:dyDescent="0.4">
      <c r="A217" s="46" t="s">
        <v>2455</v>
      </c>
      <c r="B217" s="47"/>
      <c r="C217" s="47"/>
      <c r="D217" s="47"/>
      <c r="E217" s="47"/>
      <c r="F217" s="48"/>
      <c r="G217" s="47"/>
      <c r="H217" s="47"/>
      <c r="I217" s="49"/>
      <c r="J217" s="49"/>
      <c r="K217" s="47"/>
    </row>
    <row r="218" spans="1:11" ht="69.75" x14ac:dyDescent="0.25">
      <c r="A218" s="56" t="s">
        <v>2441</v>
      </c>
      <c r="B218" s="56" t="s">
        <v>2442</v>
      </c>
      <c r="C218" s="56" t="s">
        <v>2419</v>
      </c>
      <c r="D218" s="56"/>
      <c r="E218" s="57" t="s">
        <v>2443</v>
      </c>
      <c r="F218" s="58" t="s">
        <v>2444</v>
      </c>
      <c r="G218" s="58" t="s">
        <v>2463</v>
      </c>
      <c r="H218" s="56" t="s">
        <v>2428</v>
      </c>
      <c r="I218" s="56" t="s">
        <v>2446</v>
      </c>
      <c r="J218" s="56" t="s">
        <v>2447</v>
      </c>
      <c r="K218" s="56" t="s">
        <v>2448</v>
      </c>
    </row>
    <row r="219" spans="1:11" ht="21" x14ac:dyDescent="0.35">
      <c r="A219" s="34">
        <v>43425.590555555558</v>
      </c>
      <c r="B219" s="34">
        <v>43425</v>
      </c>
      <c r="C219" s="35" t="s">
        <v>135</v>
      </c>
      <c r="D219" s="35" t="s">
        <v>1840</v>
      </c>
      <c r="E219" s="35" t="s">
        <v>531</v>
      </c>
      <c r="F219" s="36" t="s">
        <v>532</v>
      </c>
      <c r="G219" s="35">
        <v>200</v>
      </c>
      <c r="H219" s="35" t="s">
        <v>2428</v>
      </c>
      <c r="I219" s="37">
        <v>979.4</v>
      </c>
      <c r="J219" s="37">
        <f>+K219*I219</f>
        <v>35258.400000000001</v>
      </c>
      <c r="K219" s="35">
        <v>36</v>
      </c>
    </row>
    <row r="220" spans="1:11" ht="21" x14ac:dyDescent="0.35">
      <c r="A220" s="34">
        <v>43384.427384259259</v>
      </c>
      <c r="B220" s="34">
        <v>43382</v>
      </c>
      <c r="C220" s="35" t="s">
        <v>1757</v>
      </c>
      <c r="D220" s="35" t="s">
        <v>40</v>
      </c>
      <c r="E220" s="35" t="s">
        <v>1759</v>
      </c>
      <c r="F220" s="35" t="s">
        <v>1760</v>
      </c>
      <c r="G220" s="35">
        <v>15</v>
      </c>
      <c r="H220" s="35" t="s">
        <v>2425</v>
      </c>
      <c r="I220" s="37">
        <v>3138.8</v>
      </c>
      <c r="J220" s="37">
        <f t="shared" ref="J220:J222" si="6">+K220*I220</f>
        <v>43943.200000000004</v>
      </c>
      <c r="K220" s="35">
        <v>14</v>
      </c>
    </row>
    <row r="221" spans="1:11" ht="21" x14ac:dyDescent="0.35">
      <c r="A221" s="34">
        <v>43321</v>
      </c>
      <c r="B221" s="34">
        <v>43321.36991898148</v>
      </c>
      <c r="C221" s="11" t="s">
        <v>40</v>
      </c>
      <c r="D221" s="11" t="s">
        <v>1702</v>
      </c>
      <c r="E221" s="35" t="s">
        <v>1703</v>
      </c>
      <c r="F221" s="35" t="s">
        <v>1704</v>
      </c>
      <c r="G221" s="35">
        <v>50</v>
      </c>
      <c r="H221" s="35" t="s">
        <v>2428</v>
      </c>
      <c r="I221" s="37">
        <v>973.5</v>
      </c>
      <c r="J221" s="37">
        <f t="shared" si="6"/>
        <v>20443.5</v>
      </c>
      <c r="K221" s="35">
        <f>13+8</f>
        <v>21</v>
      </c>
    </row>
    <row r="222" spans="1:11" ht="29.25" customHeight="1" x14ac:dyDescent="0.35">
      <c r="A222" s="34">
        <v>42177.525810185187</v>
      </c>
      <c r="B222" s="34">
        <v>42177</v>
      </c>
      <c r="C222" s="35"/>
      <c r="D222" s="35"/>
      <c r="E222" s="35" t="s">
        <v>2012</v>
      </c>
      <c r="F222" s="36" t="s">
        <v>2013</v>
      </c>
      <c r="G222" s="35">
        <v>300</v>
      </c>
      <c r="H222" s="35" t="s">
        <v>2428</v>
      </c>
      <c r="I222" s="37">
        <v>826</v>
      </c>
      <c r="J222" s="37">
        <f t="shared" si="6"/>
        <v>24780</v>
      </c>
      <c r="K222" s="35">
        <v>30</v>
      </c>
    </row>
    <row r="223" spans="1:11" ht="29.25" customHeight="1" x14ac:dyDescent="0.35">
      <c r="A223" s="105"/>
      <c r="B223" s="105"/>
      <c r="C223" s="106"/>
      <c r="D223" s="106"/>
      <c r="E223" s="106"/>
      <c r="F223" s="112"/>
      <c r="G223" s="106"/>
      <c r="H223" s="106"/>
      <c r="I223" s="107"/>
      <c r="J223" s="107"/>
      <c r="K223" s="106"/>
    </row>
    <row r="224" spans="1:11" ht="21.75" thickBot="1" x14ac:dyDescent="0.4">
      <c r="A224" s="31"/>
      <c r="B224" s="31"/>
      <c r="C224" s="31"/>
      <c r="D224" s="31"/>
      <c r="E224" s="31"/>
      <c r="F224" s="32"/>
      <c r="G224" s="31"/>
      <c r="H224" s="31"/>
      <c r="I224" s="33"/>
      <c r="J224" s="43">
        <f>+J219+J222</f>
        <v>60038.400000000001</v>
      </c>
      <c r="K224" s="31"/>
    </row>
    <row r="225" spans="1:11" ht="21.75" thickTop="1" x14ac:dyDescent="0.35">
      <c r="A225" s="31"/>
      <c r="B225" s="31"/>
      <c r="C225" s="31"/>
      <c r="D225" s="31"/>
      <c r="E225" s="31"/>
      <c r="F225" s="32"/>
      <c r="G225" s="31"/>
      <c r="H225" s="31"/>
      <c r="I225" s="33"/>
      <c r="J225" s="33"/>
      <c r="K225" s="31"/>
    </row>
    <row r="226" spans="1:11" ht="21" x14ac:dyDescent="0.35">
      <c r="A226" s="31"/>
      <c r="B226" s="31"/>
      <c r="C226" s="31"/>
      <c r="D226" s="31"/>
      <c r="E226" s="31"/>
      <c r="F226" s="32"/>
      <c r="G226" s="31"/>
      <c r="H226" s="31"/>
      <c r="I226" s="33"/>
      <c r="J226" s="33"/>
      <c r="K226" s="31"/>
    </row>
    <row r="227" spans="1:11" ht="21" x14ac:dyDescent="0.35">
      <c r="A227" s="31"/>
      <c r="B227" s="31"/>
      <c r="C227" s="31"/>
      <c r="D227" s="31"/>
      <c r="E227" s="31"/>
      <c r="F227" s="32"/>
      <c r="G227" s="31"/>
      <c r="H227" s="31"/>
      <c r="I227" s="33"/>
      <c r="J227" s="33"/>
      <c r="K227" s="31"/>
    </row>
    <row r="228" spans="1:11" s="60" customFormat="1" ht="21.75" thickBot="1" x14ac:dyDescent="0.4">
      <c r="A228" s="117"/>
      <c r="B228" s="117"/>
      <c r="C228" s="117"/>
      <c r="D228" s="117"/>
      <c r="E228" s="117"/>
      <c r="H228" s="118" t="s">
        <v>2467</v>
      </c>
      <c r="I228" s="119"/>
      <c r="J228" s="120">
        <f>+J224+J213+J116+J109+J78+J44+J36</f>
        <v>3731521.6387549015</v>
      </c>
      <c r="K228" s="117"/>
    </row>
    <row r="229" spans="1:11" ht="21" x14ac:dyDescent="0.35">
      <c r="A229" s="31"/>
      <c r="B229" s="31"/>
      <c r="C229" s="31"/>
      <c r="D229" s="31"/>
      <c r="E229" s="31"/>
      <c r="F229" s="32"/>
      <c r="G229" s="31"/>
      <c r="H229" s="31"/>
      <c r="I229" s="33"/>
      <c r="J229" s="33"/>
      <c r="K229" s="31"/>
    </row>
    <row r="235" spans="1:11" ht="21" x14ac:dyDescent="0.35">
      <c r="K235" s="31"/>
    </row>
    <row r="236" spans="1:11" ht="21" x14ac:dyDescent="0.35">
      <c r="K236" s="31"/>
    </row>
    <row r="237" spans="1:11" ht="21" x14ac:dyDescent="0.35">
      <c r="K237" s="31"/>
    </row>
    <row r="243" spans="1:10" x14ac:dyDescent="0.25">
      <c r="F243" s="11"/>
      <c r="I243" s="11"/>
      <c r="J243" s="11"/>
    </row>
    <row r="244" spans="1:10" ht="21" x14ac:dyDescent="0.35">
      <c r="A244" s="30" t="s">
        <v>2456</v>
      </c>
      <c r="B244" s="30"/>
      <c r="C244" s="30"/>
      <c r="D244" s="30"/>
      <c r="E244" s="30"/>
      <c r="F244" s="44"/>
      <c r="G244" s="30"/>
      <c r="H244" s="30"/>
      <c r="I244" s="45"/>
      <c r="J244" s="45" t="s">
        <v>2457</v>
      </c>
    </row>
    <row r="245" spans="1:10" ht="21" x14ac:dyDescent="0.35">
      <c r="A245" s="30" t="s">
        <v>2460</v>
      </c>
      <c r="B245" s="30"/>
      <c r="C245" s="30"/>
      <c r="D245" s="30"/>
      <c r="E245" s="30"/>
      <c r="F245" s="44"/>
      <c r="G245" s="30"/>
      <c r="H245" s="30"/>
      <c r="I245" s="45"/>
      <c r="J245" s="45" t="s">
        <v>2458</v>
      </c>
    </row>
    <row r="246" spans="1:10" ht="21" x14ac:dyDescent="0.35">
      <c r="A246" s="30" t="s">
        <v>2461</v>
      </c>
      <c r="B246" s="30"/>
      <c r="C246" s="30"/>
      <c r="D246" s="30"/>
      <c r="E246" s="30"/>
      <c r="F246" s="44"/>
      <c r="G246" s="30"/>
      <c r="H246" s="30"/>
      <c r="I246" s="45"/>
      <c r="J246" s="45" t="s">
        <v>2459</v>
      </c>
    </row>
  </sheetData>
  <autoFilter ref="A15:K218" xr:uid="{00000000-0009-0000-0000-000002000000}">
    <sortState xmlns:xlrd2="http://schemas.microsoft.com/office/spreadsheetml/2017/richdata2" ref="A2:O146">
      <sortCondition ref="E2"/>
    </sortState>
  </autoFilter>
  <mergeCells count="4">
    <mergeCell ref="A9:K9"/>
    <mergeCell ref="A10:K10"/>
    <mergeCell ref="A11:K11"/>
    <mergeCell ref="A12:K12"/>
  </mergeCells>
  <pageMargins left="0.70866141732283472" right="0.70866141732283472" top="0.74803149606299213" bottom="0.74803149606299213" header="0.31496062992125984" footer="0.31496062992125984"/>
  <pageSetup scale="38" orientation="portrait" r:id="rId1"/>
  <rowBreaks count="3" manualBreakCount="3">
    <brk id="81" max="10" man="1"/>
    <brk id="150" max="10" man="1"/>
    <brk id="21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8:P193"/>
  <sheetViews>
    <sheetView view="pageBreakPreview" topLeftCell="H14" zoomScale="70" zoomScaleNormal="70" zoomScaleSheetLayoutView="70" workbookViewId="0">
      <selection activeCell="J47" sqref="A8:P193"/>
    </sheetView>
  </sheetViews>
  <sheetFormatPr baseColWidth="10" defaultColWidth="11.42578125" defaultRowHeight="15" x14ac:dyDescent="0.25"/>
  <cols>
    <col min="1" max="1" width="6.85546875" style="11" customWidth="1"/>
    <col min="2" max="2" width="20.28515625" style="11" customWidth="1"/>
    <col min="3" max="3" width="20.7109375" style="11" customWidth="1"/>
    <col min="4" max="5" width="0" style="11" hidden="1" customWidth="1"/>
    <col min="6" max="6" width="19.7109375" style="11" bestFit="1" customWidth="1"/>
    <col min="7" max="7" width="51.85546875" style="13" customWidth="1"/>
    <col min="8" max="8" width="19.85546875" style="11" customWidth="1"/>
    <col min="9" max="9" width="19.7109375" style="11" bestFit="1" customWidth="1"/>
    <col min="10" max="11" width="23.7109375" style="2" customWidth="1"/>
    <col min="12" max="12" width="26.7109375" style="2" customWidth="1"/>
    <col min="13" max="13" width="27.140625" style="11" bestFit="1" customWidth="1"/>
    <col min="14" max="14" width="17.28515625" style="11" bestFit="1" customWidth="1"/>
    <col min="15" max="16384" width="11.42578125" style="11"/>
  </cols>
  <sheetData>
    <row r="8" spans="2:16" ht="62.25" x14ac:dyDescent="1.75">
      <c r="B8" s="291" t="s">
        <v>2462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</row>
    <row r="9" spans="2:16" ht="25.5" x14ac:dyDescent="0.35">
      <c r="B9" s="292" t="s">
        <v>2468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</row>
    <row r="10" spans="2:16" ht="22.5" x14ac:dyDescent="0.3">
      <c r="B10" s="297" t="s">
        <v>2464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</row>
    <row r="11" spans="2:16" ht="31.5" x14ac:dyDescent="0.25">
      <c r="B11" s="293" t="s">
        <v>2515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"/>
      <c r="O11" s="29"/>
      <c r="P11" s="29"/>
    </row>
    <row r="12" spans="2:16" x14ac:dyDescent="0.25">
      <c r="J12" s="11"/>
      <c r="K12" s="11"/>
      <c r="L12" s="11"/>
    </row>
    <row r="13" spans="2:16" ht="26.25" x14ac:dyDescent="0.4">
      <c r="B13" s="46" t="s">
        <v>2449</v>
      </c>
      <c r="C13" s="47"/>
      <c r="D13" s="47"/>
      <c r="E13" s="47"/>
      <c r="F13" s="47"/>
      <c r="G13" s="48"/>
      <c r="H13" s="47"/>
      <c r="I13" s="47"/>
      <c r="J13" s="49"/>
      <c r="K13" s="49"/>
      <c r="L13" s="49"/>
      <c r="M13" s="47"/>
    </row>
    <row r="14" spans="2:16" s="13" customFormat="1" ht="69.75" x14ac:dyDescent="0.25">
      <c r="B14" s="56" t="s">
        <v>2441</v>
      </c>
      <c r="C14" s="56" t="s">
        <v>2442</v>
      </c>
      <c r="D14" s="56" t="s">
        <v>2419</v>
      </c>
      <c r="E14" s="56"/>
      <c r="F14" s="57" t="s">
        <v>2443</v>
      </c>
      <c r="G14" s="58" t="s">
        <v>2444</v>
      </c>
      <c r="H14" s="58" t="s">
        <v>2463</v>
      </c>
      <c r="I14" s="56" t="s">
        <v>2428</v>
      </c>
      <c r="J14" s="56" t="s">
        <v>2446</v>
      </c>
      <c r="K14" s="56" t="s">
        <v>2533</v>
      </c>
      <c r="L14" s="56" t="s">
        <v>2447</v>
      </c>
      <c r="M14" s="56" t="s">
        <v>2448</v>
      </c>
      <c r="N14" s="56" t="s">
        <v>2534</v>
      </c>
    </row>
    <row r="15" spans="2:16" ht="21" hidden="1" x14ac:dyDescent="0.35">
      <c r="B15" s="34">
        <v>43238.389837962961</v>
      </c>
      <c r="C15" s="34">
        <v>43238</v>
      </c>
      <c r="D15" s="35" t="s">
        <v>135</v>
      </c>
      <c r="E15" s="35" t="s">
        <v>1540</v>
      </c>
      <c r="F15" s="35" t="s">
        <v>1541</v>
      </c>
      <c r="G15" s="36" t="s">
        <v>1542</v>
      </c>
      <c r="H15" s="35">
        <v>10</v>
      </c>
      <c r="I15" s="35" t="s">
        <v>2425</v>
      </c>
      <c r="J15" s="37">
        <v>289.10000000000002</v>
      </c>
      <c r="K15" s="37">
        <f>+J15*H15</f>
        <v>2891</v>
      </c>
      <c r="L15" s="37">
        <f>+M15*J15</f>
        <v>2891</v>
      </c>
      <c r="M15" s="35">
        <v>10</v>
      </c>
      <c r="N15" s="109">
        <v>231101</v>
      </c>
    </row>
    <row r="16" spans="2:16" s="60" customFormat="1" ht="21" hidden="1" x14ac:dyDescent="0.35">
      <c r="B16" s="108">
        <v>43753</v>
      </c>
      <c r="C16" s="108">
        <v>43753</v>
      </c>
      <c r="D16" s="109" t="s">
        <v>135</v>
      </c>
      <c r="E16" s="109" t="s">
        <v>1433</v>
      </c>
      <c r="F16" s="109" t="s">
        <v>327</v>
      </c>
      <c r="G16" s="110" t="s">
        <v>328</v>
      </c>
      <c r="H16" s="109">
        <v>20</v>
      </c>
      <c r="I16" s="109" t="s">
        <v>2428</v>
      </c>
      <c r="J16" s="111">
        <v>14.16</v>
      </c>
      <c r="K16" s="37">
        <f t="shared" ref="K16:K34" si="0">+J16*H16</f>
        <v>283.2</v>
      </c>
      <c r="L16" s="111">
        <f t="shared" ref="L16:L34" si="1">+M16*J16</f>
        <v>580.56000000000006</v>
      </c>
      <c r="M16" s="109">
        <v>41</v>
      </c>
      <c r="N16" s="109">
        <v>239101</v>
      </c>
    </row>
    <row r="17" spans="1:15" s="60" customFormat="1" ht="21" hidden="1" x14ac:dyDescent="0.35">
      <c r="B17" s="108">
        <v>43760.366898148146</v>
      </c>
      <c r="C17" s="108">
        <v>43760</v>
      </c>
      <c r="D17" s="109" t="s">
        <v>135</v>
      </c>
      <c r="E17" s="109" t="s">
        <v>1433</v>
      </c>
      <c r="F17" s="109" t="s">
        <v>329</v>
      </c>
      <c r="G17" s="110" t="s">
        <v>330</v>
      </c>
      <c r="H17" s="109">
        <v>20</v>
      </c>
      <c r="I17" s="109" t="s">
        <v>2428</v>
      </c>
      <c r="J17" s="111">
        <v>114.46</v>
      </c>
      <c r="K17" s="37">
        <f t="shared" si="0"/>
        <v>2289.1999999999998</v>
      </c>
      <c r="L17" s="111">
        <f t="shared" si="1"/>
        <v>801.21999999999991</v>
      </c>
      <c r="M17" s="109">
        <v>7</v>
      </c>
      <c r="N17" s="109">
        <v>239101</v>
      </c>
    </row>
    <row r="18" spans="1:15" ht="21" hidden="1" x14ac:dyDescent="0.35">
      <c r="B18" s="34">
        <v>43245.465937499997</v>
      </c>
      <c r="C18" s="34">
        <v>43245</v>
      </c>
      <c r="D18" s="35" t="s">
        <v>135</v>
      </c>
      <c r="E18" s="35" t="s">
        <v>1560</v>
      </c>
      <c r="F18" s="35" t="s">
        <v>966</v>
      </c>
      <c r="G18" s="36" t="s">
        <v>967</v>
      </c>
      <c r="H18" s="35">
        <v>500</v>
      </c>
      <c r="I18" s="35" t="s">
        <v>2426</v>
      </c>
      <c r="J18" s="37">
        <v>143.84</v>
      </c>
      <c r="K18" s="37">
        <f t="shared" si="0"/>
        <v>71920</v>
      </c>
      <c r="L18" s="37">
        <f t="shared" si="1"/>
        <v>6904.32</v>
      </c>
      <c r="M18" s="35">
        <v>48</v>
      </c>
      <c r="N18" s="109">
        <v>231101</v>
      </c>
    </row>
    <row r="19" spans="1:15" ht="21" hidden="1" x14ac:dyDescent="0.35">
      <c r="B19" s="34">
        <v>43503.345057870371</v>
      </c>
      <c r="C19" s="34">
        <v>43503</v>
      </c>
      <c r="D19" s="35" t="s">
        <v>135</v>
      </c>
      <c r="E19" s="35" t="s">
        <v>2309</v>
      </c>
      <c r="F19" s="35" t="s">
        <v>350</v>
      </c>
      <c r="G19" s="36" t="s">
        <v>351</v>
      </c>
      <c r="H19" s="35">
        <v>500</v>
      </c>
      <c r="I19" s="35" t="s">
        <v>2438</v>
      </c>
      <c r="J19" s="37">
        <v>237.8</v>
      </c>
      <c r="K19" s="37">
        <f t="shared" si="0"/>
        <v>118900</v>
      </c>
      <c r="L19" s="37">
        <f t="shared" si="1"/>
        <v>30200.600000000002</v>
      </c>
      <c r="M19" s="35">
        <v>127</v>
      </c>
      <c r="N19" s="109">
        <v>231101</v>
      </c>
    </row>
    <row r="20" spans="1:15" ht="21" hidden="1" x14ac:dyDescent="0.35">
      <c r="B20" s="34">
        <v>43228.648865740739</v>
      </c>
      <c r="C20" s="34">
        <v>43228</v>
      </c>
      <c r="D20" s="35" t="s">
        <v>135</v>
      </c>
      <c r="E20" s="35" t="s">
        <v>1502</v>
      </c>
      <c r="F20" s="35" t="s">
        <v>357</v>
      </c>
      <c r="G20" s="36" t="s">
        <v>358</v>
      </c>
      <c r="H20" s="35">
        <v>30</v>
      </c>
      <c r="I20" s="35" t="s">
        <v>2434</v>
      </c>
      <c r="J20" s="37">
        <v>64.900000000000006</v>
      </c>
      <c r="K20" s="37">
        <f t="shared" si="0"/>
        <v>1947.0000000000002</v>
      </c>
      <c r="L20" s="37">
        <f t="shared" si="1"/>
        <v>27907.000000000004</v>
      </c>
      <c r="M20" s="35">
        <f>298+132</f>
        <v>430</v>
      </c>
      <c r="N20" s="109">
        <v>239101</v>
      </c>
    </row>
    <row r="21" spans="1:15" ht="21" hidden="1" x14ac:dyDescent="0.35">
      <c r="B21" s="147">
        <v>42842.411874999998</v>
      </c>
      <c r="C21" s="147">
        <v>42842</v>
      </c>
      <c r="D21" s="35" t="s">
        <v>135</v>
      </c>
      <c r="E21" s="35" t="s">
        <v>925</v>
      </c>
      <c r="F21" s="148" t="s">
        <v>361</v>
      </c>
      <c r="G21" s="149" t="s">
        <v>362</v>
      </c>
      <c r="H21" s="148">
        <v>70</v>
      </c>
      <c r="I21" s="148" t="s">
        <v>2435</v>
      </c>
      <c r="J21" s="150">
        <v>109.9996</v>
      </c>
      <c r="K21" s="150">
        <f t="shared" si="0"/>
        <v>7699.9719999999998</v>
      </c>
      <c r="L21" s="150">
        <f t="shared" si="1"/>
        <v>127049.538</v>
      </c>
      <c r="M21" s="148">
        <v>1155</v>
      </c>
      <c r="N21" s="148">
        <v>235501</v>
      </c>
    </row>
    <row r="22" spans="1:15" s="60" customFormat="1" ht="21" hidden="1" x14ac:dyDescent="0.35">
      <c r="B22" s="108">
        <v>43753</v>
      </c>
      <c r="C22" s="108">
        <v>43753</v>
      </c>
      <c r="D22" s="109" t="s">
        <v>135</v>
      </c>
      <c r="E22" s="109" t="s">
        <v>1433</v>
      </c>
      <c r="F22" s="109" t="s">
        <v>363</v>
      </c>
      <c r="G22" s="110" t="s">
        <v>364</v>
      </c>
      <c r="H22" s="109">
        <v>20</v>
      </c>
      <c r="I22" s="109" t="s">
        <v>2426</v>
      </c>
      <c r="J22" s="111">
        <v>79.06</v>
      </c>
      <c r="K22" s="37">
        <f t="shared" si="0"/>
        <v>1581.2</v>
      </c>
      <c r="L22" s="111">
        <f t="shared" si="1"/>
        <v>1344.02</v>
      </c>
      <c r="M22" s="109">
        <v>17</v>
      </c>
      <c r="N22" s="109">
        <v>239501</v>
      </c>
    </row>
    <row r="23" spans="1:15" s="60" customFormat="1" ht="21" hidden="1" x14ac:dyDescent="0.35">
      <c r="B23" s="108">
        <v>43238.389837962961</v>
      </c>
      <c r="C23" s="108">
        <v>43238</v>
      </c>
      <c r="D23" s="109" t="s">
        <v>135</v>
      </c>
      <c r="E23" s="109" t="s">
        <v>1540</v>
      </c>
      <c r="F23" s="109" t="s">
        <v>926</v>
      </c>
      <c r="G23" s="110" t="s">
        <v>927</v>
      </c>
      <c r="H23" s="109">
        <v>300</v>
      </c>
      <c r="I23" s="109" t="s">
        <v>2428</v>
      </c>
      <c r="J23" s="111">
        <v>165.2</v>
      </c>
      <c r="K23" s="37">
        <f t="shared" si="0"/>
        <v>49560</v>
      </c>
      <c r="L23" s="111">
        <f t="shared" si="1"/>
        <v>27753.599999999999</v>
      </c>
      <c r="M23" s="109">
        <v>168</v>
      </c>
      <c r="N23" s="109">
        <v>231101</v>
      </c>
    </row>
    <row r="24" spans="1:15" s="60" customFormat="1" ht="19.5" hidden="1" customHeight="1" x14ac:dyDescent="0.35">
      <c r="B24" s="108">
        <v>43236.366446759261</v>
      </c>
      <c r="C24" s="108">
        <v>43235</v>
      </c>
      <c r="D24" s="109" t="s">
        <v>135</v>
      </c>
      <c r="E24" s="109" t="s">
        <v>1524</v>
      </c>
      <c r="F24" s="109" t="s">
        <v>963</v>
      </c>
      <c r="G24" s="110" t="s">
        <v>964</v>
      </c>
      <c r="H24" s="109">
        <v>200</v>
      </c>
      <c r="I24" s="109" t="s">
        <v>2437</v>
      </c>
      <c r="J24" s="111">
        <v>450.76</v>
      </c>
      <c r="K24" s="37">
        <f t="shared" si="0"/>
        <v>90152</v>
      </c>
      <c r="L24" s="111">
        <f t="shared" si="1"/>
        <v>45977.52</v>
      </c>
      <c r="M24" s="109">
        <v>102</v>
      </c>
      <c r="N24" s="109">
        <v>231101</v>
      </c>
    </row>
    <row r="25" spans="1:15" s="60" customFormat="1" ht="21" hidden="1" x14ac:dyDescent="0.35">
      <c r="B25" s="108">
        <v>43753</v>
      </c>
      <c r="C25" s="108">
        <v>43753</v>
      </c>
      <c r="D25" s="109" t="s">
        <v>135</v>
      </c>
      <c r="E25" s="109" t="s">
        <v>1502</v>
      </c>
      <c r="F25" s="109" t="s">
        <v>394</v>
      </c>
      <c r="G25" s="110" t="s">
        <v>395</v>
      </c>
      <c r="H25" s="109">
        <v>10</v>
      </c>
      <c r="I25" s="109" t="s">
        <v>2428</v>
      </c>
      <c r="J25" s="111">
        <v>165.2</v>
      </c>
      <c r="K25" s="37">
        <f t="shared" si="0"/>
        <v>1652</v>
      </c>
      <c r="L25" s="111">
        <f t="shared" si="1"/>
        <v>4295.2</v>
      </c>
      <c r="M25" s="109">
        <v>26</v>
      </c>
      <c r="N25" s="109">
        <v>239501</v>
      </c>
    </row>
    <row r="26" spans="1:15" s="60" customFormat="1" ht="21" hidden="1" x14ac:dyDescent="0.35">
      <c r="B26" s="108">
        <v>43760.366898148146</v>
      </c>
      <c r="C26" s="108">
        <v>43760.366898148146</v>
      </c>
      <c r="D26" s="109" t="s">
        <v>135</v>
      </c>
      <c r="E26" s="109" t="s">
        <v>2345</v>
      </c>
      <c r="F26" s="104" t="s">
        <v>1568</v>
      </c>
      <c r="G26" s="145" t="s">
        <v>1569</v>
      </c>
      <c r="H26" s="104">
        <v>100</v>
      </c>
      <c r="I26" s="104" t="s">
        <v>2439</v>
      </c>
      <c r="J26" s="146">
        <v>20.945</v>
      </c>
      <c r="K26" s="146">
        <f t="shared" si="0"/>
        <v>2094.5</v>
      </c>
      <c r="L26" s="146">
        <f t="shared" si="1"/>
        <v>1340.48</v>
      </c>
      <c r="M26" s="104">
        <v>64</v>
      </c>
      <c r="N26" s="104">
        <v>231101</v>
      </c>
    </row>
    <row r="27" spans="1:15" s="60" customFormat="1" ht="21" hidden="1" x14ac:dyDescent="0.35">
      <c r="B27" s="108">
        <v>43753</v>
      </c>
      <c r="C27" s="108">
        <v>43753</v>
      </c>
      <c r="D27" s="109" t="s">
        <v>135</v>
      </c>
      <c r="E27" s="109" t="s">
        <v>1426</v>
      </c>
      <c r="F27" s="109" t="s">
        <v>386</v>
      </c>
      <c r="G27" s="110" t="s">
        <v>387</v>
      </c>
      <c r="H27" s="109">
        <v>10</v>
      </c>
      <c r="I27" s="109" t="s">
        <v>2428</v>
      </c>
      <c r="J27" s="111">
        <v>23.6</v>
      </c>
      <c r="K27" s="37">
        <f t="shared" si="0"/>
        <v>236</v>
      </c>
      <c r="L27" s="111">
        <f t="shared" si="1"/>
        <v>472</v>
      </c>
      <c r="M27" s="109">
        <v>20</v>
      </c>
      <c r="N27" s="109">
        <v>239101</v>
      </c>
    </row>
    <row r="28" spans="1:15" s="7" customFormat="1" ht="21" hidden="1" x14ac:dyDescent="0.35">
      <c r="B28" s="144">
        <v>43209.391736111109</v>
      </c>
      <c r="C28" s="144">
        <v>43209</v>
      </c>
      <c r="D28" s="104" t="s">
        <v>135</v>
      </c>
      <c r="E28" s="104" t="s">
        <v>1412</v>
      </c>
      <c r="F28" s="104" t="s">
        <v>384</v>
      </c>
      <c r="G28" s="145" t="s">
        <v>385</v>
      </c>
      <c r="H28" s="104">
        <v>75</v>
      </c>
      <c r="I28" s="104" t="s">
        <v>2426</v>
      </c>
      <c r="J28" s="146">
        <v>46.61</v>
      </c>
      <c r="K28" s="146">
        <f t="shared" si="0"/>
        <v>3495.75</v>
      </c>
      <c r="L28" s="146">
        <f t="shared" si="1"/>
        <v>466.1</v>
      </c>
      <c r="M28" s="104">
        <v>10</v>
      </c>
      <c r="N28" s="104">
        <v>239501</v>
      </c>
      <c r="O28" s="60"/>
    </row>
    <row r="29" spans="1:15" ht="21" hidden="1" x14ac:dyDescent="0.35">
      <c r="B29" s="34">
        <v>42852.592187499999</v>
      </c>
      <c r="C29" s="34">
        <v>42852</v>
      </c>
      <c r="D29" s="35" t="s">
        <v>40</v>
      </c>
      <c r="E29" s="35" t="s">
        <v>990</v>
      </c>
      <c r="F29" s="35" t="s">
        <v>991</v>
      </c>
      <c r="G29" s="36" t="s">
        <v>992</v>
      </c>
      <c r="H29" s="35">
        <v>6</v>
      </c>
      <c r="I29" s="35" t="s">
        <v>2428</v>
      </c>
      <c r="J29" s="37">
        <v>13317.48</v>
      </c>
      <c r="K29" s="37">
        <f t="shared" si="0"/>
        <v>79904.88</v>
      </c>
      <c r="L29" s="37">
        <f t="shared" si="1"/>
        <v>26634.959999999999</v>
      </c>
      <c r="M29" s="35">
        <v>2</v>
      </c>
      <c r="N29" s="109">
        <v>239501</v>
      </c>
      <c r="O29" s="60"/>
    </row>
    <row r="30" spans="1:15" ht="21" hidden="1" x14ac:dyDescent="0.35">
      <c r="B30" s="34">
        <v>43209.386655092596</v>
      </c>
      <c r="C30" s="34">
        <v>43209</v>
      </c>
      <c r="D30" s="35" t="s">
        <v>40</v>
      </c>
      <c r="E30" s="35" t="s">
        <v>1409</v>
      </c>
      <c r="F30" s="35" t="s">
        <v>367</v>
      </c>
      <c r="G30" s="36" t="s">
        <v>368</v>
      </c>
      <c r="H30" s="35">
        <v>150</v>
      </c>
      <c r="I30" s="35" t="s">
        <v>2426</v>
      </c>
      <c r="J30" s="37">
        <v>88.5</v>
      </c>
      <c r="K30" s="37">
        <f t="shared" si="0"/>
        <v>13275</v>
      </c>
      <c r="L30" s="37">
        <f t="shared" si="1"/>
        <v>2478</v>
      </c>
      <c r="M30" s="35">
        <v>28</v>
      </c>
      <c r="N30" s="109">
        <v>235501</v>
      </c>
      <c r="O30" s="60"/>
    </row>
    <row r="31" spans="1:15" ht="21" hidden="1" x14ac:dyDescent="0.35">
      <c r="B31" s="39">
        <v>43601</v>
      </c>
      <c r="C31" s="39">
        <v>43598</v>
      </c>
      <c r="D31" s="38"/>
      <c r="E31" s="38"/>
      <c r="F31" s="104" t="s">
        <v>2465</v>
      </c>
      <c r="G31" s="145" t="s">
        <v>2466</v>
      </c>
      <c r="H31" s="104">
        <v>200</v>
      </c>
      <c r="I31" s="104" t="s">
        <v>2428</v>
      </c>
      <c r="J31" s="146">
        <v>45</v>
      </c>
      <c r="K31" s="146">
        <f t="shared" si="0"/>
        <v>9000</v>
      </c>
      <c r="L31" s="146">
        <f t="shared" si="1"/>
        <v>2160</v>
      </c>
      <c r="M31" s="104">
        <v>48</v>
      </c>
      <c r="N31" s="104">
        <v>231101</v>
      </c>
      <c r="O31" s="60"/>
    </row>
    <row r="32" spans="1:15" s="7" customFormat="1" ht="21" hidden="1" x14ac:dyDescent="0.35">
      <c r="A32" s="11"/>
      <c r="B32" s="108">
        <v>43760.366898148146</v>
      </c>
      <c r="C32" s="108">
        <v>43760.366898148146</v>
      </c>
      <c r="D32" s="109" t="s">
        <v>40</v>
      </c>
      <c r="E32" s="109" t="s">
        <v>2379</v>
      </c>
      <c r="F32" s="109" t="s">
        <v>2356</v>
      </c>
      <c r="G32" s="110" t="s">
        <v>2357</v>
      </c>
      <c r="H32" s="109">
        <v>100</v>
      </c>
      <c r="I32" s="109" t="s">
        <v>2435</v>
      </c>
      <c r="J32" s="111">
        <v>145.13999999999999</v>
      </c>
      <c r="K32" s="37">
        <f t="shared" si="0"/>
        <v>14513.999999999998</v>
      </c>
      <c r="L32" s="111">
        <f t="shared" si="1"/>
        <v>17852.219999999998</v>
      </c>
      <c r="M32" s="109">
        <v>123</v>
      </c>
      <c r="N32" s="109">
        <v>233201</v>
      </c>
      <c r="O32" s="60"/>
    </row>
    <row r="33" spans="2:15" ht="21" hidden="1" x14ac:dyDescent="0.35">
      <c r="B33" s="108">
        <v>43798</v>
      </c>
      <c r="C33" s="108">
        <v>43798</v>
      </c>
      <c r="D33" s="109" t="s">
        <v>2398</v>
      </c>
      <c r="E33" s="109" t="s">
        <v>135</v>
      </c>
      <c r="F33" s="109" t="s">
        <v>28</v>
      </c>
      <c r="G33" s="110" t="s">
        <v>29</v>
      </c>
      <c r="H33" s="109">
        <v>50</v>
      </c>
      <c r="I33" s="109" t="s">
        <v>2426</v>
      </c>
      <c r="J33" s="111">
        <v>125</v>
      </c>
      <c r="K33" s="37">
        <f t="shared" si="0"/>
        <v>6250</v>
      </c>
      <c r="L33" s="111">
        <f t="shared" si="1"/>
        <v>4375</v>
      </c>
      <c r="M33" s="109">
        <v>35</v>
      </c>
      <c r="N33" s="109">
        <v>231101</v>
      </c>
      <c r="O33" s="60"/>
    </row>
    <row r="34" spans="2:15" s="60" customFormat="1" ht="21" hidden="1" x14ac:dyDescent="0.35">
      <c r="B34" s="108">
        <v>43825</v>
      </c>
      <c r="C34" s="108">
        <v>43825</v>
      </c>
      <c r="D34" s="109" t="s">
        <v>2401</v>
      </c>
      <c r="E34" s="109" t="s">
        <v>135</v>
      </c>
      <c r="F34" s="109" t="s">
        <v>11</v>
      </c>
      <c r="G34" s="110" t="s">
        <v>12</v>
      </c>
      <c r="H34" s="109">
        <v>58</v>
      </c>
      <c r="I34" s="109" t="s">
        <v>2428</v>
      </c>
      <c r="J34" s="111">
        <v>46</v>
      </c>
      <c r="K34" s="37">
        <f t="shared" si="0"/>
        <v>2668</v>
      </c>
      <c r="L34" s="111">
        <f t="shared" si="1"/>
        <v>1380</v>
      </c>
      <c r="M34" s="109">
        <v>30</v>
      </c>
      <c r="N34" s="109">
        <v>231101</v>
      </c>
    </row>
    <row r="35" spans="2:15" s="8" customFormat="1" ht="21" hidden="1" x14ac:dyDescent="0.35">
      <c r="B35" s="34">
        <v>43474.409560185188</v>
      </c>
      <c r="C35" s="34">
        <v>43472</v>
      </c>
      <c r="D35" s="31" t="s">
        <v>2266</v>
      </c>
      <c r="E35" s="31" t="s">
        <v>2265</v>
      </c>
      <c r="F35" s="31" t="s">
        <v>239</v>
      </c>
      <c r="G35" s="36" t="s">
        <v>240</v>
      </c>
      <c r="H35" s="50">
        <v>10</v>
      </c>
      <c r="I35" s="51" t="s">
        <v>2428</v>
      </c>
      <c r="J35" s="37">
        <v>1156.4000000000001</v>
      </c>
      <c r="K35" s="37">
        <f>+J35*H35</f>
        <v>11564</v>
      </c>
      <c r="L35" s="37">
        <f>+M35*J35</f>
        <v>23128</v>
      </c>
      <c r="M35" s="35">
        <v>20</v>
      </c>
      <c r="N35" s="109">
        <v>239601</v>
      </c>
    </row>
    <row r="36" spans="2:15" s="8" customFormat="1" ht="21" hidden="1" x14ac:dyDescent="0.35">
      <c r="B36" s="34">
        <v>43227.586655092593</v>
      </c>
      <c r="C36" s="34">
        <v>43227</v>
      </c>
      <c r="D36" s="35" t="s">
        <v>40</v>
      </c>
      <c r="E36" s="35" t="s">
        <v>1491</v>
      </c>
      <c r="F36" s="35" t="s">
        <v>1494</v>
      </c>
      <c r="G36" s="36" t="s">
        <v>1495</v>
      </c>
      <c r="H36" s="35">
        <v>20</v>
      </c>
      <c r="I36" s="35" t="s">
        <v>2428</v>
      </c>
      <c r="J36" s="37">
        <v>4124.1000000000004</v>
      </c>
      <c r="K36" s="37">
        <f t="shared" ref="K36:K37" si="2">+J36*H36</f>
        <v>82482</v>
      </c>
      <c r="L36" s="37">
        <f t="shared" ref="L36:L37" si="3">+M36*J36</f>
        <v>41241</v>
      </c>
      <c r="M36" s="35">
        <v>10</v>
      </c>
      <c r="N36" s="109">
        <v>239201</v>
      </c>
    </row>
    <row r="37" spans="2:15" s="8" customFormat="1" ht="21" hidden="1" x14ac:dyDescent="0.35">
      <c r="B37" s="34">
        <v>43829</v>
      </c>
      <c r="C37" s="34">
        <v>43829</v>
      </c>
      <c r="D37" s="35"/>
      <c r="E37" s="35"/>
      <c r="F37" s="35" t="s">
        <v>2530</v>
      </c>
      <c r="G37" s="36" t="s">
        <v>2531</v>
      </c>
      <c r="H37" s="35">
        <v>1</v>
      </c>
      <c r="I37" s="35" t="s">
        <v>2428</v>
      </c>
      <c r="J37" s="37">
        <v>74994.899999999994</v>
      </c>
      <c r="K37" s="37">
        <f t="shared" si="2"/>
        <v>74994.899999999994</v>
      </c>
      <c r="L37" s="37">
        <f t="shared" si="3"/>
        <v>74994.899999999994</v>
      </c>
      <c r="M37" s="35">
        <v>1</v>
      </c>
      <c r="N37" s="109">
        <v>239201</v>
      </c>
    </row>
    <row r="38" spans="2:15" ht="21" hidden="1" x14ac:dyDescent="0.35">
      <c r="B38" s="34">
        <v>43829</v>
      </c>
      <c r="C38" s="34">
        <v>43829</v>
      </c>
      <c r="D38" s="35" t="s">
        <v>2266</v>
      </c>
      <c r="E38" s="35" t="s">
        <v>2265</v>
      </c>
      <c r="F38" s="104" t="s">
        <v>2529</v>
      </c>
      <c r="G38" s="145" t="s">
        <v>2528</v>
      </c>
      <c r="H38" s="104">
        <v>2</v>
      </c>
      <c r="I38" s="104" t="s">
        <v>2428</v>
      </c>
      <c r="J38" s="146">
        <f>149860/2</f>
        <v>74930</v>
      </c>
      <c r="K38" s="146">
        <f>+J38*H38</f>
        <v>149860</v>
      </c>
      <c r="L38" s="146">
        <f>+M38*J38</f>
        <v>149860</v>
      </c>
      <c r="M38" s="104">
        <v>2</v>
      </c>
      <c r="N38" s="143"/>
      <c r="O38" s="8"/>
    </row>
    <row r="39" spans="2:15" s="60" customFormat="1" ht="21" x14ac:dyDescent="0.35">
      <c r="B39" s="108">
        <v>42599.60833333333</v>
      </c>
      <c r="C39" s="108">
        <v>42564</v>
      </c>
      <c r="D39" s="109" t="s">
        <v>40</v>
      </c>
      <c r="E39" s="109" t="s">
        <v>712</v>
      </c>
      <c r="F39" s="109" t="s">
        <v>727</v>
      </c>
      <c r="G39" s="110" t="s">
        <v>728</v>
      </c>
      <c r="H39" s="109">
        <v>30</v>
      </c>
      <c r="I39" s="109" t="s">
        <v>2428</v>
      </c>
      <c r="J39" s="111">
        <v>752.99339999999995</v>
      </c>
      <c r="K39" s="111">
        <f>+J39*H39</f>
        <v>22589.802</v>
      </c>
      <c r="L39" s="111">
        <f>+M39*J39</f>
        <v>10541.907599999999</v>
      </c>
      <c r="M39" s="109">
        <v>14</v>
      </c>
      <c r="N39" s="109">
        <v>239201</v>
      </c>
    </row>
    <row r="40" spans="2:15" s="60" customFormat="1" ht="21" x14ac:dyDescent="0.35">
      <c r="B40" s="108">
        <v>42599.60833333333</v>
      </c>
      <c r="C40" s="108">
        <v>42564</v>
      </c>
      <c r="D40" s="109" t="s">
        <v>40</v>
      </c>
      <c r="E40" s="109" t="s">
        <v>712</v>
      </c>
      <c r="F40" s="109" t="s">
        <v>729</v>
      </c>
      <c r="G40" s="110" t="s">
        <v>730</v>
      </c>
      <c r="H40" s="109">
        <v>30</v>
      </c>
      <c r="I40" s="109" t="s">
        <v>2428</v>
      </c>
      <c r="J40" s="111">
        <v>972.99260000000004</v>
      </c>
      <c r="K40" s="111">
        <f t="shared" ref="K40:K63" si="4">+J40*H40</f>
        <v>29189.778000000002</v>
      </c>
      <c r="L40" s="111">
        <f t="shared" ref="L40:L63" si="5">+M40*J40</f>
        <v>17513.8668</v>
      </c>
      <c r="M40" s="109">
        <v>18</v>
      </c>
      <c r="N40" s="109">
        <v>239201</v>
      </c>
    </row>
    <row r="41" spans="2:15" s="60" customFormat="1" ht="21" x14ac:dyDescent="0.35">
      <c r="B41" s="108">
        <v>43705</v>
      </c>
      <c r="C41" s="108">
        <v>43703</v>
      </c>
      <c r="D41" s="109" t="s">
        <v>40</v>
      </c>
      <c r="E41" s="109" t="s">
        <v>712</v>
      </c>
      <c r="F41" s="109" t="s">
        <v>731</v>
      </c>
      <c r="G41" s="110" t="s">
        <v>732</v>
      </c>
      <c r="H41" s="109">
        <v>3</v>
      </c>
      <c r="I41" s="109" t="s">
        <v>2428</v>
      </c>
      <c r="J41" s="111">
        <v>5549.02</v>
      </c>
      <c r="K41" s="111">
        <f t="shared" si="4"/>
        <v>16647.060000000001</v>
      </c>
      <c r="L41" s="111">
        <f t="shared" si="5"/>
        <v>33294.120000000003</v>
      </c>
      <c r="M41" s="109">
        <v>6</v>
      </c>
      <c r="N41" s="109">
        <v>239201</v>
      </c>
    </row>
    <row r="42" spans="2:15" s="60" customFormat="1" ht="21" x14ac:dyDescent="0.35">
      <c r="B42" s="108">
        <v>42912.370787037034</v>
      </c>
      <c r="C42" s="108">
        <v>42912</v>
      </c>
      <c r="D42" s="109" t="s">
        <v>40</v>
      </c>
      <c r="E42" s="109" t="s">
        <v>1098</v>
      </c>
      <c r="F42" s="109" t="s">
        <v>1099</v>
      </c>
      <c r="G42" s="110" t="s">
        <v>1100</v>
      </c>
      <c r="H42" s="109">
        <v>4</v>
      </c>
      <c r="I42" s="109" t="s">
        <v>2428</v>
      </c>
      <c r="J42" s="111">
        <v>2584.1999999999998</v>
      </c>
      <c r="K42" s="111">
        <f t="shared" si="4"/>
        <v>10336.799999999999</v>
      </c>
      <c r="L42" s="111">
        <f t="shared" si="5"/>
        <v>10336.799999999999</v>
      </c>
      <c r="M42" s="109">
        <v>4</v>
      </c>
      <c r="N42" s="109">
        <v>239201</v>
      </c>
    </row>
    <row r="43" spans="2:15" s="60" customFormat="1" ht="21" x14ac:dyDescent="0.35">
      <c r="B43" s="108">
        <v>42912.370787037034</v>
      </c>
      <c r="C43" s="108">
        <v>42912</v>
      </c>
      <c r="D43" s="109" t="s">
        <v>40</v>
      </c>
      <c r="E43" s="109" t="s">
        <v>1098</v>
      </c>
      <c r="F43" s="109" t="s">
        <v>1102</v>
      </c>
      <c r="G43" s="110" t="s">
        <v>1103</v>
      </c>
      <c r="H43" s="109">
        <v>4</v>
      </c>
      <c r="I43" s="109" t="s">
        <v>2428</v>
      </c>
      <c r="J43" s="111">
        <v>2584.1999999999998</v>
      </c>
      <c r="K43" s="111">
        <f t="shared" si="4"/>
        <v>10336.799999999999</v>
      </c>
      <c r="L43" s="111">
        <f t="shared" si="5"/>
        <v>10336.799999999999</v>
      </c>
      <c r="M43" s="109">
        <v>4</v>
      </c>
      <c r="N43" s="109">
        <v>239201</v>
      </c>
    </row>
    <row r="44" spans="2:15" s="60" customFormat="1" ht="21" x14ac:dyDescent="0.35">
      <c r="B44" s="108">
        <v>42912.370787037034</v>
      </c>
      <c r="C44" s="108">
        <v>42912</v>
      </c>
      <c r="D44" s="109" t="s">
        <v>40</v>
      </c>
      <c r="E44" s="109" t="s">
        <v>1098</v>
      </c>
      <c r="F44" s="109" t="s">
        <v>1105</v>
      </c>
      <c r="G44" s="110" t="s">
        <v>1106</v>
      </c>
      <c r="H44" s="109">
        <v>4</v>
      </c>
      <c r="I44" s="109" t="s">
        <v>2428</v>
      </c>
      <c r="J44" s="111">
        <v>2584.1999999999998</v>
      </c>
      <c r="K44" s="111">
        <f t="shared" si="4"/>
        <v>10336.799999999999</v>
      </c>
      <c r="L44" s="111">
        <f t="shared" si="5"/>
        <v>23257.8</v>
      </c>
      <c r="M44" s="109">
        <v>9</v>
      </c>
      <c r="N44" s="109">
        <v>239201</v>
      </c>
    </row>
    <row r="45" spans="2:15" s="60" customFormat="1" ht="21" x14ac:dyDescent="0.35">
      <c r="B45" s="108">
        <v>42599.60833333333</v>
      </c>
      <c r="C45" s="108">
        <v>42564</v>
      </c>
      <c r="D45" s="109" t="s">
        <v>40</v>
      </c>
      <c r="E45" s="109" t="s">
        <v>712</v>
      </c>
      <c r="F45" s="109" t="s">
        <v>452</v>
      </c>
      <c r="G45" s="110" t="s">
        <v>453</v>
      </c>
      <c r="H45" s="109">
        <v>30</v>
      </c>
      <c r="I45" s="109" t="s">
        <v>2428</v>
      </c>
      <c r="J45" s="111">
        <v>6299.9964</v>
      </c>
      <c r="K45" s="111">
        <f t="shared" si="4"/>
        <v>188999.89199999999</v>
      </c>
      <c r="L45" s="111">
        <f t="shared" si="5"/>
        <v>384299.78039999999</v>
      </c>
      <c r="M45" s="109">
        <v>61</v>
      </c>
      <c r="N45" s="109">
        <v>239201</v>
      </c>
    </row>
    <row r="46" spans="2:15" s="60" customFormat="1" ht="21" x14ac:dyDescent="0.35">
      <c r="B46" s="108">
        <v>42599.60833333333</v>
      </c>
      <c r="C46" s="108">
        <v>42564</v>
      </c>
      <c r="D46" s="109" t="s">
        <v>40</v>
      </c>
      <c r="E46" s="109" t="s">
        <v>712</v>
      </c>
      <c r="F46" s="109" t="s">
        <v>680</v>
      </c>
      <c r="G46" s="110" t="s">
        <v>681</v>
      </c>
      <c r="H46" s="109">
        <v>10</v>
      </c>
      <c r="I46" s="109" t="s">
        <v>2428</v>
      </c>
      <c r="J46" s="111">
        <v>9469.5</v>
      </c>
      <c r="K46" s="111">
        <f t="shared" si="4"/>
        <v>94695</v>
      </c>
      <c r="L46" s="111">
        <f t="shared" si="5"/>
        <v>66286.5</v>
      </c>
      <c r="M46" s="109">
        <v>7</v>
      </c>
      <c r="N46" s="109">
        <v>239201</v>
      </c>
    </row>
    <row r="47" spans="2:15" s="60" customFormat="1" ht="21" x14ac:dyDescent="0.35">
      <c r="B47" s="108">
        <v>43599</v>
      </c>
      <c r="C47" s="108">
        <v>43598</v>
      </c>
      <c r="D47" s="109" t="s">
        <v>40</v>
      </c>
      <c r="E47" s="109" t="s">
        <v>1098</v>
      </c>
      <c r="F47" s="109" t="s">
        <v>713</v>
      </c>
      <c r="G47" s="110" t="s">
        <v>714</v>
      </c>
      <c r="H47" s="109">
        <v>7</v>
      </c>
      <c r="I47" s="109" t="s">
        <v>2428</v>
      </c>
      <c r="J47" s="111">
        <v>2228.48</v>
      </c>
      <c r="K47" s="111">
        <f t="shared" si="4"/>
        <v>15599.36</v>
      </c>
      <c r="L47" s="111">
        <f t="shared" si="5"/>
        <v>6685.4400000000005</v>
      </c>
      <c r="M47" s="109">
        <v>3</v>
      </c>
      <c r="N47" s="109">
        <v>239201</v>
      </c>
    </row>
    <row r="48" spans="2:15" s="60" customFormat="1" ht="21" x14ac:dyDescent="0.35">
      <c r="B48" s="108">
        <v>43599</v>
      </c>
      <c r="C48" s="108">
        <v>43598</v>
      </c>
      <c r="D48" s="109" t="s">
        <v>40</v>
      </c>
      <c r="E48" s="109" t="s">
        <v>1098</v>
      </c>
      <c r="F48" s="109" t="s">
        <v>715</v>
      </c>
      <c r="G48" s="110" t="s">
        <v>716</v>
      </c>
      <c r="H48" s="109">
        <v>6</v>
      </c>
      <c r="I48" s="109" t="s">
        <v>2428</v>
      </c>
      <c r="J48" s="111">
        <v>2543</v>
      </c>
      <c r="K48" s="111">
        <f t="shared" si="4"/>
        <v>15258</v>
      </c>
      <c r="L48" s="111">
        <f t="shared" si="5"/>
        <v>5086</v>
      </c>
      <c r="M48" s="109">
        <v>2</v>
      </c>
      <c r="N48" s="109">
        <v>239201</v>
      </c>
    </row>
    <row r="49" spans="2:14" s="60" customFormat="1" ht="21" x14ac:dyDescent="0.35">
      <c r="B49" s="108">
        <v>42912.370787037034</v>
      </c>
      <c r="C49" s="108">
        <v>42912</v>
      </c>
      <c r="D49" s="109" t="s">
        <v>40</v>
      </c>
      <c r="E49" s="109" t="s">
        <v>1098</v>
      </c>
      <c r="F49" s="109" t="s">
        <v>456</v>
      </c>
      <c r="G49" s="110" t="s">
        <v>457</v>
      </c>
      <c r="H49" s="109">
        <v>50</v>
      </c>
      <c r="I49" s="109" t="s">
        <v>2428</v>
      </c>
      <c r="J49" s="111">
        <v>3292.2</v>
      </c>
      <c r="K49" s="111">
        <f t="shared" si="4"/>
        <v>164610</v>
      </c>
      <c r="L49" s="111">
        <f t="shared" si="5"/>
        <v>125103.59999999999</v>
      </c>
      <c r="M49" s="109">
        <v>38</v>
      </c>
      <c r="N49" s="109">
        <v>239201</v>
      </c>
    </row>
    <row r="50" spans="2:14" s="60" customFormat="1" ht="21" x14ac:dyDescent="0.35">
      <c r="B50" s="108">
        <v>42912.370787037034</v>
      </c>
      <c r="C50" s="108">
        <v>42912</v>
      </c>
      <c r="D50" s="109" t="s">
        <v>40</v>
      </c>
      <c r="E50" s="109" t="s">
        <v>1098</v>
      </c>
      <c r="F50" s="109" t="s">
        <v>448</v>
      </c>
      <c r="G50" s="110" t="s">
        <v>449</v>
      </c>
      <c r="H50" s="109">
        <v>40</v>
      </c>
      <c r="I50" s="109" t="s">
        <v>2428</v>
      </c>
      <c r="J50" s="111">
        <v>1168.2</v>
      </c>
      <c r="K50" s="111">
        <f t="shared" si="4"/>
        <v>46728</v>
      </c>
      <c r="L50" s="111">
        <f t="shared" si="5"/>
        <v>26868.600000000002</v>
      </c>
      <c r="M50" s="109">
        <v>23</v>
      </c>
      <c r="N50" s="109">
        <v>239201</v>
      </c>
    </row>
    <row r="51" spans="2:14" s="60" customFormat="1" ht="21" x14ac:dyDescent="0.35">
      <c r="B51" s="108">
        <v>42912.370787037034</v>
      </c>
      <c r="C51" s="108">
        <v>42912</v>
      </c>
      <c r="D51" s="109" t="s">
        <v>40</v>
      </c>
      <c r="E51" s="109" t="s">
        <v>1098</v>
      </c>
      <c r="F51" s="109" t="s">
        <v>1109</v>
      </c>
      <c r="G51" s="110" t="s">
        <v>1110</v>
      </c>
      <c r="H51" s="109">
        <v>50</v>
      </c>
      <c r="I51" s="109" t="s">
        <v>2428</v>
      </c>
      <c r="J51" s="111">
        <v>1298</v>
      </c>
      <c r="K51" s="111">
        <f t="shared" si="4"/>
        <v>64900</v>
      </c>
      <c r="L51" s="111">
        <f t="shared" si="5"/>
        <v>53218</v>
      </c>
      <c r="M51" s="109">
        <v>41</v>
      </c>
      <c r="N51" s="109">
        <v>239201</v>
      </c>
    </row>
    <row r="52" spans="2:14" s="60" customFormat="1" ht="21" x14ac:dyDescent="0.35">
      <c r="B52" s="108">
        <v>42912.370787037034</v>
      </c>
      <c r="C52" s="108">
        <v>42912</v>
      </c>
      <c r="D52" s="109" t="s">
        <v>40</v>
      </c>
      <c r="E52" s="109" t="s">
        <v>1098</v>
      </c>
      <c r="F52" s="109" t="s">
        <v>1111</v>
      </c>
      <c r="G52" s="110" t="s">
        <v>1112</v>
      </c>
      <c r="H52" s="109">
        <v>4</v>
      </c>
      <c r="I52" s="109" t="s">
        <v>2428</v>
      </c>
      <c r="J52" s="111">
        <v>2584.1999999999998</v>
      </c>
      <c r="K52" s="111">
        <f t="shared" si="4"/>
        <v>10336.799999999999</v>
      </c>
      <c r="L52" s="111">
        <f t="shared" si="5"/>
        <v>7752.5999999999995</v>
      </c>
      <c r="M52" s="109">
        <v>3</v>
      </c>
      <c r="N52" s="109">
        <v>239201</v>
      </c>
    </row>
    <row r="53" spans="2:14" s="60" customFormat="1" ht="21" x14ac:dyDescent="0.35">
      <c r="B53" s="108">
        <v>43705</v>
      </c>
      <c r="C53" s="108">
        <v>43703</v>
      </c>
      <c r="D53" s="109" t="s">
        <v>40</v>
      </c>
      <c r="E53" s="109" t="s">
        <v>1098</v>
      </c>
      <c r="F53" s="109" t="s">
        <v>717</v>
      </c>
      <c r="G53" s="110" t="s">
        <v>2507</v>
      </c>
      <c r="H53" s="109">
        <v>3</v>
      </c>
      <c r="I53" s="109" t="s">
        <v>2428</v>
      </c>
      <c r="J53" s="111">
        <v>4284.3433333333296</v>
      </c>
      <c r="K53" s="111">
        <f t="shared" si="4"/>
        <v>12853.029999999988</v>
      </c>
      <c r="L53" s="111">
        <f t="shared" si="5"/>
        <v>12853.029999999988</v>
      </c>
      <c r="M53" s="109">
        <v>3</v>
      </c>
      <c r="N53" s="109">
        <v>239201</v>
      </c>
    </row>
    <row r="54" spans="2:14" s="60" customFormat="1" ht="21" x14ac:dyDescent="0.35">
      <c r="B54" s="108">
        <v>43705</v>
      </c>
      <c r="C54" s="108">
        <v>43703</v>
      </c>
      <c r="D54" s="109" t="s">
        <v>40</v>
      </c>
      <c r="E54" s="109" t="s">
        <v>712</v>
      </c>
      <c r="F54" s="109" t="s">
        <v>723</v>
      </c>
      <c r="G54" s="110" t="s">
        <v>724</v>
      </c>
      <c r="H54" s="109">
        <v>3</v>
      </c>
      <c r="I54" s="109" t="s">
        <v>2428</v>
      </c>
      <c r="J54" s="111">
        <v>5549.02</v>
      </c>
      <c r="K54" s="111">
        <f t="shared" si="4"/>
        <v>16647.060000000001</v>
      </c>
      <c r="L54" s="111">
        <f t="shared" si="5"/>
        <v>27745.100000000002</v>
      </c>
      <c r="M54" s="109">
        <v>5</v>
      </c>
      <c r="N54" s="109">
        <v>239201</v>
      </c>
    </row>
    <row r="55" spans="2:14" s="60" customFormat="1" ht="19.5" customHeight="1" x14ac:dyDescent="0.35">
      <c r="B55" s="108">
        <v>43705</v>
      </c>
      <c r="C55" s="108">
        <v>43703</v>
      </c>
      <c r="D55" s="109" t="s">
        <v>40</v>
      </c>
      <c r="E55" s="109" t="s">
        <v>712</v>
      </c>
      <c r="F55" s="109" t="s">
        <v>725</v>
      </c>
      <c r="G55" s="110" t="s">
        <v>726</v>
      </c>
      <c r="H55" s="109">
        <v>3</v>
      </c>
      <c r="I55" s="109" t="s">
        <v>2428</v>
      </c>
      <c r="J55" s="111">
        <v>5549.02</v>
      </c>
      <c r="K55" s="111">
        <f t="shared" si="4"/>
        <v>16647.060000000001</v>
      </c>
      <c r="L55" s="111">
        <f t="shared" si="5"/>
        <v>27745.100000000002</v>
      </c>
      <c r="M55" s="109">
        <v>5</v>
      </c>
      <c r="N55" s="109">
        <v>239201</v>
      </c>
    </row>
    <row r="56" spans="2:14" s="60" customFormat="1" ht="21" x14ac:dyDescent="0.35">
      <c r="B56" s="108">
        <v>42599.60833333333</v>
      </c>
      <c r="C56" s="108">
        <v>42564</v>
      </c>
      <c r="D56" s="109" t="s">
        <v>40</v>
      </c>
      <c r="E56" s="109" t="s">
        <v>712</v>
      </c>
      <c r="F56" s="109" t="s">
        <v>719</v>
      </c>
      <c r="G56" s="110" t="s">
        <v>720</v>
      </c>
      <c r="H56" s="109">
        <v>10</v>
      </c>
      <c r="I56" s="109" t="s">
        <v>2428</v>
      </c>
      <c r="J56" s="111">
        <v>13511</v>
      </c>
      <c r="K56" s="111">
        <f t="shared" si="4"/>
        <v>135110</v>
      </c>
      <c r="L56" s="111">
        <f t="shared" si="5"/>
        <v>148621</v>
      </c>
      <c r="M56" s="109">
        <v>11</v>
      </c>
      <c r="N56" s="109">
        <v>239201</v>
      </c>
    </row>
    <row r="57" spans="2:14" s="60" customFormat="1" ht="42" hidden="1" x14ac:dyDescent="0.35">
      <c r="B57" s="108">
        <v>42136.541898148149</v>
      </c>
      <c r="C57" s="108">
        <v>42117</v>
      </c>
      <c r="D57" s="109" t="s">
        <v>135</v>
      </c>
      <c r="E57" s="109" t="s">
        <v>1956</v>
      </c>
      <c r="F57" s="109" t="s">
        <v>1963</v>
      </c>
      <c r="G57" s="110" t="s">
        <v>1964</v>
      </c>
      <c r="H57" s="109">
        <v>15</v>
      </c>
      <c r="I57" s="109" t="s">
        <v>2428</v>
      </c>
      <c r="J57" s="111">
        <v>1584.6102000000001</v>
      </c>
      <c r="K57" s="111">
        <f t="shared" si="4"/>
        <v>23769.153000000002</v>
      </c>
      <c r="L57" s="111">
        <f t="shared" si="5"/>
        <v>9507.6612000000005</v>
      </c>
      <c r="M57" s="109">
        <v>6</v>
      </c>
      <c r="N57" s="109">
        <v>239201</v>
      </c>
    </row>
    <row r="58" spans="2:14" s="60" customFormat="1" ht="21" x14ac:dyDescent="0.35">
      <c r="B58" s="108">
        <v>43705</v>
      </c>
      <c r="C58" s="108">
        <v>43703</v>
      </c>
      <c r="D58" s="109" t="s">
        <v>40</v>
      </c>
      <c r="E58" s="109" t="s">
        <v>1098</v>
      </c>
      <c r="F58" s="109" t="s">
        <v>51</v>
      </c>
      <c r="G58" s="110" t="s">
        <v>718</v>
      </c>
      <c r="H58" s="109">
        <v>15</v>
      </c>
      <c r="I58" s="109" t="s">
        <v>2428</v>
      </c>
      <c r="J58" s="111">
        <v>2112.1999999999998</v>
      </c>
      <c r="K58" s="111">
        <f t="shared" si="4"/>
        <v>31682.999999999996</v>
      </c>
      <c r="L58" s="111">
        <f t="shared" si="5"/>
        <v>6336.5999999999995</v>
      </c>
      <c r="M58" s="109">
        <v>3</v>
      </c>
      <c r="N58" s="109">
        <v>239201</v>
      </c>
    </row>
    <row r="59" spans="2:14" s="8" customFormat="1" ht="21" hidden="1" x14ac:dyDescent="0.35">
      <c r="B59" s="108">
        <v>42447</v>
      </c>
      <c r="C59" s="108">
        <v>42447.62400462963</v>
      </c>
      <c r="D59" s="104"/>
      <c r="E59" s="104"/>
      <c r="F59" s="109" t="s">
        <v>100</v>
      </c>
      <c r="G59" s="110" t="s">
        <v>101</v>
      </c>
      <c r="H59" s="109">
        <v>25</v>
      </c>
      <c r="I59" s="109" t="s">
        <v>2428</v>
      </c>
      <c r="J59" s="111">
        <v>4389.6000000000004</v>
      </c>
      <c r="K59" s="111">
        <f t="shared" si="4"/>
        <v>109740.00000000001</v>
      </c>
      <c r="L59" s="111">
        <f t="shared" si="5"/>
        <v>35116.800000000003</v>
      </c>
      <c r="M59" s="109">
        <v>8</v>
      </c>
      <c r="N59" s="109">
        <v>239201</v>
      </c>
    </row>
    <row r="60" spans="2:14" s="60" customFormat="1" ht="21" x14ac:dyDescent="0.35">
      <c r="B60" s="108">
        <v>43353</v>
      </c>
      <c r="C60" s="108">
        <v>43353.485219907408</v>
      </c>
      <c r="D60" s="109"/>
      <c r="E60" s="109"/>
      <c r="F60" s="109" t="s">
        <v>454</v>
      </c>
      <c r="G60" s="110" t="s">
        <v>455</v>
      </c>
      <c r="H60" s="109">
        <v>5</v>
      </c>
      <c r="I60" s="109" t="s">
        <v>2428</v>
      </c>
      <c r="J60" s="111">
        <v>8119.5583333333298</v>
      </c>
      <c r="K60" s="111">
        <f t="shared" si="4"/>
        <v>40597.79166666665</v>
      </c>
      <c r="L60" s="111">
        <f t="shared" si="5"/>
        <v>24358.674999999988</v>
      </c>
      <c r="M60" s="109">
        <v>3</v>
      </c>
      <c r="N60" s="109">
        <v>239201</v>
      </c>
    </row>
    <row r="61" spans="2:14" s="60" customFormat="1" ht="21" x14ac:dyDescent="0.35">
      <c r="B61" s="108">
        <v>43705</v>
      </c>
      <c r="C61" s="108">
        <v>43703</v>
      </c>
      <c r="D61" s="122"/>
      <c r="E61" s="122"/>
      <c r="F61" s="109" t="s">
        <v>1173</v>
      </c>
      <c r="G61" s="110" t="s">
        <v>2511</v>
      </c>
      <c r="H61" s="109">
        <v>12</v>
      </c>
      <c r="I61" s="109" t="s">
        <v>2428</v>
      </c>
      <c r="J61" s="111">
        <v>8564.24</v>
      </c>
      <c r="K61" s="111">
        <f t="shared" si="4"/>
        <v>102770.88</v>
      </c>
      <c r="L61" s="111">
        <f t="shared" si="5"/>
        <v>8564.24</v>
      </c>
      <c r="M61" s="109">
        <v>1</v>
      </c>
      <c r="N61" s="109">
        <v>239201</v>
      </c>
    </row>
    <row r="62" spans="2:14" s="60" customFormat="1" ht="21.75" customHeight="1" x14ac:dyDescent="0.35">
      <c r="B62" s="125">
        <v>43705</v>
      </c>
      <c r="C62" s="125">
        <v>43703</v>
      </c>
      <c r="D62" s="122"/>
      <c r="E62" s="122"/>
      <c r="F62" s="126" t="s">
        <v>2510</v>
      </c>
      <c r="G62" s="127" t="s">
        <v>2514</v>
      </c>
      <c r="H62" s="126">
        <v>12</v>
      </c>
      <c r="I62" s="126" t="s">
        <v>2428</v>
      </c>
      <c r="J62" s="128">
        <v>8564.2391666666608</v>
      </c>
      <c r="K62" s="111">
        <f t="shared" si="4"/>
        <v>102770.86999999994</v>
      </c>
      <c r="L62" s="128">
        <f t="shared" si="5"/>
        <v>25692.717499999984</v>
      </c>
      <c r="M62" s="126">
        <v>3</v>
      </c>
      <c r="N62" s="109">
        <v>239201</v>
      </c>
    </row>
    <row r="63" spans="2:14" s="60" customFormat="1" ht="21.75" hidden="1" customHeight="1" x14ac:dyDescent="0.35">
      <c r="B63" s="108">
        <v>42306</v>
      </c>
      <c r="C63" s="108">
        <v>42306.647175925929</v>
      </c>
      <c r="D63" s="109"/>
      <c r="E63" s="109"/>
      <c r="F63" s="109" t="s">
        <v>2203</v>
      </c>
      <c r="G63" s="110" t="s">
        <v>2204</v>
      </c>
      <c r="H63" s="109">
        <v>20</v>
      </c>
      <c r="I63" s="109" t="s">
        <v>2428</v>
      </c>
      <c r="J63" s="111">
        <v>4693.5680000000002</v>
      </c>
      <c r="K63" s="111">
        <f t="shared" si="4"/>
        <v>93871.360000000001</v>
      </c>
      <c r="L63" s="111">
        <f t="shared" si="5"/>
        <v>79790.656000000003</v>
      </c>
      <c r="M63" s="109">
        <v>17</v>
      </c>
      <c r="N63" s="109">
        <v>239201</v>
      </c>
    </row>
    <row r="64" spans="2:14" ht="21" hidden="1" x14ac:dyDescent="0.35">
      <c r="B64" s="34">
        <v>43213.366898148146</v>
      </c>
      <c r="C64" s="34">
        <v>43210</v>
      </c>
      <c r="D64" s="35" t="s">
        <v>135</v>
      </c>
      <c r="E64" s="35" t="s">
        <v>1433</v>
      </c>
      <c r="F64" s="35" t="s">
        <v>1449</v>
      </c>
      <c r="G64" s="36" t="s">
        <v>1450</v>
      </c>
      <c r="H64" s="35">
        <v>2</v>
      </c>
      <c r="I64" s="35" t="s">
        <v>2426</v>
      </c>
      <c r="J64" s="37">
        <v>16.460999999999999</v>
      </c>
      <c r="K64" s="37">
        <f>+J64*H64</f>
        <v>32.921999999999997</v>
      </c>
      <c r="L64" s="37">
        <f>+M64*J64</f>
        <v>32.921999999999997</v>
      </c>
      <c r="M64" s="35">
        <v>2</v>
      </c>
      <c r="N64" s="109">
        <v>237203</v>
      </c>
    </row>
    <row r="65" spans="2:15" ht="21" hidden="1" x14ac:dyDescent="0.35">
      <c r="B65" s="147">
        <v>43228.648865740739</v>
      </c>
      <c r="C65" s="147">
        <v>43228</v>
      </c>
      <c r="D65" s="35" t="s">
        <v>135</v>
      </c>
      <c r="E65" s="35" t="s">
        <v>1502</v>
      </c>
      <c r="F65" s="148" t="s">
        <v>1503</v>
      </c>
      <c r="G65" s="149" t="s">
        <v>1504</v>
      </c>
      <c r="H65" s="148">
        <v>15</v>
      </c>
      <c r="I65" s="148" t="s">
        <v>2428</v>
      </c>
      <c r="J65" s="150">
        <v>1711</v>
      </c>
      <c r="K65" s="150">
        <f t="shared" ref="K65:K86" si="6">+J65*H65</f>
        <v>25665</v>
      </c>
      <c r="L65" s="150">
        <f t="shared" ref="L65:L86" si="7">+M65*J65</f>
        <v>15399</v>
      </c>
      <c r="M65" s="148">
        <v>9</v>
      </c>
      <c r="N65" s="148">
        <v>235501</v>
      </c>
      <c r="O65" s="8"/>
    </row>
    <row r="66" spans="2:15" ht="42" hidden="1" x14ac:dyDescent="0.35">
      <c r="B66" s="147">
        <v>43228.648865740739</v>
      </c>
      <c r="C66" s="147">
        <v>43228</v>
      </c>
      <c r="D66" s="35" t="s">
        <v>135</v>
      </c>
      <c r="E66" s="35" t="s">
        <v>1502</v>
      </c>
      <c r="F66" s="148" t="s">
        <v>1441</v>
      </c>
      <c r="G66" s="149" t="s">
        <v>1442</v>
      </c>
      <c r="H66" s="148">
        <v>5</v>
      </c>
      <c r="I66" s="148" t="s">
        <v>2428</v>
      </c>
      <c r="J66" s="150">
        <v>737.5</v>
      </c>
      <c r="K66" s="150">
        <f t="shared" si="6"/>
        <v>3687.5</v>
      </c>
      <c r="L66" s="150">
        <f t="shared" si="7"/>
        <v>11062.5</v>
      </c>
      <c r="M66" s="148">
        <v>15</v>
      </c>
      <c r="N66" s="148">
        <v>235501</v>
      </c>
    </row>
    <row r="67" spans="2:15" s="8" customFormat="1" ht="21" hidden="1" x14ac:dyDescent="0.35">
      <c r="B67" s="34">
        <v>43213.366898148146</v>
      </c>
      <c r="C67" s="34">
        <v>43210</v>
      </c>
      <c r="D67" s="35" t="s">
        <v>135</v>
      </c>
      <c r="E67" s="35" t="s">
        <v>1433</v>
      </c>
      <c r="F67" s="35" t="s">
        <v>1445</v>
      </c>
      <c r="G67" s="36" t="s">
        <v>1446</v>
      </c>
      <c r="H67" s="35">
        <v>25</v>
      </c>
      <c r="I67" s="38" t="s">
        <v>2430</v>
      </c>
      <c r="J67" s="37">
        <v>159.30000000000001</v>
      </c>
      <c r="K67" s="37">
        <f t="shared" si="6"/>
        <v>3982.5000000000005</v>
      </c>
      <c r="L67" s="37">
        <f t="shared" si="7"/>
        <v>2230.2000000000003</v>
      </c>
      <c r="M67" s="38">
        <v>14</v>
      </c>
      <c r="N67" s="109">
        <v>237203</v>
      </c>
    </row>
    <row r="68" spans="2:15" ht="21" hidden="1" x14ac:dyDescent="0.35">
      <c r="B68" s="108">
        <v>43753</v>
      </c>
      <c r="C68" s="108">
        <v>43753</v>
      </c>
      <c r="D68" s="109" t="s">
        <v>135</v>
      </c>
      <c r="E68" s="109" t="s">
        <v>1502</v>
      </c>
      <c r="F68" s="109" t="s">
        <v>1447</v>
      </c>
      <c r="G68" s="110" t="s">
        <v>1448</v>
      </c>
      <c r="H68" s="109">
        <v>10</v>
      </c>
      <c r="I68" s="109" t="s">
        <v>2430</v>
      </c>
      <c r="J68" s="111">
        <v>129.80000000000001</v>
      </c>
      <c r="K68" s="37">
        <f t="shared" si="6"/>
        <v>1298</v>
      </c>
      <c r="L68" s="111">
        <f t="shared" si="7"/>
        <v>5451.6</v>
      </c>
      <c r="M68" s="109">
        <v>42</v>
      </c>
      <c r="N68" s="109">
        <v>237203</v>
      </c>
      <c r="O68" s="8"/>
    </row>
    <row r="69" spans="2:15" ht="21" hidden="1" x14ac:dyDescent="0.35">
      <c r="B69" s="108">
        <v>43760.366898148146</v>
      </c>
      <c r="C69" s="108">
        <v>43760</v>
      </c>
      <c r="D69" s="109" t="s">
        <v>135</v>
      </c>
      <c r="E69" s="109" t="s">
        <v>1412</v>
      </c>
      <c r="F69" s="109" t="s">
        <v>319</v>
      </c>
      <c r="G69" s="110" t="s">
        <v>320</v>
      </c>
      <c r="H69" s="109">
        <v>20</v>
      </c>
      <c r="I69" s="109" t="s">
        <v>2428</v>
      </c>
      <c r="J69" s="111">
        <v>182.9</v>
      </c>
      <c r="K69" s="37">
        <f t="shared" si="6"/>
        <v>3658</v>
      </c>
      <c r="L69" s="111">
        <f t="shared" si="7"/>
        <v>1463.2</v>
      </c>
      <c r="M69" s="109">
        <v>8</v>
      </c>
      <c r="N69" s="109">
        <v>239101</v>
      </c>
    </row>
    <row r="70" spans="2:15" ht="21" hidden="1" x14ac:dyDescent="0.35">
      <c r="B70" s="108">
        <v>43221.629814814813</v>
      </c>
      <c r="C70" s="108">
        <v>43221</v>
      </c>
      <c r="D70" s="109" t="s">
        <v>135</v>
      </c>
      <c r="E70" s="109" t="s">
        <v>1474</v>
      </c>
      <c r="F70" s="109" t="s">
        <v>406</v>
      </c>
      <c r="G70" s="110" t="s">
        <v>407</v>
      </c>
      <c r="H70" s="109">
        <v>58</v>
      </c>
      <c r="I70" s="109" t="s">
        <v>2433</v>
      </c>
      <c r="J70" s="111">
        <v>470.00580000000002</v>
      </c>
      <c r="K70" s="37">
        <f t="shared" si="6"/>
        <v>27260.3364</v>
      </c>
      <c r="L70" s="111">
        <f t="shared" si="7"/>
        <v>18330.226200000001</v>
      </c>
      <c r="M70" s="109">
        <v>39</v>
      </c>
      <c r="N70" s="109">
        <v>239101</v>
      </c>
    </row>
    <row r="71" spans="2:15" ht="21" hidden="1" x14ac:dyDescent="0.35">
      <c r="B71" s="108">
        <v>43753</v>
      </c>
      <c r="C71" s="108">
        <v>43753</v>
      </c>
      <c r="D71" s="109" t="s">
        <v>135</v>
      </c>
      <c r="E71" s="109" t="s">
        <v>1433</v>
      </c>
      <c r="F71" s="109" t="s">
        <v>412</v>
      </c>
      <c r="G71" s="110" t="s">
        <v>413</v>
      </c>
      <c r="H71" s="109">
        <v>25</v>
      </c>
      <c r="I71" s="109" t="s">
        <v>2430</v>
      </c>
      <c r="J71" s="111">
        <v>61.36</v>
      </c>
      <c r="K71" s="37">
        <f t="shared" si="6"/>
        <v>1534</v>
      </c>
      <c r="L71" s="111">
        <f t="shared" si="7"/>
        <v>1472.6399999999999</v>
      </c>
      <c r="M71" s="109">
        <v>24</v>
      </c>
      <c r="N71" s="109">
        <v>237203</v>
      </c>
    </row>
    <row r="72" spans="2:15" ht="21" hidden="1" x14ac:dyDescent="0.35">
      <c r="B72" s="108">
        <v>43213.366898148146</v>
      </c>
      <c r="C72" s="108">
        <v>43210</v>
      </c>
      <c r="D72" s="109" t="s">
        <v>135</v>
      </c>
      <c r="E72" s="109" t="s">
        <v>1433</v>
      </c>
      <c r="F72" s="109" t="s">
        <v>416</v>
      </c>
      <c r="G72" s="110" t="s">
        <v>417</v>
      </c>
      <c r="H72" s="109">
        <v>16</v>
      </c>
      <c r="I72" s="109" t="s">
        <v>2431</v>
      </c>
      <c r="J72" s="111">
        <v>495.6</v>
      </c>
      <c r="K72" s="37">
        <f t="shared" si="6"/>
        <v>7929.6</v>
      </c>
      <c r="L72" s="111">
        <f t="shared" si="7"/>
        <v>8920.8000000000011</v>
      </c>
      <c r="M72" s="109">
        <v>18</v>
      </c>
      <c r="N72" s="109">
        <v>237203</v>
      </c>
    </row>
    <row r="73" spans="2:15" ht="21" hidden="1" x14ac:dyDescent="0.35">
      <c r="B73" s="147">
        <v>43209</v>
      </c>
      <c r="C73" s="147">
        <v>43209.592581018522</v>
      </c>
      <c r="D73" s="109" t="s">
        <v>40</v>
      </c>
      <c r="E73" s="109" t="s">
        <v>1409</v>
      </c>
      <c r="F73" s="148" t="s">
        <v>889</v>
      </c>
      <c r="G73" s="149" t="s">
        <v>890</v>
      </c>
      <c r="H73" s="148">
        <v>10</v>
      </c>
      <c r="I73" s="148" t="s">
        <v>2428</v>
      </c>
      <c r="J73" s="150">
        <v>3422</v>
      </c>
      <c r="K73" s="150">
        <f t="shared" si="6"/>
        <v>34220</v>
      </c>
      <c r="L73" s="150">
        <f t="shared" si="7"/>
        <v>17110</v>
      </c>
      <c r="M73" s="148">
        <v>5</v>
      </c>
      <c r="N73" s="148">
        <v>235501</v>
      </c>
    </row>
    <row r="74" spans="2:15" ht="21" hidden="1" x14ac:dyDescent="0.35">
      <c r="B74" s="147">
        <v>43221.629814814813</v>
      </c>
      <c r="C74" s="147">
        <v>43221</v>
      </c>
      <c r="D74" s="109" t="s">
        <v>135</v>
      </c>
      <c r="E74" s="109" t="s">
        <v>1474</v>
      </c>
      <c r="F74" s="148" t="s">
        <v>1413</v>
      </c>
      <c r="G74" s="149" t="s">
        <v>1414</v>
      </c>
      <c r="H74" s="148">
        <v>10</v>
      </c>
      <c r="I74" s="148" t="s">
        <v>2428</v>
      </c>
      <c r="J74" s="150">
        <v>615.00419999999997</v>
      </c>
      <c r="K74" s="150">
        <f t="shared" si="6"/>
        <v>6150.0419999999995</v>
      </c>
      <c r="L74" s="150">
        <f t="shared" si="7"/>
        <v>6150.0419999999995</v>
      </c>
      <c r="M74" s="148">
        <v>10</v>
      </c>
      <c r="N74" s="148">
        <v>235501</v>
      </c>
    </row>
    <row r="75" spans="2:15" ht="21" hidden="1" x14ac:dyDescent="0.35">
      <c r="B75" s="108">
        <v>43221.629814814813</v>
      </c>
      <c r="C75" s="108">
        <v>43221</v>
      </c>
      <c r="D75" s="109" t="s">
        <v>135</v>
      </c>
      <c r="E75" s="109" t="s">
        <v>1474</v>
      </c>
      <c r="F75" s="109" t="s">
        <v>1475</v>
      </c>
      <c r="G75" s="110" t="s">
        <v>1476</v>
      </c>
      <c r="H75" s="109">
        <v>10</v>
      </c>
      <c r="I75" s="109" t="s">
        <v>2428</v>
      </c>
      <c r="J75" s="111">
        <v>419.99740000000003</v>
      </c>
      <c r="K75" s="37">
        <f t="shared" si="6"/>
        <v>4199.9740000000002</v>
      </c>
      <c r="L75" s="111">
        <f t="shared" si="7"/>
        <v>2939.9818</v>
      </c>
      <c r="M75" s="109">
        <v>7</v>
      </c>
      <c r="N75" s="109">
        <v>237203</v>
      </c>
    </row>
    <row r="76" spans="2:15" ht="21" hidden="1" x14ac:dyDescent="0.35">
      <c r="B76" s="108">
        <v>43213.366898148146</v>
      </c>
      <c r="C76" s="108">
        <v>43213.366898148146</v>
      </c>
      <c r="D76" s="109" t="s">
        <v>1421</v>
      </c>
      <c r="E76" s="109" t="s">
        <v>1432</v>
      </c>
      <c r="F76" s="109" t="s">
        <v>396</v>
      </c>
      <c r="G76" s="110" t="s">
        <v>397</v>
      </c>
      <c r="H76" s="109">
        <v>10</v>
      </c>
      <c r="I76" s="109" t="s">
        <v>2425</v>
      </c>
      <c r="J76" s="111">
        <v>115.64</v>
      </c>
      <c r="K76" s="37">
        <f t="shared" si="6"/>
        <v>1156.4000000000001</v>
      </c>
      <c r="L76" s="111">
        <f t="shared" si="7"/>
        <v>2081.52</v>
      </c>
      <c r="M76" s="109">
        <v>18</v>
      </c>
      <c r="N76" s="109">
        <v>239101</v>
      </c>
    </row>
    <row r="77" spans="2:15" ht="21" hidden="1" x14ac:dyDescent="0.35">
      <c r="B77" s="108">
        <v>43235.60050925926</v>
      </c>
      <c r="C77" s="108">
        <v>43235</v>
      </c>
      <c r="D77" s="109" t="s">
        <v>1519</v>
      </c>
      <c r="E77" s="109" t="s">
        <v>1520</v>
      </c>
      <c r="F77" s="109" t="s">
        <v>398</v>
      </c>
      <c r="G77" s="110" t="s">
        <v>399</v>
      </c>
      <c r="H77" s="109">
        <v>30</v>
      </c>
      <c r="I77" s="109" t="s">
        <v>2425</v>
      </c>
      <c r="J77" s="111">
        <v>224.2</v>
      </c>
      <c r="K77" s="37">
        <f t="shared" si="6"/>
        <v>6726</v>
      </c>
      <c r="L77" s="111">
        <f t="shared" si="7"/>
        <v>6277.5999999999995</v>
      </c>
      <c r="M77" s="109">
        <f>22+6</f>
        <v>28</v>
      </c>
      <c r="N77" s="109">
        <v>239101</v>
      </c>
    </row>
    <row r="78" spans="2:15" ht="21" hidden="1" x14ac:dyDescent="0.35">
      <c r="B78" s="147">
        <v>43228.648865740739</v>
      </c>
      <c r="C78" s="147">
        <v>43228</v>
      </c>
      <c r="D78" s="109" t="s">
        <v>135</v>
      </c>
      <c r="E78" s="109" t="s">
        <v>1502</v>
      </c>
      <c r="F78" s="148" t="s">
        <v>1505</v>
      </c>
      <c r="G78" s="149" t="s">
        <v>1506</v>
      </c>
      <c r="H78" s="148">
        <v>10</v>
      </c>
      <c r="I78" s="148" t="s">
        <v>2428</v>
      </c>
      <c r="J78" s="150">
        <v>914.5</v>
      </c>
      <c r="K78" s="150">
        <f t="shared" si="6"/>
        <v>9145</v>
      </c>
      <c r="L78" s="150">
        <f t="shared" si="7"/>
        <v>7316</v>
      </c>
      <c r="M78" s="148">
        <v>8</v>
      </c>
      <c r="N78" s="148">
        <v>235501</v>
      </c>
    </row>
    <row r="79" spans="2:15" ht="42" hidden="1" x14ac:dyDescent="0.35">
      <c r="B79" s="108">
        <v>43504.400104166663</v>
      </c>
      <c r="C79" s="108">
        <v>43504.400104166663</v>
      </c>
      <c r="D79" s="61" t="s">
        <v>2328</v>
      </c>
      <c r="E79" s="61" t="s">
        <v>2307</v>
      </c>
      <c r="F79" s="109" t="s">
        <v>2335</v>
      </c>
      <c r="G79" s="110" t="s">
        <v>2336</v>
      </c>
      <c r="H79" s="109">
        <v>25</v>
      </c>
      <c r="I79" s="109" t="s">
        <v>2426</v>
      </c>
      <c r="J79" s="111">
        <v>359.9</v>
      </c>
      <c r="K79" s="37">
        <f t="shared" si="6"/>
        <v>8997.5</v>
      </c>
      <c r="L79" s="111">
        <f t="shared" si="7"/>
        <v>10077.199999999999</v>
      </c>
      <c r="M79" s="109">
        <f>22+6</f>
        <v>28</v>
      </c>
      <c r="N79" s="109">
        <v>239101</v>
      </c>
    </row>
    <row r="80" spans="2:15" ht="42" hidden="1" x14ac:dyDescent="0.35">
      <c r="B80" s="108">
        <v>43508</v>
      </c>
      <c r="C80" s="108">
        <v>43508</v>
      </c>
      <c r="D80" s="61"/>
      <c r="E80" s="61"/>
      <c r="F80" s="109" t="s">
        <v>390</v>
      </c>
      <c r="G80" s="110" t="s">
        <v>2518</v>
      </c>
      <c r="H80" s="109">
        <v>11</v>
      </c>
      <c r="I80" s="109" t="s">
        <v>2426</v>
      </c>
      <c r="J80" s="111">
        <v>199.42</v>
      </c>
      <c r="K80" s="37">
        <f t="shared" si="6"/>
        <v>2193.62</v>
      </c>
      <c r="L80" s="111">
        <f t="shared" si="7"/>
        <v>1196.52</v>
      </c>
      <c r="M80" s="109">
        <v>6</v>
      </c>
      <c r="N80" s="109">
        <v>239101</v>
      </c>
    </row>
    <row r="81" spans="1:15" ht="42" hidden="1" x14ac:dyDescent="0.35">
      <c r="B81" s="108">
        <v>43503</v>
      </c>
      <c r="C81" s="108">
        <v>43503</v>
      </c>
      <c r="D81" s="61"/>
      <c r="E81" s="61"/>
      <c r="F81" s="109" t="s">
        <v>1427</v>
      </c>
      <c r="G81" s="110" t="s">
        <v>2519</v>
      </c>
      <c r="H81" s="109">
        <v>25</v>
      </c>
      <c r="I81" s="109" t="s">
        <v>2426</v>
      </c>
      <c r="J81" s="111">
        <v>144.55000000000001</v>
      </c>
      <c r="K81" s="37">
        <f t="shared" si="6"/>
        <v>3613.7500000000005</v>
      </c>
      <c r="L81" s="111">
        <f t="shared" si="7"/>
        <v>3180.1000000000004</v>
      </c>
      <c r="M81" s="109">
        <v>22</v>
      </c>
      <c r="N81" s="109">
        <v>239101</v>
      </c>
    </row>
    <row r="82" spans="1:15" ht="21" hidden="1" x14ac:dyDescent="0.35">
      <c r="B82" s="147">
        <v>43760.366898148146</v>
      </c>
      <c r="C82" s="147">
        <v>43760</v>
      </c>
      <c r="D82" s="61"/>
      <c r="E82" s="61"/>
      <c r="F82" s="148" t="s">
        <v>1429</v>
      </c>
      <c r="G82" s="149" t="s">
        <v>1430</v>
      </c>
      <c r="H82" s="148">
        <v>10</v>
      </c>
      <c r="I82" s="148" t="s">
        <v>2428</v>
      </c>
      <c r="J82" s="150">
        <v>94.4</v>
      </c>
      <c r="K82" s="150">
        <f t="shared" si="6"/>
        <v>944</v>
      </c>
      <c r="L82" s="150">
        <f t="shared" si="7"/>
        <v>377.6</v>
      </c>
      <c r="M82" s="148">
        <v>4</v>
      </c>
      <c r="N82" s="148">
        <v>235501</v>
      </c>
    </row>
    <row r="83" spans="1:15" ht="21" hidden="1" x14ac:dyDescent="0.35">
      <c r="B83" s="147">
        <v>43760.366898148146</v>
      </c>
      <c r="C83" s="147">
        <v>43760</v>
      </c>
      <c r="D83" s="61"/>
      <c r="E83" s="61"/>
      <c r="F83" s="148" t="s">
        <v>2516</v>
      </c>
      <c r="G83" s="149" t="s">
        <v>2517</v>
      </c>
      <c r="H83" s="148">
        <v>5</v>
      </c>
      <c r="I83" s="148" t="s">
        <v>2428</v>
      </c>
      <c r="J83" s="150">
        <v>831.9</v>
      </c>
      <c r="K83" s="150">
        <f t="shared" si="6"/>
        <v>4159.5</v>
      </c>
      <c r="L83" s="150">
        <f t="shared" si="7"/>
        <v>4159.5</v>
      </c>
      <c r="M83" s="148">
        <v>5</v>
      </c>
      <c r="N83" s="148">
        <v>235501</v>
      </c>
    </row>
    <row r="84" spans="1:15" ht="21" hidden="1" x14ac:dyDescent="0.35">
      <c r="B84" s="108">
        <v>43753</v>
      </c>
      <c r="C84" s="108">
        <v>43753</v>
      </c>
      <c r="D84" s="61"/>
      <c r="E84" s="61"/>
      <c r="F84" s="109" t="s">
        <v>410</v>
      </c>
      <c r="G84" s="110" t="s">
        <v>2520</v>
      </c>
      <c r="H84" s="109">
        <v>50</v>
      </c>
      <c r="I84" s="109" t="s">
        <v>2521</v>
      </c>
      <c r="J84" s="111">
        <v>40.119999999999997</v>
      </c>
      <c r="K84" s="37">
        <f t="shared" si="6"/>
        <v>2005.9999999999998</v>
      </c>
      <c r="L84" s="111">
        <f t="shared" si="7"/>
        <v>1364.08</v>
      </c>
      <c r="M84" s="109">
        <v>34</v>
      </c>
      <c r="N84" s="109">
        <v>239101</v>
      </c>
    </row>
    <row r="85" spans="1:15" ht="21" hidden="1" x14ac:dyDescent="0.35">
      <c r="B85" s="108">
        <v>43753</v>
      </c>
      <c r="C85" s="108">
        <v>43753</v>
      </c>
      <c r="D85" s="61"/>
      <c r="E85" s="61"/>
      <c r="F85" s="109" t="s">
        <v>1416</v>
      </c>
      <c r="G85" s="110" t="s">
        <v>2522</v>
      </c>
      <c r="H85" s="109">
        <v>2</v>
      </c>
      <c r="I85" s="109" t="s">
        <v>2523</v>
      </c>
      <c r="J85" s="111">
        <v>761.1</v>
      </c>
      <c r="K85" s="37">
        <f t="shared" si="6"/>
        <v>1522.2</v>
      </c>
      <c r="L85" s="111">
        <f t="shared" si="7"/>
        <v>761.1</v>
      </c>
      <c r="M85" s="109">
        <v>1</v>
      </c>
      <c r="N85" s="109">
        <v>237203</v>
      </c>
    </row>
    <row r="86" spans="1:15" ht="21" hidden="1" x14ac:dyDescent="0.35">
      <c r="B86" s="147">
        <v>43753</v>
      </c>
      <c r="C86" s="147">
        <v>43753</v>
      </c>
      <c r="D86" s="61"/>
      <c r="E86" s="61"/>
      <c r="F86" s="148" t="s">
        <v>1443</v>
      </c>
      <c r="G86" s="149" t="s">
        <v>2524</v>
      </c>
      <c r="H86" s="148">
        <v>10</v>
      </c>
      <c r="I86" s="148" t="s">
        <v>2428</v>
      </c>
      <c r="J86" s="150">
        <v>105.02</v>
      </c>
      <c r="K86" s="150">
        <f t="shared" si="6"/>
        <v>1050.2</v>
      </c>
      <c r="L86" s="150">
        <f t="shared" si="7"/>
        <v>1890.36</v>
      </c>
      <c r="M86" s="148">
        <v>18</v>
      </c>
      <c r="N86" s="148">
        <v>235501</v>
      </c>
    </row>
    <row r="87" spans="1:15" ht="42" hidden="1" x14ac:dyDescent="0.35">
      <c r="B87" s="108">
        <v>43315.436851851853</v>
      </c>
      <c r="C87" s="108">
        <v>43315</v>
      </c>
      <c r="D87" s="109" t="s">
        <v>135</v>
      </c>
      <c r="E87" s="109" t="s">
        <v>1687</v>
      </c>
      <c r="F87" s="109" t="s">
        <v>1657</v>
      </c>
      <c r="G87" s="110" t="s">
        <v>1658</v>
      </c>
      <c r="H87" s="109">
        <v>300</v>
      </c>
      <c r="I87" s="109" t="s">
        <v>2428</v>
      </c>
      <c r="J87" s="111">
        <v>188.56399999999999</v>
      </c>
      <c r="K87" s="111">
        <f>+J87*H87</f>
        <v>56569.2</v>
      </c>
      <c r="L87" s="111">
        <f t="shared" ref="L87:L150" si="8">+M87*J87</f>
        <v>45255.360000000001</v>
      </c>
      <c r="M87" s="109">
        <v>240</v>
      </c>
      <c r="N87" s="109">
        <v>233201</v>
      </c>
    </row>
    <row r="88" spans="1:15" ht="21" x14ac:dyDescent="0.35">
      <c r="B88" s="108">
        <v>43315.436851851853</v>
      </c>
      <c r="C88" s="108">
        <v>43315</v>
      </c>
      <c r="D88" s="109" t="s">
        <v>135</v>
      </c>
      <c r="E88" s="109" t="s">
        <v>1687</v>
      </c>
      <c r="F88" s="109" t="s">
        <v>308</v>
      </c>
      <c r="G88" s="110" t="s">
        <v>309</v>
      </c>
      <c r="H88" s="109">
        <v>4300</v>
      </c>
      <c r="I88" s="109" t="s">
        <v>2428</v>
      </c>
      <c r="J88" s="111">
        <v>5</v>
      </c>
      <c r="K88" s="111">
        <f t="shared" ref="K88:K151" si="9">+J88*H88</f>
        <v>21500</v>
      </c>
      <c r="L88" s="111">
        <f t="shared" si="8"/>
        <v>17885</v>
      </c>
      <c r="M88" s="109">
        <f>1669+75+726+75+1032</f>
        <v>3577</v>
      </c>
      <c r="N88" s="109">
        <v>239201</v>
      </c>
      <c r="O88" s="8"/>
    </row>
    <row r="89" spans="1:15" ht="21" x14ac:dyDescent="0.35">
      <c r="B89" s="108">
        <v>43314.611585648148</v>
      </c>
      <c r="C89" s="108">
        <v>43314</v>
      </c>
      <c r="D89" s="109" t="s">
        <v>135</v>
      </c>
      <c r="E89" s="109" t="s">
        <v>1641</v>
      </c>
      <c r="F89" s="109" t="s">
        <v>150</v>
      </c>
      <c r="G89" s="110" t="s">
        <v>151</v>
      </c>
      <c r="H89" s="109">
        <v>40</v>
      </c>
      <c r="I89" s="109" t="s">
        <v>2425</v>
      </c>
      <c r="J89" s="111">
        <v>101.893</v>
      </c>
      <c r="K89" s="111">
        <f t="shared" si="9"/>
        <v>4075.7200000000003</v>
      </c>
      <c r="L89" s="111">
        <f t="shared" si="8"/>
        <v>10902.550999999999</v>
      </c>
      <c r="M89" s="109">
        <f>27+80</f>
        <v>107</v>
      </c>
      <c r="N89" s="109">
        <v>239201</v>
      </c>
    </row>
    <row r="90" spans="1:15" ht="21" x14ac:dyDescent="0.35">
      <c r="B90" s="108">
        <v>43314.611585648148</v>
      </c>
      <c r="C90" s="108">
        <v>43314</v>
      </c>
      <c r="D90" s="109" t="s">
        <v>135</v>
      </c>
      <c r="E90" s="109" t="s">
        <v>1641</v>
      </c>
      <c r="F90" s="109" t="s">
        <v>1647</v>
      </c>
      <c r="G90" s="110" t="s">
        <v>1648</v>
      </c>
      <c r="H90" s="109">
        <v>30</v>
      </c>
      <c r="I90" s="109" t="s">
        <v>2425</v>
      </c>
      <c r="J90" s="111">
        <v>80.995199999999997</v>
      </c>
      <c r="K90" s="111">
        <f t="shared" si="9"/>
        <v>2429.8559999999998</v>
      </c>
      <c r="L90" s="111">
        <f t="shared" si="8"/>
        <v>4049.7599999999998</v>
      </c>
      <c r="M90" s="109">
        <v>50</v>
      </c>
      <c r="N90" s="109">
        <v>239201</v>
      </c>
    </row>
    <row r="91" spans="1:15" ht="42" x14ac:dyDescent="0.35">
      <c r="B91" s="108">
        <v>43314.611585648148</v>
      </c>
      <c r="C91" s="108">
        <v>43314</v>
      </c>
      <c r="D91" s="109" t="s">
        <v>135</v>
      </c>
      <c r="E91" s="109" t="s">
        <v>1641</v>
      </c>
      <c r="F91" s="109" t="s">
        <v>477</v>
      </c>
      <c r="G91" s="110" t="s">
        <v>478</v>
      </c>
      <c r="H91" s="109">
        <v>30</v>
      </c>
      <c r="I91" s="109" t="s">
        <v>2425</v>
      </c>
      <c r="J91" s="111">
        <v>24.9924</v>
      </c>
      <c r="K91" s="111">
        <f t="shared" si="9"/>
        <v>749.77200000000005</v>
      </c>
      <c r="L91" s="111">
        <f t="shared" si="8"/>
        <v>2624.2019999999998</v>
      </c>
      <c r="M91" s="109">
        <f>62+36+7</f>
        <v>105</v>
      </c>
      <c r="N91" s="109">
        <v>239201</v>
      </c>
    </row>
    <row r="92" spans="1:15" s="8" customFormat="1" ht="21" x14ac:dyDescent="0.35">
      <c r="B92" s="108">
        <v>43314.611585648148</v>
      </c>
      <c r="C92" s="108">
        <v>43314</v>
      </c>
      <c r="D92" s="109" t="s">
        <v>135</v>
      </c>
      <c r="E92" s="109" t="s">
        <v>1641</v>
      </c>
      <c r="F92" s="109" t="s">
        <v>155</v>
      </c>
      <c r="G92" s="110" t="s">
        <v>156</v>
      </c>
      <c r="H92" s="109">
        <v>300</v>
      </c>
      <c r="I92" s="109" t="s">
        <v>2425</v>
      </c>
      <c r="J92" s="111">
        <v>8.9443999999999999</v>
      </c>
      <c r="K92" s="111">
        <f t="shared" si="9"/>
        <v>2683.32</v>
      </c>
      <c r="L92" s="111">
        <f t="shared" si="8"/>
        <v>1967.768</v>
      </c>
      <c r="M92" s="109">
        <v>220</v>
      </c>
      <c r="N92" s="109">
        <v>239201</v>
      </c>
      <c r="O92" s="11"/>
    </row>
    <row r="93" spans="1:15" s="8" customFormat="1" ht="21" x14ac:dyDescent="0.35">
      <c r="B93" s="108">
        <v>43314.611585648148</v>
      </c>
      <c r="C93" s="108">
        <v>43314</v>
      </c>
      <c r="D93" s="109" t="s">
        <v>135</v>
      </c>
      <c r="E93" s="109" t="s">
        <v>1641</v>
      </c>
      <c r="F93" s="109" t="s">
        <v>153</v>
      </c>
      <c r="G93" s="110" t="s">
        <v>154</v>
      </c>
      <c r="H93" s="109">
        <v>500</v>
      </c>
      <c r="I93" s="109" t="s">
        <v>2425</v>
      </c>
      <c r="J93" s="111">
        <v>16.873999999999999</v>
      </c>
      <c r="K93" s="111">
        <f t="shared" si="9"/>
        <v>8437</v>
      </c>
      <c r="L93" s="111">
        <f t="shared" si="8"/>
        <v>4944.0819999999994</v>
      </c>
      <c r="M93" s="109">
        <f>135+158</f>
        <v>293</v>
      </c>
      <c r="N93" s="109">
        <v>239201</v>
      </c>
      <c r="O93" s="11"/>
    </row>
    <row r="94" spans="1:15" ht="21" x14ac:dyDescent="0.35">
      <c r="B94" s="108">
        <v>43314.611585648148</v>
      </c>
      <c r="C94" s="108">
        <v>43314</v>
      </c>
      <c r="D94" s="109" t="s">
        <v>135</v>
      </c>
      <c r="E94" s="109" t="s">
        <v>1641</v>
      </c>
      <c r="F94" s="109" t="s">
        <v>192</v>
      </c>
      <c r="G94" s="110" t="s">
        <v>193</v>
      </c>
      <c r="H94" s="109">
        <v>300</v>
      </c>
      <c r="I94" s="109" t="s">
        <v>2425</v>
      </c>
      <c r="J94" s="111">
        <v>27.789000000000001</v>
      </c>
      <c r="K94" s="111">
        <f t="shared" si="9"/>
        <v>8336.7000000000007</v>
      </c>
      <c r="L94" s="111">
        <f t="shared" si="8"/>
        <v>5557.8</v>
      </c>
      <c r="M94" s="109">
        <v>200</v>
      </c>
      <c r="N94" s="109">
        <v>239201</v>
      </c>
    </row>
    <row r="95" spans="1:15" ht="21" x14ac:dyDescent="0.35">
      <c r="B95" s="108">
        <v>43504.361168981479</v>
      </c>
      <c r="C95" s="108">
        <v>43503</v>
      </c>
      <c r="D95" s="109" t="s">
        <v>40</v>
      </c>
      <c r="E95" s="109" t="s">
        <v>2341</v>
      </c>
      <c r="F95" s="109" t="s">
        <v>1653</v>
      </c>
      <c r="G95" s="110" t="s">
        <v>1654</v>
      </c>
      <c r="H95" s="109">
        <v>37</v>
      </c>
      <c r="I95" s="109" t="s">
        <v>2425</v>
      </c>
      <c r="J95" s="111">
        <v>47.2</v>
      </c>
      <c r="K95" s="111">
        <f t="shared" si="9"/>
        <v>1746.4</v>
      </c>
      <c r="L95" s="111">
        <f t="shared" si="8"/>
        <v>2973.6000000000004</v>
      </c>
      <c r="M95" s="109">
        <v>63</v>
      </c>
      <c r="N95" s="109">
        <v>239201</v>
      </c>
      <c r="O95" s="8"/>
    </row>
    <row r="96" spans="1:15" s="63" customFormat="1" ht="21" x14ac:dyDescent="0.35">
      <c r="A96" s="11"/>
      <c r="B96" s="108">
        <v>42136.609907407408</v>
      </c>
      <c r="C96" s="108">
        <v>42136</v>
      </c>
      <c r="D96" s="109" t="s">
        <v>40</v>
      </c>
      <c r="E96" s="109" t="s">
        <v>1970</v>
      </c>
      <c r="F96" s="109" t="s">
        <v>1927</v>
      </c>
      <c r="G96" s="110" t="s">
        <v>1928</v>
      </c>
      <c r="H96" s="109">
        <v>15</v>
      </c>
      <c r="I96" s="109" t="s">
        <v>2425</v>
      </c>
      <c r="J96" s="111">
        <v>38.94</v>
      </c>
      <c r="K96" s="111">
        <f t="shared" si="9"/>
        <v>584.09999999999991</v>
      </c>
      <c r="L96" s="111">
        <f t="shared" si="8"/>
        <v>584.09999999999991</v>
      </c>
      <c r="M96" s="109">
        <v>15</v>
      </c>
      <c r="N96" s="109">
        <v>239201</v>
      </c>
    </row>
    <row r="97" spans="1:15" ht="21" x14ac:dyDescent="0.35">
      <c r="B97" s="34">
        <v>42859.442789351851</v>
      </c>
      <c r="C97" s="34">
        <v>42858</v>
      </c>
      <c r="D97" s="35" t="s">
        <v>135</v>
      </c>
      <c r="E97" s="35" t="s">
        <v>1011</v>
      </c>
      <c r="F97" s="35" t="s">
        <v>1028</v>
      </c>
      <c r="G97" s="36" t="s">
        <v>1029</v>
      </c>
      <c r="H97" s="35">
        <v>1750</v>
      </c>
      <c r="I97" s="35" t="s">
        <v>2428</v>
      </c>
      <c r="J97" s="37">
        <v>6.5961999999999996</v>
      </c>
      <c r="K97" s="111">
        <f t="shared" si="9"/>
        <v>11543.349999999999</v>
      </c>
      <c r="L97" s="37">
        <f t="shared" si="8"/>
        <v>14617.179199999999</v>
      </c>
      <c r="M97" s="35">
        <f>2400-184</f>
        <v>2216</v>
      </c>
      <c r="N97" s="109">
        <v>239201</v>
      </c>
    </row>
    <row r="98" spans="1:15" ht="21" x14ac:dyDescent="0.35">
      <c r="B98" s="34">
        <v>43314.611585648148</v>
      </c>
      <c r="C98" s="34">
        <v>43314</v>
      </c>
      <c r="D98" s="35" t="s">
        <v>135</v>
      </c>
      <c r="E98" s="35" t="s">
        <v>1641</v>
      </c>
      <c r="F98" s="35" t="s">
        <v>1030</v>
      </c>
      <c r="G98" s="36" t="s">
        <v>1031</v>
      </c>
      <c r="H98" s="35">
        <v>100</v>
      </c>
      <c r="I98" s="35" t="s">
        <v>2428</v>
      </c>
      <c r="J98" s="37">
        <v>22.738600000000002</v>
      </c>
      <c r="K98" s="111">
        <f t="shared" si="9"/>
        <v>2273.86</v>
      </c>
      <c r="L98" s="37">
        <f t="shared" si="8"/>
        <v>1728.1336000000001</v>
      </c>
      <c r="M98" s="35">
        <v>76</v>
      </c>
      <c r="N98" s="109">
        <v>239201</v>
      </c>
    </row>
    <row r="99" spans="1:15" ht="42" x14ac:dyDescent="0.35">
      <c r="B99" s="34">
        <v>43314.611585648148</v>
      </c>
      <c r="C99" s="34">
        <v>43314</v>
      </c>
      <c r="D99" s="35" t="s">
        <v>135</v>
      </c>
      <c r="E99" s="35" t="s">
        <v>1641</v>
      </c>
      <c r="F99" s="35" t="s">
        <v>1651</v>
      </c>
      <c r="G99" s="36" t="s">
        <v>1652</v>
      </c>
      <c r="H99" s="35">
        <v>30</v>
      </c>
      <c r="I99" s="109" t="s">
        <v>2425</v>
      </c>
      <c r="J99" s="37">
        <v>13.9948</v>
      </c>
      <c r="K99" s="111">
        <f t="shared" si="9"/>
        <v>419.84399999999999</v>
      </c>
      <c r="L99" s="37">
        <f t="shared" si="8"/>
        <v>699.74</v>
      </c>
      <c r="M99" s="35">
        <v>50</v>
      </c>
      <c r="N99" s="109">
        <v>239201</v>
      </c>
    </row>
    <row r="100" spans="1:15" ht="42" x14ac:dyDescent="0.35">
      <c r="B100" s="34">
        <v>43314.611585648148</v>
      </c>
      <c r="C100" s="34">
        <v>43314</v>
      </c>
      <c r="D100" s="35" t="s">
        <v>135</v>
      </c>
      <c r="E100" s="35" t="s">
        <v>1641</v>
      </c>
      <c r="F100" s="35" t="s">
        <v>1024</v>
      </c>
      <c r="G100" s="36" t="s">
        <v>1025</v>
      </c>
      <c r="H100" s="35">
        <v>30</v>
      </c>
      <c r="I100" s="109" t="s">
        <v>2425</v>
      </c>
      <c r="J100" s="37">
        <v>54.799199999999999</v>
      </c>
      <c r="K100" s="111">
        <f t="shared" si="9"/>
        <v>1643.9759999999999</v>
      </c>
      <c r="L100" s="37">
        <f t="shared" si="8"/>
        <v>602.7912</v>
      </c>
      <c r="M100" s="35">
        <v>11</v>
      </c>
      <c r="N100" s="109">
        <v>239201</v>
      </c>
    </row>
    <row r="101" spans="1:15" ht="21" x14ac:dyDescent="0.35">
      <c r="B101" s="34">
        <v>43314.611585648148</v>
      </c>
      <c r="C101" s="34">
        <v>43314</v>
      </c>
      <c r="D101" s="35" t="s">
        <v>135</v>
      </c>
      <c r="E101" s="35" t="s">
        <v>1641</v>
      </c>
      <c r="F101" s="35" t="s">
        <v>1026</v>
      </c>
      <c r="G101" s="36" t="s">
        <v>1027</v>
      </c>
      <c r="H101" s="35">
        <v>100</v>
      </c>
      <c r="I101" s="35" t="s">
        <v>2428</v>
      </c>
      <c r="J101" s="37">
        <v>20.744399999999999</v>
      </c>
      <c r="K101" s="111">
        <f t="shared" si="9"/>
        <v>2074.44</v>
      </c>
      <c r="L101" s="37">
        <f t="shared" si="8"/>
        <v>62.233199999999997</v>
      </c>
      <c r="M101" s="35">
        <v>3</v>
      </c>
      <c r="N101" s="109">
        <v>239201</v>
      </c>
    </row>
    <row r="102" spans="1:15" ht="21" hidden="1" x14ac:dyDescent="0.35">
      <c r="B102" s="34">
        <v>43314.611585648148</v>
      </c>
      <c r="C102" s="34">
        <v>43314</v>
      </c>
      <c r="D102" s="35" t="s">
        <v>135</v>
      </c>
      <c r="E102" s="35" t="s">
        <v>1641</v>
      </c>
      <c r="F102" s="35" t="s">
        <v>142</v>
      </c>
      <c r="G102" s="36" t="s">
        <v>143</v>
      </c>
      <c r="H102" s="35">
        <v>40000</v>
      </c>
      <c r="I102" s="35" t="s">
        <v>2428</v>
      </c>
      <c r="J102" s="37">
        <v>2.1004</v>
      </c>
      <c r="K102" s="111">
        <f t="shared" si="9"/>
        <v>84016</v>
      </c>
      <c r="L102" s="37">
        <f t="shared" si="8"/>
        <v>15753</v>
      </c>
      <c r="M102" s="35">
        <v>7500</v>
      </c>
      <c r="N102" s="109">
        <v>233201</v>
      </c>
    </row>
    <row r="103" spans="1:15" ht="21" x14ac:dyDescent="0.35">
      <c r="B103" s="34">
        <v>43314.611585648148</v>
      </c>
      <c r="C103" s="34">
        <v>43314</v>
      </c>
      <c r="D103" s="35" t="s">
        <v>135</v>
      </c>
      <c r="E103" s="35" t="s">
        <v>1641</v>
      </c>
      <c r="F103" s="35" t="s">
        <v>481</v>
      </c>
      <c r="G103" s="36" t="s">
        <v>482</v>
      </c>
      <c r="H103" s="35">
        <v>100</v>
      </c>
      <c r="I103" s="35" t="s">
        <v>2428</v>
      </c>
      <c r="J103" s="37">
        <v>3.9411999999999998</v>
      </c>
      <c r="K103" s="111">
        <f t="shared" si="9"/>
        <v>394.12</v>
      </c>
      <c r="L103" s="37">
        <f t="shared" si="8"/>
        <v>532.06200000000001</v>
      </c>
      <c r="M103" s="35">
        <v>135</v>
      </c>
      <c r="N103" s="109">
        <v>239201</v>
      </c>
    </row>
    <row r="104" spans="1:15" s="8" customFormat="1" ht="21" x14ac:dyDescent="0.35">
      <c r="A104" s="11"/>
      <c r="B104" s="34">
        <v>43384.427384259259</v>
      </c>
      <c r="C104" s="34">
        <v>43382</v>
      </c>
      <c r="D104" s="35" t="s">
        <v>40</v>
      </c>
      <c r="E104" s="35" t="s">
        <v>1758</v>
      </c>
      <c r="F104" s="35" t="s">
        <v>209</v>
      </c>
      <c r="G104" s="36" t="s">
        <v>210</v>
      </c>
      <c r="H104" s="35">
        <v>200</v>
      </c>
      <c r="I104" s="35" t="s">
        <v>2428</v>
      </c>
      <c r="J104" s="37">
        <v>6.9</v>
      </c>
      <c r="K104" s="111">
        <f t="shared" si="9"/>
        <v>1380</v>
      </c>
      <c r="L104" s="37">
        <f t="shared" si="8"/>
        <v>1531.8000000000002</v>
      </c>
      <c r="M104" s="35">
        <v>222</v>
      </c>
      <c r="N104" s="109">
        <v>239201</v>
      </c>
      <c r="O104" s="11"/>
    </row>
    <row r="105" spans="1:15" ht="21" hidden="1" x14ac:dyDescent="0.35">
      <c r="B105" s="34">
        <v>43307.601689814815</v>
      </c>
      <c r="C105" s="34">
        <v>43307</v>
      </c>
      <c r="D105" s="35" t="s">
        <v>135</v>
      </c>
      <c r="E105" s="35" t="s">
        <v>1627</v>
      </c>
      <c r="F105" s="35" t="s">
        <v>144</v>
      </c>
      <c r="G105" s="36" t="s">
        <v>145</v>
      </c>
      <c r="H105" s="35">
        <v>520</v>
      </c>
      <c r="I105" s="35" t="s">
        <v>2428</v>
      </c>
      <c r="J105" s="37">
        <v>25.488</v>
      </c>
      <c r="K105" s="111">
        <f t="shared" si="9"/>
        <v>13253.76</v>
      </c>
      <c r="L105" s="37">
        <f t="shared" si="8"/>
        <v>6422.9759999999997</v>
      </c>
      <c r="M105" s="35">
        <v>252</v>
      </c>
      <c r="N105" s="109">
        <v>233201</v>
      </c>
    </row>
    <row r="106" spans="1:15" s="60" customFormat="1" ht="21" hidden="1" x14ac:dyDescent="0.35">
      <c r="A106" s="11"/>
      <c r="B106" s="108">
        <v>43315.436851851853</v>
      </c>
      <c r="C106" s="108">
        <v>43315</v>
      </c>
      <c r="D106" s="109" t="s">
        <v>135</v>
      </c>
      <c r="E106" s="109" t="s">
        <v>1687</v>
      </c>
      <c r="F106" s="109" t="s">
        <v>194</v>
      </c>
      <c r="G106" s="110" t="s">
        <v>195</v>
      </c>
      <c r="H106" s="109">
        <v>250</v>
      </c>
      <c r="I106" s="109" t="s">
        <v>2428</v>
      </c>
      <c r="J106" s="111">
        <v>16.873999999999999</v>
      </c>
      <c r="K106" s="111">
        <f t="shared" si="9"/>
        <v>4218.5</v>
      </c>
      <c r="L106" s="37">
        <f t="shared" si="8"/>
        <v>3121.6899999999996</v>
      </c>
      <c r="M106" s="109">
        <v>185</v>
      </c>
      <c r="N106" s="109">
        <v>233201</v>
      </c>
    </row>
    <row r="107" spans="1:15" s="8" customFormat="1" ht="21" hidden="1" x14ac:dyDescent="0.35">
      <c r="A107" s="11"/>
      <c r="B107" s="34">
        <v>43314.611585648148</v>
      </c>
      <c r="C107" s="34">
        <v>43314</v>
      </c>
      <c r="D107" s="35" t="s">
        <v>135</v>
      </c>
      <c r="E107" s="35" t="s">
        <v>1641</v>
      </c>
      <c r="F107" s="35" t="s">
        <v>1022</v>
      </c>
      <c r="G107" s="36" t="s">
        <v>1023</v>
      </c>
      <c r="H107" s="35">
        <v>15</v>
      </c>
      <c r="I107" s="35" t="s">
        <v>2428</v>
      </c>
      <c r="J107" s="37">
        <v>299.9914</v>
      </c>
      <c r="K107" s="111">
        <f t="shared" si="9"/>
        <v>4499.8710000000001</v>
      </c>
      <c r="L107" s="37">
        <f t="shared" si="8"/>
        <v>3299.9054000000001</v>
      </c>
      <c r="M107" s="35">
        <v>11</v>
      </c>
      <c r="N107" s="109">
        <v>233201</v>
      </c>
    </row>
    <row r="108" spans="1:15" s="8" customFormat="1" ht="21" x14ac:dyDescent="0.35">
      <c r="A108" s="11"/>
      <c r="B108" s="34">
        <v>43314.611585648148</v>
      </c>
      <c r="C108" s="34">
        <v>43314</v>
      </c>
      <c r="D108" s="35" t="s">
        <v>135</v>
      </c>
      <c r="E108" s="35" t="s">
        <v>1641</v>
      </c>
      <c r="F108" s="35" t="s">
        <v>487</v>
      </c>
      <c r="G108" s="36" t="s">
        <v>488</v>
      </c>
      <c r="H108" s="35">
        <v>20</v>
      </c>
      <c r="I108" s="35" t="s">
        <v>2428</v>
      </c>
      <c r="J108" s="37">
        <v>166.99359999999999</v>
      </c>
      <c r="K108" s="111">
        <f t="shared" si="9"/>
        <v>3339.8719999999998</v>
      </c>
      <c r="L108" s="37">
        <f t="shared" si="8"/>
        <v>5677.7823999999991</v>
      </c>
      <c r="M108" s="35">
        <f>16+18</f>
        <v>34</v>
      </c>
      <c r="N108" s="109">
        <v>239201</v>
      </c>
    </row>
    <row r="109" spans="1:15" ht="21" x14ac:dyDescent="0.35">
      <c r="B109" s="34">
        <v>43314.611585648148</v>
      </c>
      <c r="C109" s="34">
        <v>43314</v>
      </c>
      <c r="D109" s="35" t="s">
        <v>135</v>
      </c>
      <c r="E109" s="35" t="s">
        <v>1641</v>
      </c>
      <c r="F109" s="35" t="s">
        <v>1643</v>
      </c>
      <c r="G109" s="36" t="s">
        <v>1644</v>
      </c>
      <c r="H109" s="35">
        <v>50</v>
      </c>
      <c r="I109" s="35" t="s">
        <v>2428</v>
      </c>
      <c r="J109" s="37">
        <v>21.995200000000001</v>
      </c>
      <c r="K109" s="111">
        <f t="shared" si="9"/>
        <v>1099.76</v>
      </c>
      <c r="L109" s="37">
        <f t="shared" si="8"/>
        <v>1781.6112000000001</v>
      </c>
      <c r="M109" s="35">
        <v>81</v>
      </c>
      <c r="N109" s="109">
        <v>239201</v>
      </c>
      <c r="O109" s="8"/>
    </row>
    <row r="110" spans="1:15" ht="21" hidden="1" x14ac:dyDescent="0.35">
      <c r="B110" s="34">
        <v>43314.611585648148</v>
      </c>
      <c r="C110" s="34">
        <v>43314</v>
      </c>
      <c r="D110" s="35" t="s">
        <v>135</v>
      </c>
      <c r="E110" s="35" t="s">
        <v>1641</v>
      </c>
      <c r="F110" s="35" t="s">
        <v>1645</v>
      </c>
      <c r="G110" s="36" t="s">
        <v>1646</v>
      </c>
      <c r="H110" s="35">
        <v>750</v>
      </c>
      <c r="I110" s="35" t="s">
        <v>2428</v>
      </c>
      <c r="J110" s="37">
        <v>22.998200000000001</v>
      </c>
      <c r="K110" s="111">
        <f t="shared" si="9"/>
        <v>17248.650000000001</v>
      </c>
      <c r="L110" s="37">
        <f t="shared" si="8"/>
        <v>8739.3160000000007</v>
      </c>
      <c r="M110" s="35">
        <v>380</v>
      </c>
      <c r="N110" s="109">
        <v>233201</v>
      </c>
    </row>
    <row r="111" spans="1:15" ht="21" hidden="1" x14ac:dyDescent="0.35">
      <c r="B111" s="34">
        <v>43314.611585648148</v>
      </c>
      <c r="C111" s="34">
        <v>43314</v>
      </c>
      <c r="D111" s="35" t="s">
        <v>135</v>
      </c>
      <c r="E111" s="35" t="s">
        <v>1641</v>
      </c>
      <c r="F111" s="35" t="s">
        <v>510</v>
      </c>
      <c r="G111" s="36" t="s">
        <v>511</v>
      </c>
      <c r="H111" s="35">
        <v>1700</v>
      </c>
      <c r="I111" s="35" t="s">
        <v>2428</v>
      </c>
      <c r="J111" s="37">
        <v>14.242599999999999</v>
      </c>
      <c r="K111" s="111">
        <f t="shared" si="9"/>
        <v>24212.42</v>
      </c>
      <c r="L111" s="37">
        <f t="shared" si="8"/>
        <v>15353.522799999999</v>
      </c>
      <c r="M111" s="35">
        <f>878+200</f>
        <v>1078</v>
      </c>
      <c r="N111" s="109">
        <v>233201</v>
      </c>
      <c r="O111" s="8"/>
    </row>
    <row r="112" spans="1:15" ht="42" x14ac:dyDescent="0.35">
      <c r="B112" s="34">
        <v>42536.590624999997</v>
      </c>
      <c r="C112" s="34">
        <v>42502</v>
      </c>
      <c r="D112" s="35" t="s">
        <v>40</v>
      </c>
      <c r="E112" s="35" t="s">
        <v>475</v>
      </c>
      <c r="F112" s="35" t="s">
        <v>512</v>
      </c>
      <c r="G112" s="36" t="s">
        <v>2527</v>
      </c>
      <c r="H112" s="35">
        <v>40</v>
      </c>
      <c r="I112" s="35" t="s">
        <v>2426</v>
      </c>
      <c r="J112" s="37">
        <v>135.00380000000001</v>
      </c>
      <c r="K112" s="111">
        <f t="shared" si="9"/>
        <v>5400.152</v>
      </c>
      <c r="L112" s="37">
        <f t="shared" si="8"/>
        <v>2160.0608000000002</v>
      </c>
      <c r="M112" s="35">
        <v>16</v>
      </c>
      <c r="N112" s="109">
        <v>239201</v>
      </c>
    </row>
    <row r="113" spans="1:15" ht="21" x14ac:dyDescent="0.35">
      <c r="B113" s="34">
        <v>43314.611585648148</v>
      </c>
      <c r="C113" s="34">
        <v>43314</v>
      </c>
      <c r="D113" s="35" t="s">
        <v>135</v>
      </c>
      <c r="E113" s="35" t="s">
        <v>1641</v>
      </c>
      <c r="F113" s="35" t="s">
        <v>302</v>
      </c>
      <c r="G113" s="36" t="s">
        <v>303</v>
      </c>
      <c r="H113" s="35">
        <v>500</v>
      </c>
      <c r="I113" s="35" t="s">
        <v>2428</v>
      </c>
      <c r="J113" s="37">
        <v>12.803000000000001</v>
      </c>
      <c r="K113" s="111">
        <f t="shared" si="9"/>
        <v>6401.5</v>
      </c>
      <c r="L113" s="37">
        <f t="shared" si="8"/>
        <v>3123.9320000000002</v>
      </c>
      <c r="M113" s="35">
        <v>244</v>
      </c>
      <c r="N113" s="109">
        <v>239201</v>
      </c>
    </row>
    <row r="114" spans="1:15" s="133" customFormat="1" ht="21" hidden="1" x14ac:dyDescent="0.35">
      <c r="A114" s="11"/>
      <c r="B114" s="108">
        <v>43390.646238425928</v>
      </c>
      <c r="C114" s="108">
        <v>43390</v>
      </c>
      <c r="D114" s="109" t="s">
        <v>40</v>
      </c>
      <c r="E114" s="109" t="s">
        <v>1772</v>
      </c>
      <c r="F114" s="109" t="s">
        <v>1773</v>
      </c>
      <c r="G114" s="110" t="s">
        <v>1774</v>
      </c>
      <c r="H114" s="109">
        <v>50</v>
      </c>
      <c r="I114" s="109" t="s">
        <v>2428</v>
      </c>
      <c r="J114" s="111">
        <v>526.221</v>
      </c>
      <c r="K114" s="111">
        <f t="shared" si="9"/>
        <v>26311.05</v>
      </c>
      <c r="L114" s="111">
        <f t="shared" si="8"/>
        <v>25784.829000000002</v>
      </c>
      <c r="M114" s="109">
        <v>49</v>
      </c>
      <c r="N114" s="109">
        <v>233101</v>
      </c>
    </row>
    <row r="115" spans="1:15" s="60" customFormat="1" ht="21" hidden="1" x14ac:dyDescent="0.35">
      <c r="A115" s="11"/>
      <c r="B115" s="108">
        <v>43326.571238425924</v>
      </c>
      <c r="C115" s="108">
        <v>43326</v>
      </c>
      <c r="D115" s="109" t="s">
        <v>135</v>
      </c>
      <c r="E115" s="109" t="s">
        <v>1708</v>
      </c>
      <c r="F115" s="109" t="s">
        <v>190</v>
      </c>
      <c r="G115" s="110" t="s">
        <v>191</v>
      </c>
      <c r="H115" s="109">
        <v>200</v>
      </c>
      <c r="I115" s="109" t="s">
        <v>2428</v>
      </c>
      <c r="J115" s="111">
        <v>218.06399999999999</v>
      </c>
      <c r="K115" s="111">
        <f t="shared" si="9"/>
        <v>43612.799999999996</v>
      </c>
      <c r="L115" s="111">
        <f t="shared" si="8"/>
        <v>23114.784</v>
      </c>
      <c r="M115" s="109">
        <v>106</v>
      </c>
      <c r="N115" s="109">
        <v>233101</v>
      </c>
    </row>
    <row r="116" spans="1:15" ht="42" hidden="1" x14ac:dyDescent="0.35">
      <c r="B116" s="34">
        <v>42955.551122685189</v>
      </c>
      <c r="C116" s="34">
        <v>42955</v>
      </c>
      <c r="D116" s="35" t="s">
        <v>135</v>
      </c>
      <c r="E116" s="35" t="s">
        <v>1116</v>
      </c>
      <c r="F116" s="35" t="s">
        <v>1178</v>
      </c>
      <c r="G116" s="36" t="s">
        <v>1179</v>
      </c>
      <c r="H116" s="35">
        <v>26</v>
      </c>
      <c r="I116" s="35" t="s">
        <v>2429</v>
      </c>
      <c r="J116" s="37">
        <v>2596</v>
      </c>
      <c r="K116" s="111">
        <f t="shared" si="9"/>
        <v>67496</v>
      </c>
      <c r="L116" s="37">
        <f t="shared" si="8"/>
        <v>31152</v>
      </c>
      <c r="M116" s="35">
        <v>12</v>
      </c>
      <c r="N116" s="109">
        <v>233101</v>
      </c>
    </row>
    <row r="117" spans="1:15" ht="42" hidden="1" x14ac:dyDescent="0.35">
      <c r="B117" s="34">
        <v>43314.611585648148</v>
      </c>
      <c r="C117" s="34">
        <v>43314</v>
      </c>
      <c r="D117" s="35" t="s">
        <v>135</v>
      </c>
      <c r="E117" s="35" t="s">
        <v>1641</v>
      </c>
      <c r="F117" s="35" t="s">
        <v>514</v>
      </c>
      <c r="G117" s="36" t="s">
        <v>515</v>
      </c>
      <c r="H117" s="35">
        <v>200</v>
      </c>
      <c r="I117" s="35" t="s">
        <v>2434</v>
      </c>
      <c r="J117" s="37">
        <v>11.847200000000001</v>
      </c>
      <c r="K117" s="111">
        <f t="shared" si="9"/>
        <v>2369.44</v>
      </c>
      <c r="L117" s="37">
        <f t="shared" si="8"/>
        <v>1267.6504</v>
      </c>
      <c r="M117" s="35">
        <v>107</v>
      </c>
      <c r="N117" s="109">
        <v>233201</v>
      </c>
    </row>
    <row r="118" spans="1:15" ht="21" hidden="1" x14ac:dyDescent="0.35">
      <c r="B118" s="34">
        <v>43060.49722222222</v>
      </c>
      <c r="C118" s="34">
        <v>43060</v>
      </c>
      <c r="D118" s="35" t="s">
        <v>40</v>
      </c>
      <c r="E118" s="35" t="s">
        <v>1284</v>
      </c>
      <c r="F118" s="35" t="s">
        <v>1285</v>
      </c>
      <c r="G118" s="36" t="s">
        <v>1286</v>
      </c>
      <c r="H118" s="35">
        <v>500</v>
      </c>
      <c r="I118" s="35" t="s">
        <v>2436</v>
      </c>
      <c r="J118" s="37">
        <v>41.3</v>
      </c>
      <c r="K118" s="111">
        <f t="shared" si="9"/>
        <v>20650</v>
      </c>
      <c r="L118" s="37">
        <f t="shared" si="8"/>
        <v>11605.3</v>
      </c>
      <c r="M118" s="35">
        <v>281</v>
      </c>
      <c r="N118" s="109">
        <v>233201</v>
      </c>
    </row>
    <row r="119" spans="1:15" ht="21" x14ac:dyDescent="0.35">
      <c r="B119" s="34">
        <v>43314.611585648148</v>
      </c>
      <c r="C119" s="34">
        <v>43314</v>
      </c>
      <c r="D119" s="35" t="s">
        <v>135</v>
      </c>
      <c r="E119" s="35" t="s">
        <v>1641</v>
      </c>
      <c r="F119" s="35" t="s">
        <v>157</v>
      </c>
      <c r="G119" s="36" t="s">
        <v>158</v>
      </c>
      <c r="H119" s="35">
        <v>100</v>
      </c>
      <c r="I119" s="35" t="s">
        <v>2428</v>
      </c>
      <c r="J119" s="37">
        <v>16.791399999999999</v>
      </c>
      <c r="K119" s="111">
        <f t="shared" si="9"/>
        <v>1679.1399999999999</v>
      </c>
      <c r="L119" s="37">
        <f t="shared" si="8"/>
        <v>587.69899999999996</v>
      </c>
      <c r="M119" s="35">
        <v>35</v>
      </c>
      <c r="N119" s="109">
        <v>239201</v>
      </c>
    </row>
    <row r="120" spans="1:15" ht="21" x14ac:dyDescent="0.35">
      <c r="B120" s="34">
        <v>43314.611585648148</v>
      </c>
      <c r="C120" s="34">
        <v>43314</v>
      </c>
      <c r="D120" s="35" t="s">
        <v>135</v>
      </c>
      <c r="E120" s="35" t="s">
        <v>1641</v>
      </c>
      <c r="F120" s="35" t="s">
        <v>506</v>
      </c>
      <c r="G120" s="36" t="s">
        <v>507</v>
      </c>
      <c r="H120" s="35">
        <v>200</v>
      </c>
      <c r="I120" s="35" t="s">
        <v>2428</v>
      </c>
      <c r="J120" s="37">
        <v>9.9946000000000002</v>
      </c>
      <c r="K120" s="111">
        <f t="shared" si="9"/>
        <v>1998.92</v>
      </c>
      <c r="L120" s="37">
        <f t="shared" si="8"/>
        <v>1749.0550000000001</v>
      </c>
      <c r="M120" s="35">
        <v>175</v>
      </c>
      <c r="N120" s="109">
        <v>239201</v>
      </c>
    </row>
    <row r="121" spans="1:15" ht="21" x14ac:dyDescent="0.35">
      <c r="B121" s="34">
        <v>43314.611585648148</v>
      </c>
      <c r="C121" s="34">
        <v>43314</v>
      </c>
      <c r="D121" s="35" t="s">
        <v>135</v>
      </c>
      <c r="E121" s="35" t="s">
        <v>1641</v>
      </c>
      <c r="F121" s="35" t="s">
        <v>188</v>
      </c>
      <c r="G121" s="36" t="s">
        <v>189</v>
      </c>
      <c r="H121" s="35">
        <v>1500</v>
      </c>
      <c r="I121" s="35" t="s">
        <v>2428</v>
      </c>
      <c r="J121" s="37">
        <v>14.5</v>
      </c>
      <c r="K121" s="111">
        <f t="shared" si="9"/>
        <v>21750</v>
      </c>
      <c r="L121" s="37">
        <f t="shared" si="8"/>
        <v>11266.5</v>
      </c>
      <c r="M121" s="35">
        <f>349+345+83</f>
        <v>777</v>
      </c>
      <c r="N121" s="109">
        <v>239201</v>
      </c>
    </row>
    <row r="122" spans="1:15" ht="42" hidden="1" x14ac:dyDescent="0.35">
      <c r="B122" s="34">
        <v>43439</v>
      </c>
      <c r="C122" s="34">
        <v>43439.549768518518</v>
      </c>
      <c r="D122" s="31" t="s">
        <v>135</v>
      </c>
      <c r="E122" s="31" t="s">
        <v>1858</v>
      </c>
      <c r="F122" s="35" t="s">
        <v>1859</v>
      </c>
      <c r="G122" s="36" t="s">
        <v>1860</v>
      </c>
      <c r="H122" s="35">
        <v>500</v>
      </c>
      <c r="I122" s="38" t="s">
        <v>2428</v>
      </c>
      <c r="J122" s="37">
        <v>63.72</v>
      </c>
      <c r="K122" s="111">
        <f t="shared" si="9"/>
        <v>31860</v>
      </c>
      <c r="L122" s="37">
        <f t="shared" si="8"/>
        <v>34090.199999999997</v>
      </c>
      <c r="M122" s="35">
        <v>535</v>
      </c>
      <c r="N122" s="109">
        <v>233201</v>
      </c>
    </row>
    <row r="123" spans="1:15" s="8" customFormat="1" ht="42" hidden="1" x14ac:dyDescent="0.35">
      <c r="B123" s="34">
        <v>43446</v>
      </c>
      <c r="C123" s="34">
        <v>43447.36037037037</v>
      </c>
      <c r="D123" s="31" t="s">
        <v>135</v>
      </c>
      <c r="E123" s="31" t="s">
        <v>1883</v>
      </c>
      <c r="F123" s="35" t="s">
        <v>1864</v>
      </c>
      <c r="G123" s="36" t="s">
        <v>1865</v>
      </c>
      <c r="H123" s="35">
        <v>121</v>
      </c>
      <c r="I123" s="38" t="s">
        <v>2428</v>
      </c>
      <c r="J123" s="37">
        <v>79.06</v>
      </c>
      <c r="K123" s="111">
        <f t="shared" si="9"/>
        <v>9566.26</v>
      </c>
      <c r="L123" s="37">
        <f t="shared" si="8"/>
        <v>38818.46</v>
      </c>
      <c r="M123" s="38">
        <v>491</v>
      </c>
      <c r="N123" s="109">
        <v>233201</v>
      </c>
      <c r="O123" s="11"/>
    </row>
    <row r="124" spans="1:15" ht="21" x14ac:dyDescent="0.35">
      <c r="B124" s="34">
        <v>43314.611585648148</v>
      </c>
      <c r="C124" s="34">
        <v>43314</v>
      </c>
      <c r="D124" s="35" t="s">
        <v>135</v>
      </c>
      <c r="E124" s="35" t="s">
        <v>1641</v>
      </c>
      <c r="F124" s="35" t="s">
        <v>502</v>
      </c>
      <c r="G124" s="36" t="s">
        <v>503</v>
      </c>
      <c r="H124" s="35">
        <v>100</v>
      </c>
      <c r="I124" s="35" t="s">
        <v>2428</v>
      </c>
      <c r="J124" s="37">
        <v>28.296399999999998</v>
      </c>
      <c r="K124" s="111">
        <f t="shared" si="9"/>
        <v>2829.64</v>
      </c>
      <c r="L124" s="37">
        <f t="shared" si="8"/>
        <v>792.29919999999993</v>
      </c>
      <c r="M124" s="35">
        <v>28</v>
      </c>
      <c r="N124" s="109">
        <v>239201</v>
      </c>
    </row>
    <row r="125" spans="1:15" ht="21" x14ac:dyDescent="0.35">
      <c r="B125" s="34">
        <v>43314.611585648148</v>
      </c>
      <c r="C125" s="34">
        <v>43314</v>
      </c>
      <c r="D125" s="35" t="s">
        <v>135</v>
      </c>
      <c r="E125" s="35" t="s">
        <v>1641</v>
      </c>
      <c r="F125" s="35" t="s">
        <v>504</v>
      </c>
      <c r="G125" s="36" t="s">
        <v>505</v>
      </c>
      <c r="H125" s="35">
        <v>100</v>
      </c>
      <c r="I125" s="35" t="s">
        <v>2428</v>
      </c>
      <c r="J125" s="37">
        <v>23.788799999999998</v>
      </c>
      <c r="K125" s="111">
        <f t="shared" si="9"/>
        <v>2378.8799999999997</v>
      </c>
      <c r="L125" s="37">
        <f t="shared" si="8"/>
        <v>285.46559999999999</v>
      </c>
      <c r="M125" s="35">
        <v>12</v>
      </c>
      <c r="N125" s="109">
        <v>239201</v>
      </c>
      <c r="O125" s="8"/>
    </row>
    <row r="126" spans="1:15" ht="21" hidden="1" x14ac:dyDescent="0.35">
      <c r="B126" s="34">
        <v>43314.611585648148</v>
      </c>
      <c r="C126" s="34">
        <v>43314</v>
      </c>
      <c r="D126" s="35" t="s">
        <v>135</v>
      </c>
      <c r="E126" s="35" t="s">
        <v>1641</v>
      </c>
      <c r="F126" s="35" t="s">
        <v>1004</v>
      </c>
      <c r="G126" s="36" t="s">
        <v>1005</v>
      </c>
      <c r="H126" s="35">
        <v>600</v>
      </c>
      <c r="I126" s="35" t="s">
        <v>2428</v>
      </c>
      <c r="J126" s="37">
        <v>4.6020000000000003</v>
      </c>
      <c r="K126" s="111">
        <f t="shared" si="9"/>
        <v>2761.2000000000003</v>
      </c>
      <c r="L126" s="37">
        <f t="shared" si="8"/>
        <v>1380.6000000000001</v>
      </c>
      <c r="M126" s="35">
        <v>300</v>
      </c>
      <c r="N126" s="109">
        <v>233201</v>
      </c>
    </row>
    <row r="127" spans="1:15" ht="21" x14ac:dyDescent="0.35">
      <c r="B127" s="34">
        <v>43314.611585648148</v>
      </c>
      <c r="C127" s="34">
        <v>43314</v>
      </c>
      <c r="D127" s="35" t="s">
        <v>135</v>
      </c>
      <c r="E127" s="35" t="s">
        <v>1641</v>
      </c>
      <c r="F127" s="35" t="s">
        <v>498</v>
      </c>
      <c r="G127" s="36" t="s">
        <v>499</v>
      </c>
      <c r="H127" s="35">
        <v>10</v>
      </c>
      <c r="I127" s="35" t="s">
        <v>2428</v>
      </c>
      <c r="J127" s="37">
        <v>746.99900000000002</v>
      </c>
      <c r="K127" s="111">
        <f t="shared" si="9"/>
        <v>7469.99</v>
      </c>
      <c r="L127" s="37">
        <f t="shared" si="8"/>
        <v>11204.985000000001</v>
      </c>
      <c r="M127" s="35">
        <v>15</v>
      </c>
      <c r="N127" s="109">
        <v>239201</v>
      </c>
    </row>
    <row r="128" spans="1:15" s="60" customFormat="1" ht="21" x14ac:dyDescent="0.35">
      <c r="B128" s="108">
        <v>43314.611585648148</v>
      </c>
      <c r="C128" s="108">
        <v>43314</v>
      </c>
      <c r="D128" s="109" t="s">
        <v>135</v>
      </c>
      <c r="E128" s="109" t="s">
        <v>1641</v>
      </c>
      <c r="F128" s="109" t="s">
        <v>173</v>
      </c>
      <c r="G128" s="110" t="s">
        <v>174</v>
      </c>
      <c r="H128" s="109">
        <v>30</v>
      </c>
      <c r="I128" s="109" t="s">
        <v>2428</v>
      </c>
      <c r="J128" s="111">
        <v>77.998000000000005</v>
      </c>
      <c r="K128" s="111">
        <f t="shared" si="9"/>
        <v>2339.94</v>
      </c>
      <c r="L128" s="111">
        <f t="shared" si="8"/>
        <v>935.97600000000011</v>
      </c>
      <c r="M128" s="109">
        <v>12</v>
      </c>
      <c r="N128" s="109">
        <v>239201</v>
      </c>
    </row>
    <row r="129" spans="1:15" ht="42" x14ac:dyDescent="0.35">
      <c r="B129" s="34">
        <v>43314.611585648148</v>
      </c>
      <c r="C129" s="34">
        <v>43314</v>
      </c>
      <c r="D129" s="35" t="s">
        <v>135</v>
      </c>
      <c r="E129" s="35" t="s">
        <v>1641</v>
      </c>
      <c r="F129" s="35" t="s">
        <v>1668</v>
      </c>
      <c r="G129" s="36" t="s">
        <v>1669</v>
      </c>
      <c r="H129" s="35">
        <v>30</v>
      </c>
      <c r="I129" s="109" t="s">
        <v>2425</v>
      </c>
      <c r="J129" s="37">
        <v>34.998800000000003</v>
      </c>
      <c r="K129" s="111">
        <f t="shared" si="9"/>
        <v>1049.9640000000002</v>
      </c>
      <c r="L129" s="37">
        <f t="shared" si="8"/>
        <v>2484.9148</v>
      </c>
      <c r="M129" s="35">
        <v>71</v>
      </c>
      <c r="N129" s="109">
        <v>239201</v>
      </c>
    </row>
    <row r="130" spans="1:15" ht="42" hidden="1" x14ac:dyDescent="0.35">
      <c r="B130" s="34">
        <v>43418.41306712963</v>
      </c>
      <c r="C130" s="34">
        <v>43418</v>
      </c>
      <c r="D130" s="35" t="s">
        <v>40</v>
      </c>
      <c r="E130" s="35" t="s">
        <v>1820</v>
      </c>
      <c r="F130" s="35" t="s">
        <v>1117</v>
      </c>
      <c r="G130" s="36" t="s">
        <v>1118</v>
      </c>
      <c r="H130" s="35">
        <v>15</v>
      </c>
      <c r="I130" s="35" t="s">
        <v>2429</v>
      </c>
      <c r="J130" s="37">
        <v>3422</v>
      </c>
      <c r="K130" s="111">
        <f t="shared" si="9"/>
        <v>51330</v>
      </c>
      <c r="L130" s="37">
        <f t="shared" si="8"/>
        <v>47908</v>
      </c>
      <c r="M130" s="35">
        <v>14</v>
      </c>
      <c r="N130" s="109">
        <v>233101</v>
      </c>
    </row>
    <row r="131" spans="1:15" ht="21" x14ac:dyDescent="0.35">
      <c r="B131" s="34">
        <v>43314.611585648148</v>
      </c>
      <c r="C131" s="34">
        <v>43314</v>
      </c>
      <c r="D131" s="35" t="s">
        <v>135</v>
      </c>
      <c r="E131" s="35" t="s">
        <v>1641</v>
      </c>
      <c r="F131" s="35" t="s">
        <v>163</v>
      </c>
      <c r="G131" s="36" t="s">
        <v>164</v>
      </c>
      <c r="H131" s="35">
        <v>6</v>
      </c>
      <c r="I131" s="35" t="s">
        <v>2428</v>
      </c>
      <c r="J131" s="37">
        <v>594.9914</v>
      </c>
      <c r="K131" s="111">
        <f t="shared" si="9"/>
        <v>3569.9484000000002</v>
      </c>
      <c r="L131" s="37">
        <f t="shared" si="8"/>
        <v>2974.9569999999999</v>
      </c>
      <c r="M131" s="35">
        <v>5</v>
      </c>
      <c r="N131" s="109">
        <v>239201</v>
      </c>
    </row>
    <row r="132" spans="1:15" ht="21" x14ac:dyDescent="0.35">
      <c r="B132" s="34">
        <v>43314.611585648148</v>
      </c>
      <c r="C132" s="34">
        <v>43314</v>
      </c>
      <c r="D132" s="35" t="s">
        <v>135</v>
      </c>
      <c r="E132" s="35" t="s">
        <v>1641</v>
      </c>
      <c r="F132" s="35" t="s">
        <v>165</v>
      </c>
      <c r="G132" s="36" t="s">
        <v>166</v>
      </c>
      <c r="H132" s="35">
        <v>24</v>
      </c>
      <c r="I132" s="35" t="s">
        <v>2428</v>
      </c>
      <c r="J132" s="37">
        <v>4.9913999999999996</v>
      </c>
      <c r="K132" s="111">
        <f t="shared" si="9"/>
        <v>119.7936</v>
      </c>
      <c r="L132" s="37">
        <f t="shared" si="8"/>
        <v>39.931199999999997</v>
      </c>
      <c r="M132" s="35">
        <v>8</v>
      </c>
      <c r="N132" s="109">
        <v>239201</v>
      </c>
    </row>
    <row r="133" spans="1:15" ht="42" x14ac:dyDescent="0.35">
      <c r="B133" s="34">
        <v>43314.611585648148</v>
      </c>
      <c r="C133" s="34">
        <v>43314</v>
      </c>
      <c r="D133" s="35" t="s">
        <v>135</v>
      </c>
      <c r="E133" s="35" t="s">
        <v>1641</v>
      </c>
      <c r="F133" s="35" t="s">
        <v>1670</v>
      </c>
      <c r="G133" s="36" t="s">
        <v>1671</v>
      </c>
      <c r="H133" s="35">
        <v>25</v>
      </c>
      <c r="I133" s="35" t="s">
        <v>2435</v>
      </c>
      <c r="J133" s="37">
        <v>96.476799999999997</v>
      </c>
      <c r="K133" s="111">
        <f t="shared" si="9"/>
        <v>2411.92</v>
      </c>
      <c r="L133" s="37">
        <f t="shared" si="8"/>
        <v>2218.9663999999998</v>
      </c>
      <c r="M133" s="35">
        <v>23</v>
      </c>
      <c r="N133" s="109">
        <v>239201</v>
      </c>
    </row>
    <row r="134" spans="1:15" ht="21" x14ac:dyDescent="0.35">
      <c r="B134" s="34">
        <v>43314.611585648148</v>
      </c>
      <c r="C134" s="34">
        <v>43314</v>
      </c>
      <c r="D134" s="35" t="s">
        <v>135</v>
      </c>
      <c r="E134" s="35" t="s">
        <v>1641</v>
      </c>
      <c r="F134" s="35" t="s">
        <v>175</v>
      </c>
      <c r="G134" s="36" t="s">
        <v>176</v>
      </c>
      <c r="H134" s="35">
        <v>30</v>
      </c>
      <c r="I134" s="35" t="s">
        <v>2428</v>
      </c>
      <c r="J134" s="37">
        <v>57.997</v>
      </c>
      <c r="K134" s="111">
        <f t="shared" si="9"/>
        <v>1739.91</v>
      </c>
      <c r="L134" s="37">
        <f t="shared" si="8"/>
        <v>1739.91</v>
      </c>
      <c r="M134" s="35">
        <v>30</v>
      </c>
      <c r="N134" s="109">
        <v>239201</v>
      </c>
    </row>
    <row r="135" spans="1:15" ht="42" x14ac:dyDescent="0.35">
      <c r="B135" s="34">
        <v>43314.611585648148</v>
      </c>
      <c r="C135" s="34">
        <v>43314</v>
      </c>
      <c r="D135" s="35" t="s">
        <v>135</v>
      </c>
      <c r="E135" s="35" t="s">
        <v>1641</v>
      </c>
      <c r="F135" s="35" t="s">
        <v>1672</v>
      </c>
      <c r="G135" s="36" t="s">
        <v>1673</v>
      </c>
      <c r="H135" s="35">
        <v>15</v>
      </c>
      <c r="I135" s="35" t="s">
        <v>2428</v>
      </c>
      <c r="J135" s="37">
        <v>74.34</v>
      </c>
      <c r="K135" s="111">
        <f t="shared" si="9"/>
        <v>1115.1000000000001</v>
      </c>
      <c r="L135" s="37">
        <f t="shared" si="8"/>
        <v>2081.52</v>
      </c>
      <c r="M135" s="35">
        <v>28</v>
      </c>
      <c r="N135" s="109">
        <v>239201</v>
      </c>
    </row>
    <row r="136" spans="1:15" ht="21" x14ac:dyDescent="0.35">
      <c r="B136" s="34">
        <v>43314.611585648148</v>
      </c>
      <c r="C136" s="34">
        <v>43314</v>
      </c>
      <c r="D136" s="35" t="s">
        <v>135</v>
      </c>
      <c r="E136" s="35" t="s">
        <v>1641</v>
      </c>
      <c r="F136" s="35" t="s">
        <v>490</v>
      </c>
      <c r="G136" s="36" t="s">
        <v>491</v>
      </c>
      <c r="H136" s="35">
        <v>300</v>
      </c>
      <c r="I136" s="109" t="s">
        <v>2425</v>
      </c>
      <c r="J136" s="37">
        <v>22.632400000000001</v>
      </c>
      <c r="K136" s="111">
        <f t="shared" si="9"/>
        <v>6789.72</v>
      </c>
      <c r="L136" s="37">
        <f t="shared" si="8"/>
        <v>792.13400000000001</v>
      </c>
      <c r="M136" s="35">
        <v>35</v>
      </c>
      <c r="N136" s="109">
        <v>239201</v>
      </c>
    </row>
    <row r="137" spans="1:15" ht="21" x14ac:dyDescent="0.35">
      <c r="B137" s="34">
        <v>43316.367083333331</v>
      </c>
      <c r="C137" s="34">
        <v>43316</v>
      </c>
      <c r="D137" s="35" t="s">
        <v>40</v>
      </c>
      <c r="E137" s="35" t="s">
        <v>1694</v>
      </c>
      <c r="F137" s="35" t="s">
        <v>177</v>
      </c>
      <c r="G137" s="36" t="s">
        <v>178</v>
      </c>
      <c r="H137" s="35">
        <v>20</v>
      </c>
      <c r="I137" s="35" t="s">
        <v>2435</v>
      </c>
      <c r="J137" s="37">
        <v>53.1</v>
      </c>
      <c r="K137" s="111">
        <f t="shared" si="9"/>
        <v>1062</v>
      </c>
      <c r="L137" s="37">
        <f t="shared" si="8"/>
        <v>2230.2000000000003</v>
      </c>
      <c r="M137" s="35">
        <v>42</v>
      </c>
      <c r="N137" s="109">
        <v>239201</v>
      </c>
    </row>
    <row r="138" spans="1:15" ht="42" x14ac:dyDescent="0.35">
      <c r="B138" s="34">
        <v>42859.442789351851</v>
      </c>
      <c r="C138" s="34">
        <v>42858</v>
      </c>
      <c r="D138" s="35" t="s">
        <v>135</v>
      </c>
      <c r="E138" s="35" t="s">
        <v>1011</v>
      </c>
      <c r="F138" s="35" t="s">
        <v>220</v>
      </c>
      <c r="G138" s="36" t="s">
        <v>221</v>
      </c>
      <c r="H138" s="35">
        <v>50</v>
      </c>
      <c r="I138" s="109" t="s">
        <v>2425</v>
      </c>
      <c r="J138" s="37">
        <v>312.7</v>
      </c>
      <c r="K138" s="111">
        <f t="shared" si="9"/>
        <v>15635</v>
      </c>
      <c r="L138" s="37">
        <f t="shared" si="8"/>
        <v>14071.5</v>
      </c>
      <c r="M138" s="35">
        <v>45</v>
      </c>
      <c r="N138" s="109">
        <v>239201</v>
      </c>
    </row>
    <row r="139" spans="1:15" ht="21" x14ac:dyDescent="0.35">
      <c r="B139" s="34">
        <v>43332.407581018517</v>
      </c>
      <c r="C139" s="34">
        <v>43332</v>
      </c>
      <c r="D139" s="35" t="s">
        <v>40</v>
      </c>
      <c r="E139" s="35" t="s">
        <v>1718</v>
      </c>
      <c r="F139" s="35" t="s">
        <v>492</v>
      </c>
      <c r="G139" s="36" t="s">
        <v>493</v>
      </c>
      <c r="H139" s="35">
        <v>250</v>
      </c>
      <c r="I139" s="35" t="s">
        <v>2428</v>
      </c>
      <c r="J139" s="37">
        <v>13.4992</v>
      </c>
      <c r="K139" s="111">
        <f t="shared" si="9"/>
        <v>3374.8</v>
      </c>
      <c r="L139" s="37">
        <f t="shared" si="8"/>
        <v>2483.8528000000001</v>
      </c>
      <c r="M139" s="35">
        <v>184</v>
      </c>
      <c r="N139" s="109">
        <v>239201</v>
      </c>
    </row>
    <row r="140" spans="1:15" ht="21" x14ac:dyDescent="0.35">
      <c r="B140" s="34">
        <v>43332.407581018517</v>
      </c>
      <c r="C140" s="34">
        <v>43332</v>
      </c>
      <c r="D140" s="35" t="s">
        <v>40</v>
      </c>
      <c r="E140" s="35" t="s">
        <v>1718</v>
      </c>
      <c r="F140" s="35" t="s">
        <v>295</v>
      </c>
      <c r="G140" s="36" t="s">
        <v>296</v>
      </c>
      <c r="H140" s="35">
        <v>40</v>
      </c>
      <c r="I140" s="35" t="s">
        <v>2428</v>
      </c>
      <c r="J140" s="37">
        <v>42.48</v>
      </c>
      <c r="K140" s="111">
        <f t="shared" si="9"/>
        <v>1699.1999999999998</v>
      </c>
      <c r="L140" s="37">
        <f t="shared" si="8"/>
        <v>934.56</v>
      </c>
      <c r="M140" s="35">
        <v>22</v>
      </c>
      <c r="N140" s="109">
        <v>239201</v>
      </c>
    </row>
    <row r="141" spans="1:15" s="60" customFormat="1" ht="21" x14ac:dyDescent="0.35">
      <c r="A141" s="11"/>
      <c r="B141" s="108">
        <v>43314.611585648148</v>
      </c>
      <c r="C141" s="108">
        <v>43314</v>
      </c>
      <c r="D141" s="109" t="s">
        <v>135</v>
      </c>
      <c r="E141" s="109" t="s">
        <v>1641</v>
      </c>
      <c r="F141" s="109" t="s">
        <v>179</v>
      </c>
      <c r="G141" s="110" t="s">
        <v>180</v>
      </c>
      <c r="H141" s="109">
        <v>45</v>
      </c>
      <c r="I141" s="109" t="s">
        <v>2426</v>
      </c>
      <c r="J141" s="111">
        <v>351.64</v>
      </c>
      <c r="K141" s="111">
        <f t="shared" si="9"/>
        <v>15823.8</v>
      </c>
      <c r="L141" s="37">
        <f t="shared" si="8"/>
        <v>26724.639999999999</v>
      </c>
      <c r="M141" s="109">
        <f>6+11+20+20+11+8</f>
        <v>76</v>
      </c>
      <c r="N141" s="109">
        <v>239201</v>
      </c>
    </row>
    <row r="142" spans="1:15" s="7" customFormat="1" ht="21" hidden="1" x14ac:dyDescent="0.35">
      <c r="A142" s="11"/>
      <c r="B142" s="108">
        <v>43760</v>
      </c>
      <c r="C142" s="108">
        <v>43760</v>
      </c>
      <c r="D142" s="109" t="s">
        <v>40</v>
      </c>
      <c r="E142" s="109" t="s">
        <v>1718</v>
      </c>
      <c r="F142" s="109" t="s">
        <v>1719</v>
      </c>
      <c r="G142" s="110" t="s">
        <v>1720</v>
      </c>
      <c r="H142" s="109">
        <v>150</v>
      </c>
      <c r="I142" s="109" t="s">
        <v>2428</v>
      </c>
      <c r="J142" s="111">
        <v>2.95</v>
      </c>
      <c r="K142" s="111">
        <f t="shared" si="9"/>
        <v>442.5</v>
      </c>
      <c r="L142" s="111">
        <f t="shared" si="8"/>
        <v>702.1</v>
      </c>
      <c r="M142" s="109">
        <v>238</v>
      </c>
      <c r="N142" s="109">
        <v>233201</v>
      </c>
    </row>
    <row r="143" spans="1:15" ht="42" x14ac:dyDescent="0.35">
      <c r="B143" s="34">
        <v>43332.407581018517</v>
      </c>
      <c r="C143" s="34">
        <v>43332</v>
      </c>
      <c r="D143" s="35" t="s">
        <v>40</v>
      </c>
      <c r="E143" s="35" t="s">
        <v>1718</v>
      </c>
      <c r="F143" s="35" t="s">
        <v>1721</v>
      </c>
      <c r="G143" s="36" t="s">
        <v>1722</v>
      </c>
      <c r="H143" s="35">
        <v>25</v>
      </c>
      <c r="I143" s="35" t="s">
        <v>2435</v>
      </c>
      <c r="J143" s="37">
        <v>85.349400000000003</v>
      </c>
      <c r="K143" s="111">
        <f t="shared" si="9"/>
        <v>2133.7350000000001</v>
      </c>
      <c r="L143" s="37">
        <f t="shared" si="8"/>
        <v>1963.0362</v>
      </c>
      <c r="M143" s="35">
        <v>23</v>
      </c>
      <c r="N143" s="109">
        <v>239201</v>
      </c>
      <c r="O143" s="8"/>
    </row>
    <row r="144" spans="1:15" ht="21" x14ac:dyDescent="0.35">
      <c r="B144" s="34">
        <v>43314.611585648148</v>
      </c>
      <c r="C144" s="34">
        <v>43314</v>
      </c>
      <c r="D144" s="35" t="s">
        <v>135</v>
      </c>
      <c r="E144" s="35" t="s">
        <v>1641</v>
      </c>
      <c r="F144" s="35" t="s">
        <v>1674</v>
      </c>
      <c r="G144" s="36" t="s">
        <v>1675</v>
      </c>
      <c r="H144" s="35">
        <v>30</v>
      </c>
      <c r="I144" s="109" t="s">
        <v>2425</v>
      </c>
      <c r="J144" s="37">
        <v>14.9978</v>
      </c>
      <c r="K144" s="111">
        <f t="shared" si="9"/>
        <v>449.93399999999997</v>
      </c>
      <c r="L144" s="37">
        <f t="shared" si="8"/>
        <v>1109.8371999999999</v>
      </c>
      <c r="M144" s="35">
        <v>74</v>
      </c>
      <c r="N144" s="109">
        <v>239201</v>
      </c>
      <c r="O144" s="8"/>
    </row>
    <row r="145" spans="1:14" ht="21" x14ac:dyDescent="0.35">
      <c r="B145" s="34">
        <v>43314.611585648148</v>
      </c>
      <c r="C145" s="34">
        <v>43314</v>
      </c>
      <c r="D145" s="35" t="s">
        <v>135</v>
      </c>
      <c r="E145" s="35" t="s">
        <v>1641</v>
      </c>
      <c r="F145" s="35" t="s">
        <v>222</v>
      </c>
      <c r="G145" s="36" t="s">
        <v>223</v>
      </c>
      <c r="H145" s="35">
        <v>25</v>
      </c>
      <c r="I145" s="35" t="s">
        <v>2428</v>
      </c>
      <c r="J145" s="37">
        <v>27.14</v>
      </c>
      <c r="K145" s="111">
        <f t="shared" si="9"/>
        <v>678.5</v>
      </c>
      <c r="L145" s="37">
        <f t="shared" si="8"/>
        <v>1058.46</v>
      </c>
      <c r="M145" s="35">
        <v>39</v>
      </c>
      <c r="N145" s="109">
        <v>239201</v>
      </c>
    </row>
    <row r="146" spans="1:14" ht="21" x14ac:dyDescent="0.35">
      <c r="B146" s="34">
        <v>43314.611585648148</v>
      </c>
      <c r="C146" s="34">
        <v>43314</v>
      </c>
      <c r="D146" s="35" t="s">
        <v>135</v>
      </c>
      <c r="E146" s="35" t="s">
        <v>1641</v>
      </c>
      <c r="F146" s="35" t="s">
        <v>196</v>
      </c>
      <c r="G146" s="36" t="s">
        <v>197</v>
      </c>
      <c r="H146" s="35">
        <v>30</v>
      </c>
      <c r="I146" s="109" t="s">
        <v>2425</v>
      </c>
      <c r="J146" s="37">
        <v>21.004000000000001</v>
      </c>
      <c r="K146" s="111">
        <f t="shared" si="9"/>
        <v>630.12</v>
      </c>
      <c r="L146" s="37">
        <f t="shared" si="8"/>
        <v>462.08800000000002</v>
      </c>
      <c r="M146" s="35">
        <v>22</v>
      </c>
      <c r="N146" s="109">
        <v>239201</v>
      </c>
    </row>
    <row r="147" spans="1:14" ht="21" x14ac:dyDescent="0.35">
      <c r="B147" s="34">
        <v>42486.388692129629</v>
      </c>
      <c r="C147" s="34">
        <v>42485</v>
      </c>
      <c r="D147" s="35" t="s">
        <v>40</v>
      </c>
      <c r="E147" s="35" t="s">
        <v>229</v>
      </c>
      <c r="F147" s="35" t="s">
        <v>230</v>
      </c>
      <c r="G147" s="36" t="s">
        <v>231</v>
      </c>
      <c r="H147" s="35">
        <v>5</v>
      </c>
      <c r="I147" s="35" t="s">
        <v>2435</v>
      </c>
      <c r="J147" s="37">
        <v>1100.2556</v>
      </c>
      <c r="K147" s="111">
        <f t="shared" si="9"/>
        <v>5501.2780000000002</v>
      </c>
      <c r="L147" s="37">
        <f t="shared" si="8"/>
        <v>1100.2556</v>
      </c>
      <c r="M147" s="35">
        <v>1</v>
      </c>
      <c r="N147" s="109">
        <v>239201</v>
      </c>
    </row>
    <row r="148" spans="1:14" ht="42" x14ac:dyDescent="0.35">
      <c r="B148" s="34">
        <v>43314.611585648148</v>
      </c>
      <c r="C148" s="34">
        <v>43314</v>
      </c>
      <c r="D148" s="35" t="s">
        <v>135</v>
      </c>
      <c r="E148" s="35" t="s">
        <v>1641</v>
      </c>
      <c r="F148" s="35" t="s">
        <v>310</v>
      </c>
      <c r="G148" s="36" t="s">
        <v>311</v>
      </c>
      <c r="H148" s="35">
        <v>55</v>
      </c>
      <c r="I148" s="35" t="s">
        <v>2428</v>
      </c>
      <c r="J148" s="37">
        <v>74.34</v>
      </c>
      <c r="K148" s="111">
        <f t="shared" si="9"/>
        <v>4088.7000000000003</v>
      </c>
      <c r="L148" s="37">
        <f t="shared" si="8"/>
        <v>743.40000000000009</v>
      </c>
      <c r="M148" s="35">
        <v>10</v>
      </c>
      <c r="N148" s="109">
        <v>239201</v>
      </c>
    </row>
    <row r="149" spans="1:14" ht="21" x14ac:dyDescent="0.35">
      <c r="B149" s="34">
        <v>43315.436851851853</v>
      </c>
      <c r="C149" s="34">
        <v>43315</v>
      </c>
      <c r="D149" s="35" t="s">
        <v>135</v>
      </c>
      <c r="E149" s="35" t="s">
        <v>1687</v>
      </c>
      <c r="F149" s="35" t="s">
        <v>518</v>
      </c>
      <c r="G149" s="36" t="s">
        <v>519</v>
      </c>
      <c r="H149" s="35">
        <v>10</v>
      </c>
      <c r="I149" s="35" t="s">
        <v>2428</v>
      </c>
      <c r="J149" s="37">
        <v>23.6</v>
      </c>
      <c r="K149" s="111">
        <f t="shared" si="9"/>
        <v>236</v>
      </c>
      <c r="L149" s="37">
        <f t="shared" si="8"/>
        <v>188.8</v>
      </c>
      <c r="M149" s="35">
        <v>8</v>
      </c>
      <c r="N149" s="109">
        <v>239201</v>
      </c>
    </row>
    <row r="150" spans="1:14" ht="21" x14ac:dyDescent="0.35">
      <c r="B150" s="34">
        <v>43454.640231481484</v>
      </c>
      <c r="C150" s="34">
        <v>43454</v>
      </c>
      <c r="D150" s="35" t="s">
        <v>40</v>
      </c>
      <c r="E150" s="35" t="s">
        <v>1906</v>
      </c>
      <c r="F150" s="35" t="s">
        <v>538</v>
      </c>
      <c r="G150" s="36" t="s">
        <v>539</v>
      </c>
      <c r="H150" s="35">
        <v>500</v>
      </c>
      <c r="I150" s="35" t="s">
        <v>2428</v>
      </c>
      <c r="J150" s="37">
        <v>110.92</v>
      </c>
      <c r="K150" s="111">
        <f t="shared" si="9"/>
        <v>55460</v>
      </c>
      <c r="L150" s="37">
        <f t="shared" si="8"/>
        <v>191558.84</v>
      </c>
      <c r="M150" s="35">
        <v>1727</v>
      </c>
      <c r="N150" s="109">
        <v>239201</v>
      </c>
    </row>
    <row r="151" spans="1:14" ht="21" hidden="1" x14ac:dyDescent="0.35">
      <c r="B151" s="34">
        <v>43332.407581018517</v>
      </c>
      <c r="C151" s="34">
        <v>43332</v>
      </c>
      <c r="D151" s="35" t="s">
        <v>40</v>
      </c>
      <c r="E151" s="35" t="s">
        <v>1718</v>
      </c>
      <c r="F151" s="35" t="s">
        <v>1725</v>
      </c>
      <c r="G151" s="36" t="s">
        <v>1726</v>
      </c>
      <c r="H151" s="35">
        <v>400</v>
      </c>
      <c r="I151" s="35" t="s">
        <v>2428</v>
      </c>
      <c r="J151" s="37">
        <v>11.3398</v>
      </c>
      <c r="K151" s="111">
        <f t="shared" si="9"/>
        <v>4535.92</v>
      </c>
      <c r="L151" s="37">
        <f t="shared" ref="L151:L168" si="10">+M151*J151</f>
        <v>4309.1239999999998</v>
      </c>
      <c r="M151" s="35">
        <v>380</v>
      </c>
      <c r="N151" s="109">
        <v>233201</v>
      </c>
    </row>
    <row r="152" spans="1:14" ht="21" hidden="1" x14ac:dyDescent="0.35">
      <c r="B152" s="34">
        <v>43396.478136574071</v>
      </c>
      <c r="C152" s="34">
        <v>43396</v>
      </c>
      <c r="D152" s="35" t="s">
        <v>40</v>
      </c>
      <c r="E152" s="35" t="s">
        <v>1783</v>
      </c>
      <c r="F152" s="35" t="s">
        <v>1787</v>
      </c>
      <c r="G152" s="36" t="s">
        <v>1788</v>
      </c>
      <c r="H152" s="35">
        <v>40</v>
      </c>
      <c r="I152" s="35" t="s">
        <v>2429</v>
      </c>
      <c r="J152" s="37">
        <v>1092.68</v>
      </c>
      <c r="K152" s="111">
        <f t="shared" ref="K152:K168" si="11">+J152*H152</f>
        <v>43707.200000000004</v>
      </c>
      <c r="L152" s="37">
        <f t="shared" si="10"/>
        <v>37151.120000000003</v>
      </c>
      <c r="M152" s="35">
        <v>34</v>
      </c>
      <c r="N152" s="109">
        <v>233101</v>
      </c>
    </row>
    <row r="153" spans="1:14" s="60" customFormat="1" ht="42" hidden="1" x14ac:dyDescent="0.35">
      <c r="A153" s="11"/>
      <c r="B153" s="108">
        <v>43396.568206018521</v>
      </c>
      <c r="C153" s="108">
        <v>43396</v>
      </c>
      <c r="D153" s="109" t="s">
        <v>135</v>
      </c>
      <c r="E153" s="109" t="s">
        <v>1791</v>
      </c>
      <c r="F153" s="109" t="s">
        <v>1792</v>
      </c>
      <c r="G153" s="110" t="s">
        <v>1793</v>
      </c>
      <c r="H153" s="109">
        <v>125</v>
      </c>
      <c r="I153" s="109" t="s">
        <v>2429</v>
      </c>
      <c r="J153" s="111">
        <v>778.8</v>
      </c>
      <c r="K153" s="111">
        <f t="shared" si="11"/>
        <v>97350</v>
      </c>
      <c r="L153" s="111">
        <f t="shared" si="10"/>
        <v>35824.799999999996</v>
      </c>
      <c r="M153" s="109">
        <v>46</v>
      </c>
      <c r="N153" s="109">
        <v>233101</v>
      </c>
    </row>
    <row r="154" spans="1:14" ht="21" x14ac:dyDescent="0.35">
      <c r="B154" s="34">
        <v>43315</v>
      </c>
      <c r="C154" s="34">
        <v>43314.355324074073</v>
      </c>
      <c r="D154" s="35"/>
      <c r="E154" s="35"/>
      <c r="F154" s="35" t="s">
        <v>1040</v>
      </c>
      <c r="G154" s="36" t="s">
        <v>1041</v>
      </c>
      <c r="H154" s="35">
        <v>24</v>
      </c>
      <c r="I154" s="35" t="s">
        <v>2428</v>
      </c>
      <c r="J154" s="37">
        <v>12.4962</v>
      </c>
      <c r="K154" s="111">
        <f t="shared" si="11"/>
        <v>299.90879999999999</v>
      </c>
      <c r="L154" s="37">
        <f t="shared" si="10"/>
        <v>174.9468</v>
      </c>
      <c r="M154" s="35">
        <v>14</v>
      </c>
      <c r="N154" s="109">
        <v>239201</v>
      </c>
    </row>
    <row r="155" spans="1:14" ht="21" hidden="1" x14ac:dyDescent="0.35">
      <c r="B155" s="144">
        <v>43315</v>
      </c>
      <c r="C155" s="144">
        <v>43315.457268518519</v>
      </c>
      <c r="D155" s="35"/>
      <c r="E155" s="35"/>
      <c r="F155" s="104" t="s">
        <v>314</v>
      </c>
      <c r="G155" s="145" t="s">
        <v>315</v>
      </c>
      <c r="H155" s="104">
        <v>6</v>
      </c>
      <c r="I155" s="104" t="s">
        <v>2428</v>
      </c>
      <c r="J155" s="146">
        <v>875</v>
      </c>
      <c r="K155" s="146">
        <f t="shared" si="11"/>
        <v>5250</v>
      </c>
      <c r="L155" s="146">
        <f t="shared" si="10"/>
        <v>3500</v>
      </c>
      <c r="M155" s="104">
        <v>4</v>
      </c>
      <c r="N155" s="104"/>
    </row>
    <row r="156" spans="1:14" ht="21" x14ac:dyDescent="0.35">
      <c r="B156" s="34">
        <v>43314</v>
      </c>
      <c r="C156" s="34">
        <v>43315.355312500003</v>
      </c>
      <c r="D156" s="31"/>
      <c r="E156" s="31"/>
      <c r="F156" s="35" t="s">
        <v>1032</v>
      </c>
      <c r="G156" s="36" t="s">
        <v>1033</v>
      </c>
      <c r="H156" s="35">
        <v>5</v>
      </c>
      <c r="I156" s="109" t="s">
        <v>2425</v>
      </c>
      <c r="J156" s="37">
        <v>371.995</v>
      </c>
      <c r="K156" s="111">
        <f t="shared" si="11"/>
        <v>1859.9749999999999</v>
      </c>
      <c r="L156" s="37">
        <f t="shared" si="10"/>
        <v>6323.915</v>
      </c>
      <c r="M156" s="35">
        <v>17</v>
      </c>
      <c r="N156" s="109">
        <v>239201</v>
      </c>
    </row>
    <row r="157" spans="1:14" ht="21" x14ac:dyDescent="0.35">
      <c r="B157" s="34">
        <v>43314</v>
      </c>
      <c r="C157" s="34">
        <v>43315.355312500003</v>
      </c>
      <c r="D157" s="31"/>
      <c r="E157" s="31"/>
      <c r="F157" s="35" t="s">
        <v>214</v>
      </c>
      <c r="G157" s="36" t="s">
        <v>215</v>
      </c>
      <c r="H157" s="35">
        <v>5</v>
      </c>
      <c r="I157" s="35" t="s">
        <v>2428</v>
      </c>
      <c r="J157" s="37">
        <v>190.00360000000001</v>
      </c>
      <c r="K157" s="111">
        <f t="shared" si="11"/>
        <v>950.01800000000003</v>
      </c>
      <c r="L157" s="37">
        <f t="shared" si="10"/>
        <v>190.00360000000001</v>
      </c>
      <c r="M157" s="35">
        <v>1</v>
      </c>
      <c r="N157" s="109">
        <v>239201</v>
      </c>
    </row>
    <row r="158" spans="1:14" ht="21" x14ac:dyDescent="0.35">
      <c r="B158" s="113">
        <v>42859</v>
      </c>
      <c r="C158" s="113">
        <v>42858.442824074074</v>
      </c>
      <c r="D158" s="31"/>
      <c r="E158" s="31"/>
      <c r="F158" s="114" t="s">
        <v>1014</v>
      </c>
      <c r="G158" s="115" t="s">
        <v>1015</v>
      </c>
      <c r="H158" s="114">
        <v>25</v>
      </c>
      <c r="I158" s="114" t="s">
        <v>2426</v>
      </c>
      <c r="J158" s="116">
        <v>21.995200000000001</v>
      </c>
      <c r="K158" s="111">
        <f t="shared" si="11"/>
        <v>549.88</v>
      </c>
      <c r="L158" s="37">
        <f t="shared" si="10"/>
        <v>483.89440000000002</v>
      </c>
      <c r="M158" s="114">
        <v>22</v>
      </c>
      <c r="N158" s="109">
        <v>239201</v>
      </c>
    </row>
    <row r="159" spans="1:14" ht="42" hidden="1" x14ac:dyDescent="0.35">
      <c r="B159" s="113">
        <v>42923</v>
      </c>
      <c r="C159" s="113">
        <v>42922.338564814818</v>
      </c>
      <c r="D159" s="31"/>
      <c r="E159" s="31"/>
      <c r="F159" s="114" t="s">
        <v>540</v>
      </c>
      <c r="G159" s="115" t="s">
        <v>541</v>
      </c>
      <c r="H159" s="114">
        <v>20</v>
      </c>
      <c r="I159" s="114" t="s">
        <v>2429</v>
      </c>
      <c r="J159" s="116">
        <v>2360</v>
      </c>
      <c r="K159" s="111">
        <f t="shared" si="11"/>
        <v>47200</v>
      </c>
      <c r="L159" s="37">
        <f t="shared" si="10"/>
        <v>141600</v>
      </c>
      <c r="M159" s="114">
        <v>60</v>
      </c>
      <c r="N159" s="109">
        <v>233101</v>
      </c>
    </row>
    <row r="160" spans="1:14" s="63" customFormat="1" ht="21" hidden="1" x14ac:dyDescent="0.35">
      <c r="A160" s="11"/>
      <c r="B160" s="34">
        <v>43418.442499999997</v>
      </c>
      <c r="C160" s="34">
        <v>43418</v>
      </c>
      <c r="D160" s="31" t="s">
        <v>1822</v>
      </c>
      <c r="E160" s="31" t="s">
        <v>135</v>
      </c>
      <c r="F160" s="35" t="s">
        <v>1824</v>
      </c>
      <c r="G160" s="36" t="s">
        <v>1825</v>
      </c>
      <c r="H160" s="35">
        <v>5000</v>
      </c>
      <c r="I160" s="35" t="s">
        <v>2428</v>
      </c>
      <c r="J160" s="37">
        <v>5.8410000000000002</v>
      </c>
      <c r="K160" s="111">
        <f t="shared" si="11"/>
        <v>29205</v>
      </c>
      <c r="L160" s="111">
        <f t="shared" si="10"/>
        <v>13416.777</v>
      </c>
      <c r="M160" s="126">
        <v>2297</v>
      </c>
      <c r="N160" s="109">
        <v>233201</v>
      </c>
    </row>
    <row r="161" spans="1:14" ht="21" hidden="1" x14ac:dyDescent="0.35">
      <c r="B161" s="144">
        <v>42136.395949074074</v>
      </c>
      <c r="C161" s="144">
        <v>42123</v>
      </c>
      <c r="D161" s="35"/>
      <c r="E161" s="35"/>
      <c r="F161" s="104" t="s">
        <v>1939</v>
      </c>
      <c r="G161" s="145" t="s">
        <v>1940</v>
      </c>
      <c r="H161" s="104">
        <v>30</v>
      </c>
      <c r="I161" s="104" t="s">
        <v>2428</v>
      </c>
      <c r="J161" s="146">
        <v>175.34800000000001</v>
      </c>
      <c r="K161" s="146">
        <f t="shared" si="11"/>
        <v>5260.4400000000005</v>
      </c>
      <c r="L161" s="146">
        <f t="shared" si="10"/>
        <v>4033.0040000000004</v>
      </c>
      <c r="M161" s="104">
        <v>23</v>
      </c>
      <c r="N161" s="104"/>
    </row>
    <row r="162" spans="1:14" ht="29.25" hidden="1" customHeight="1" x14ac:dyDescent="0.35">
      <c r="B162" s="34">
        <v>43410.56177083333</v>
      </c>
      <c r="C162" s="34">
        <v>43410</v>
      </c>
      <c r="D162" s="35"/>
      <c r="E162" s="35"/>
      <c r="F162" s="35" t="s">
        <v>1807</v>
      </c>
      <c r="G162" s="36" t="s">
        <v>1808</v>
      </c>
      <c r="H162" s="35">
        <v>500</v>
      </c>
      <c r="I162" s="35" t="s">
        <v>2428</v>
      </c>
      <c r="J162" s="37">
        <v>9.9120000000000008</v>
      </c>
      <c r="K162" s="111">
        <f t="shared" si="11"/>
        <v>4956</v>
      </c>
      <c r="L162" s="37">
        <f t="shared" si="10"/>
        <v>19824</v>
      </c>
      <c r="M162" s="35">
        <v>2000</v>
      </c>
      <c r="N162" s="109">
        <v>233201</v>
      </c>
    </row>
    <row r="163" spans="1:14" ht="21" hidden="1" x14ac:dyDescent="0.35">
      <c r="B163" s="34">
        <v>43426</v>
      </c>
      <c r="C163" s="34">
        <v>43426</v>
      </c>
      <c r="D163" s="35"/>
      <c r="E163" s="35"/>
      <c r="F163" s="35" t="s">
        <v>494</v>
      </c>
      <c r="G163" s="36" t="s">
        <v>495</v>
      </c>
      <c r="H163" s="35">
        <v>300</v>
      </c>
      <c r="I163" s="35" t="s">
        <v>2428</v>
      </c>
      <c r="J163" s="37">
        <v>51.92</v>
      </c>
      <c r="K163" s="111">
        <f t="shared" si="11"/>
        <v>15576</v>
      </c>
      <c r="L163" s="37">
        <f t="shared" si="10"/>
        <v>10695.52</v>
      </c>
      <c r="M163" s="35">
        <v>206</v>
      </c>
      <c r="N163" s="109">
        <v>233201</v>
      </c>
    </row>
    <row r="164" spans="1:14" ht="21" x14ac:dyDescent="0.35">
      <c r="B164" s="34">
        <v>43769</v>
      </c>
      <c r="C164" s="34">
        <v>43769</v>
      </c>
      <c r="D164" s="31"/>
      <c r="E164" s="31"/>
      <c r="F164" s="35" t="s">
        <v>159</v>
      </c>
      <c r="G164" s="36" t="s">
        <v>160</v>
      </c>
      <c r="H164" s="35">
        <v>20</v>
      </c>
      <c r="I164" s="35" t="s">
        <v>2428</v>
      </c>
      <c r="J164" s="37">
        <v>23.6</v>
      </c>
      <c r="K164" s="111">
        <f t="shared" si="11"/>
        <v>472</v>
      </c>
      <c r="L164" s="37">
        <f t="shared" si="10"/>
        <v>47.2</v>
      </c>
      <c r="M164" s="35">
        <v>2</v>
      </c>
      <c r="N164" s="109">
        <v>239201</v>
      </c>
    </row>
    <row r="165" spans="1:14" ht="21" hidden="1" x14ac:dyDescent="0.35">
      <c r="B165" s="108">
        <v>43760</v>
      </c>
      <c r="C165" s="108">
        <v>43760</v>
      </c>
      <c r="D165" s="117"/>
      <c r="E165" s="117"/>
      <c r="F165" s="109" t="s">
        <v>821</v>
      </c>
      <c r="G165" s="110" t="s">
        <v>822</v>
      </c>
      <c r="H165" s="109">
        <v>300</v>
      </c>
      <c r="I165" s="109" t="s">
        <v>2428</v>
      </c>
      <c r="J165" s="111">
        <f>5.2*1.18</f>
        <v>6.1360000000000001</v>
      </c>
      <c r="K165" s="111">
        <f t="shared" si="11"/>
        <v>1840.8</v>
      </c>
      <c r="L165" s="111">
        <f t="shared" si="10"/>
        <v>1073.8</v>
      </c>
      <c r="M165" s="109">
        <v>175</v>
      </c>
      <c r="N165" s="109">
        <v>233201</v>
      </c>
    </row>
    <row r="166" spans="1:14" s="7" customFormat="1" ht="21" hidden="1" x14ac:dyDescent="0.35">
      <c r="A166" s="11"/>
      <c r="B166" s="108">
        <v>43760</v>
      </c>
      <c r="C166" s="108">
        <v>43760</v>
      </c>
      <c r="D166" s="117"/>
      <c r="E166" s="117"/>
      <c r="F166" s="109" t="s">
        <v>1044</v>
      </c>
      <c r="G166" s="110" t="s">
        <v>1045</v>
      </c>
      <c r="H166" s="109">
        <v>500</v>
      </c>
      <c r="I166" s="109" t="s">
        <v>2428</v>
      </c>
      <c r="J166" s="111">
        <f>5.1*1.18</f>
        <v>6.0179999999999989</v>
      </c>
      <c r="K166" s="111">
        <f t="shared" si="11"/>
        <v>3008.9999999999995</v>
      </c>
      <c r="L166" s="111">
        <f t="shared" si="10"/>
        <v>2226.6599999999994</v>
      </c>
      <c r="M166" s="109">
        <v>370</v>
      </c>
      <c r="N166" s="109">
        <v>233201</v>
      </c>
    </row>
    <row r="167" spans="1:14" ht="21" hidden="1" x14ac:dyDescent="0.35">
      <c r="B167" s="34">
        <v>42202.617002314815</v>
      </c>
      <c r="C167" s="34">
        <v>42202</v>
      </c>
      <c r="D167" s="31" t="s">
        <v>2026</v>
      </c>
      <c r="E167" s="31" t="s">
        <v>40</v>
      </c>
      <c r="F167" s="35" t="s">
        <v>2028</v>
      </c>
      <c r="G167" s="36" t="s">
        <v>2029</v>
      </c>
      <c r="H167" s="35">
        <v>500</v>
      </c>
      <c r="I167" s="35" t="s">
        <v>2428</v>
      </c>
      <c r="J167" s="37">
        <v>12.98</v>
      </c>
      <c r="K167" s="111">
        <f t="shared" si="11"/>
        <v>6490</v>
      </c>
      <c r="L167" s="111">
        <f t="shared" si="10"/>
        <v>882.64</v>
      </c>
      <c r="M167" s="109">
        <v>68</v>
      </c>
      <c r="N167" s="109">
        <v>233201</v>
      </c>
    </row>
    <row r="168" spans="1:14" ht="21" hidden="1" x14ac:dyDescent="0.35">
      <c r="B168" s="34">
        <v>43418.442499999997</v>
      </c>
      <c r="C168" s="34">
        <v>43418.442499999997</v>
      </c>
      <c r="D168" s="31" t="s">
        <v>1822</v>
      </c>
      <c r="E168" s="31" t="s">
        <v>135</v>
      </c>
      <c r="F168" s="35" t="s">
        <v>1826</v>
      </c>
      <c r="G168" s="36" t="s">
        <v>1827</v>
      </c>
      <c r="H168" s="35">
        <v>500</v>
      </c>
      <c r="I168" s="35" t="s">
        <v>2428</v>
      </c>
      <c r="J168" s="37">
        <v>5.0149999999999997</v>
      </c>
      <c r="K168" s="111">
        <f t="shared" si="11"/>
        <v>2507.5</v>
      </c>
      <c r="L168" s="111">
        <f t="shared" si="10"/>
        <v>1253.75</v>
      </c>
      <c r="M168" s="109">
        <v>250</v>
      </c>
      <c r="N168" s="109">
        <v>233201</v>
      </c>
    </row>
    <row r="169" spans="1:14" ht="21" hidden="1" x14ac:dyDescent="0.35">
      <c r="B169" s="34">
        <v>43425.590555555558</v>
      </c>
      <c r="C169" s="34">
        <v>43425</v>
      </c>
      <c r="D169" s="35" t="s">
        <v>135</v>
      </c>
      <c r="E169" s="35" t="s">
        <v>1840</v>
      </c>
      <c r="F169" s="35" t="s">
        <v>531</v>
      </c>
      <c r="G169" s="36" t="s">
        <v>532</v>
      </c>
      <c r="H169" s="35">
        <v>200</v>
      </c>
      <c r="I169" s="35" t="s">
        <v>2428</v>
      </c>
      <c r="J169" s="37">
        <v>979.4</v>
      </c>
      <c r="K169" s="37">
        <f>+J169*H169</f>
        <v>195880</v>
      </c>
      <c r="L169" s="37">
        <f>+M169*J169</f>
        <v>22526.2</v>
      </c>
      <c r="M169" s="35">
        <v>23</v>
      </c>
      <c r="N169" s="109">
        <v>232201</v>
      </c>
    </row>
    <row r="170" spans="1:14" ht="42" hidden="1" x14ac:dyDescent="0.35">
      <c r="B170" s="34">
        <v>43384.427384259259</v>
      </c>
      <c r="C170" s="34">
        <v>43382</v>
      </c>
      <c r="D170" s="35" t="s">
        <v>1757</v>
      </c>
      <c r="E170" s="35" t="s">
        <v>40</v>
      </c>
      <c r="F170" s="35" t="s">
        <v>1759</v>
      </c>
      <c r="G170" s="36" t="s">
        <v>1760</v>
      </c>
      <c r="H170" s="35">
        <v>15</v>
      </c>
      <c r="I170" s="35" t="s">
        <v>2425</v>
      </c>
      <c r="J170" s="37">
        <v>3138.8</v>
      </c>
      <c r="K170" s="37">
        <f t="shared" ref="K170:K173" si="12">+J170*H170</f>
        <v>47082</v>
      </c>
      <c r="L170" s="37">
        <f t="shared" ref="L170:L173" si="13">+M170*J170</f>
        <v>43943.200000000004</v>
      </c>
      <c r="M170" s="35">
        <v>14</v>
      </c>
      <c r="N170" s="109">
        <v>232201</v>
      </c>
    </row>
    <row r="171" spans="1:14" ht="21" hidden="1" x14ac:dyDescent="0.35">
      <c r="B171" s="34">
        <v>43321</v>
      </c>
      <c r="C171" s="34">
        <v>43321.36991898148</v>
      </c>
      <c r="D171" s="11" t="s">
        <v>40</v>
      </c>
      <c r="E171" s="11" t="s">
        <v>1702</v>
      </c>
      <c r="F171" s="35" t="s">
        <v>1703</v>
      </c>
      <c r="G171" s="36" t="s">
        <v>1704</v>
      </c>
      <c r="H171" s="35">
        <v>50</v>
      </c>
      <c r="I171" s="35" t="s">
        <v>2428</v>
      </c>
      <c r="J171" s="37">
        <v>973.5</v>
      </c>
      <c r="K171" s="37">
        <f t="shared" si="12"/>
        <v>48675</v>
      </c>
      <c r="L171" s="37">
        <f t="shared" si="13"/>
        <v>5841</v>
      </c>
      <c r="M171" s="35">
        <v>6</v>
      </c>
      <c r="N171" s="109">
        <v>232201</v>
      </c>
    </row>
    <row r="172" spans="1:14" ht="29.25" hidden="1" customHeight="1" x14ac:dyDescent="0.35">
      <c r="B172" s="34">
        <v>42177.525810185187</v>
      </c>
      <c r="C172" s="34">
        <v>42177</v>
      </c>
      <c r="D172" s="35"/>
      <c r="E172" s="35"/>
      <c r="F172" s="35" t="s">
        <v>2012</v>
      </c>
      <c r="G172" s="36" t="s">
        <v>2013</v>
      </c>
      <c r="H172" s="35">
        <v>300</v>
      </c>
      <c r="I172" s="35" t="s">
        <v>2428</v>
      </c>
      <c r="J172" s="37">
        <v>826</v>
      </c>
      <c r="K172" s="37">
        <f t="shared" si="12"/>
        <v>247800</v>
      </c>
      <c r="L172" s="37">
        <f t="shared" si="13"/>
        <v>48734</v>
      </c>
      <c r="M172" s="35">
        <v>59</v>
      </c>
      <c r="N172" s="109">
        <v>232201</v>
      </c>
    </row>
    <row r="173" spans="1:14" ht="46.5" hidden="1" customHeight="1" x14ac:dyDescent="0.35">
      <c r="B173" s="34">
        <v>43669</v>
      </c>
      <c r="C173" s="34">
        <v>43669</v>
      </c>
      <c r="D173" s="35"/>
      <c r="E173" s="35"/>
      <c r="F173" s="35" t="s">
        <v>1902</v>
      </c>
      <c r="G173" s="36" t="s">
        <v>2526</v>
      </c>
      <c r="H173" s="35">
        <v>34</v>
      </c>
      <c r="I173" s="35" t="s">
        <v>2428</v>
      </c>
      <c r="J173" s="37">
        <v>2242</v>
      </c>
      <c r="K173" s="37">
        <f t="shared" si="12"/>
        <v>76228</v>
      </c>
      <c r="L173" s="37">
        <f t="shared" si="13"/>
        <v>76228</v>
      </c>
      <c r="M173" s="35">
        <v>34</v>
      </c>
      <c r="N173" s="109">
        <v>232201</v>
      </c>
    </row>
    <row r="174" spans="1:14" ht="29.25" customHeight="1" x14ac:dyDescent="0.35">
      <c r="B174" s="105"/>
      <c r="C174" s="105"/>
      <c r="D174" s="106"/>
      <c r="E174" s="106"/>
      <c r="F174" s="106"/>
      <c r="G174" s="112"/>
      <c r="H174" s="106"/>
      <c r="I174" s="106"/>
      <c r="J174" s="107"/>
      <c r="K174" s="107"/>
      <c r="L174" s="107"/>
      <c r="M174" s="106"/>
    </row>
    <row r="175" spans="1:14" ht="21.75" thickBot="1" x14ac:dyDescent="0.4">
      <c r="B175" s="31"/>
      <c r="C175" s="31"/>
      <c r="D175" s="31"/>
      <c r="E175" s="31"/>
      <c r="F175" s="31"/>
      <c r="G175" s="32"/>
      <c r="H175" s="31"/>
      <c r="I175" s="31"/>
      <c r="J175" s="33"/>
      <c r="K175" s="43">
        <f>SUBTOTAL(9,K15:K174)</f>
        <v>1414305.2404666666</v>
      </c>
      <c r="L175" s="43">
        <f>SUBTOTAL(9,L15:L174)</f>
        <v>1437508.2086999998</v>
      </c>
      <c r="M175" s="43">
        <f>+K175-L175</f>
        <v>-23202.968233333202</v>
      </c>
    </row>
    <row r="176" spans="1:14" ht="21.75" thickTop="1" x14ac:dyDescent="0.35">
      <c r="B176" s="31"/>
      <c r="C176" s="31"/>
      <c r="D176" s="31"/>
      <c r="E176" s="31"/>
      <c r="F176" s="31"/>
      <c r="G176" s="32"/>
      <c r="H176" s="31"/>
      <c r="I176" s="31"/>
      <c r="J176" s="33"/>
      <c r="K176" s="33"/>
      <c r="L176" s="52"/>
      <c r="M176" s="31"/>
    </row>
    <row r="177" spans="1:13" ht="21" x14ac:dyDescent="0.35">
      <c r="B177" s="31"/>
      <c r="C177" s="31"/>
      <c r="D177" s="31"/>
      <c r="E177" s="31"/>
      <c r="F177" s="31"/>
      <c r="G177" s="32"/>
      <c r="H177" s="31"/>
      <c r="I177" s="31"/>
      <c r="J177" s="33"/>
      <c r="K177" s="33"/>
      <c r="L177" s="33"/>
      <c r="M177" s="31"/>
    </row>
    <row r="178" spans="1:13" s="60" customFormat="1" ht="21.75" thickBot="1" x14ac:dyDescent="0.4">
      <c r="A178" s="11"/>
      <c r="B178" s="117"/>
      <c r="C178" s="117"/>
      <c r="D178" s="117"/>
      <c r="E178" s="117"/>
      <c r="F178" s="117"/>
      <c r="G178" s="134"/>
      <c r="I178" s="118" t="s">
        <v>2467</v>
      </c>
      <c r="J178" s="119"/>
      <c r="K178" s="119"/>
      <c r="L178" s="120" t="e">
        <f>+#REF!+#REF!+#REF!+#REF!+#REF!+#REF!+L175</f>
        <v>#REF!</v>
      </c>
      <c r="M178" s="117"/>
    </row>
    <row r="179" spans="1:13" ht="21" x14ac:dyDescent="0.35">
      <c r="B179" s="31"/>
      <c r="C179" s="31"/>
      <c r="D179" s="31"/>
      <c r="E179" s="31"/>
      <c r="F179" s="31"/>
      <c r="G179" s="32"/>
      <c r="H179" s="31"/>
      <c r="I179" s="31"/>
      <c r="J179" s="33"/>
      <c r="K179" s="33"/>
      <c r="L179" s="33"/>
      <c r="M179" s="31"/>
    </row>
    <row r="180" spans="1:13" ht="21" x14ac:dyDescent="0.35">
      <c r="M180" s="31"/>
    </row>
    <row r="181" spans="1:13" ht="21" x14ac:dyDescent="0.35">
      <c r="K181" s="2">
        <f>+K175-K82-K83-K86</f>
        <v>1408151.5404666667</v>
      </c>
      <c r="M181" s="31"/>
    </row>
    <row r="187" spans="1:13" x14ac:dyDescent="0.25">
      <c r="J187" s="11"/>
      <c r="K187" s="11"/>
      <c r="L187" s="11"/>
    </row>
    <row r="188" spans="1:13" ht="23.25" x14ac:dyDescent="0.35">
      <c r="B188" s="135" t="s">
        <v>2456</v>
      </c>
      <c r="C188" s="135"/>
      <c r="D188" s="135"/>
      <c r="E188" s="135"/>
      <c r="F188" s="135"/>
      <c r="G188" s="136"/>
      <c r="H188" s="135"/>
      <c r="I188" s="135"/>
      <c r="J188" s="137"/>
      <c r="K188" s="137"/>
      <c r="L188" s="137" t="s">
        <v>2457</v>
      </c>
      <c r="M188" s="138"/>
    </row>
    <row r="189" spans="1:13" ht="23.25" x14ac:dyDescent="0.35">
      <c r="B189" s="135" t="s">
        <v>2460</v>
      </c>
      <c r="C189" s="135"/>
      <c r="D189" s="135"/>
      <c r="E189" s="135"/>
      <c r="F189" s="135"/>
      <c r="G189" s="136"/>
      <c r="H189" s="135"/>
      <c r="I189" s="135"/>
      <c r="J189" s="137"/>
      <c r="K189" s="137"/>
      <c r="L189" s="137" t="s">
        <v>2458</v>
      </c>
      <c r="M189" s="138"/>
    </row>
    <row r="190" spans="1:13" ht="23.25" x14ac:dyDescent="0.35">
      <c r="B190" s="135" t="s">
        <v>2461</v>
      </c>
      <c r="C190" s="135"/>
      <c r="D190" s="135"/>
      <c r="E190" s="135"/>
      <c r="F190" s="135"/>
      <c r="G190" s="136"/>
      <c r="H190" s="135"/>
      <c r="I190" s="135"/>
      <c r="J190" s="137"/>
      <c r="K190" s="137"/>
      <c r="L190" s="137" t="s">
        <v>2459</v>
      </c>
      <c r="M190" s="138"/>
    </row>
    <row r="191" spans="1:13" ht="23.25" x14ac:dyDescent="0.35">
      <c r="B191" s="138"/>
      <c r="C191" s="138"/>
      <c r="D191" s="138"/>
      <c r="E191" s="138"/>
      <c r="F191" s="138"/>
      <c r="G191" s="139"/>
      <c r="H191" s="138"/>
      <c r="I191" s="138"/>
      <c r="J191" s="140"/>
      <c r="K191" s="140"/>
      <c r="L191" s="140"/>
      <c r="M191" s="138"/>
    </row>
    <row r="192" spans="1:13" ht="23.25" x14ac:dyDescent="0.35">
      <c r="B192" s="138"/>
      <c r="C192" s="138"/>
      <c r="D192" s="138"/>
      <c r="E192" s="138"/>
      <c r="F192" s="138"/>
      <c r="G192" s="139"/>
      <c r="H192" s="138"/>
      <c r="I192" s="138"/>
      <c r="J192" s="140"/>
      <c r="K192" s="140"/>
      <c r="L192" s="140"/>
      <c r="M192" s="138"/>
    </row>
    <row r="193" spans="2:13" ht="23.25" x14ac:dyDescent="0.35">
      <c r="B193" s="138"/>
      <c r="C193" s="138"/>
      <c r="D193" s="138"/>
      <c r="E193" s="138"/>
      <c r="F193" s="138"/>
      <c r="G193" s="139"/>
      <c r="H193" s="138"/>
      <c r="I193" s="138"/>
      <c r="J193" s="140"/>
      <c r="K193" s="140"/>
      <c r="L193" s="140"/>
      <c r="M193" s="138"/>
    </row>
  </sheetData>
  <autoFilter ref="F14:N173" xr:uid="{00000000-0009-0000-0000-000003000000}">
    <filterColumn colId="1">
      <filters>
        <filter val="BOLIGRAFO ( VARIOS COLORES)"/>
        <filter val="BOLIGRAFO CON EL LOGO D.G.J.P"/>
        <filter val="BORRADOR DE PIZARRA BLANCA"/>
        <filter val="CARPETA DE 3 ARGOLLA DE 1&quot;"/>
        <filter val="CARTUCHO  C9352AN (22) TRICOLOR"/>
        <filter val="CARTUCHO  C9363-WL (97)"/>
        <filter val="CARTUCHO C8767-WL (96)"/>
        <filter val="CARTUCHO C9351AN (21) NEGRO"/>
        <filter val="CD EN BLANCO"/>
        <filter val="CD EN BLANCO CON CARATULA"/>
        <filter val="CERA P/ CONTAR"/>
        <filter val="CHINCHETA 50/1"/>
        <filter val="CLIP BILLETERO DE 1 1/4&quot; 32MM  (CAJA 12/1)"/>
        <filter val="CLIPS BILLETERO 19MM (CAJA 12/1)"/>
        <filter val="CLIPS BILLETERO 5/8  41MM (#20) (CAJA 12/1)"/>
        <filter val="CLIPS BILLETERO 51 ML. 12/1 ( GRANDE)"/>
        <filter val="CLIPS BILLETERO DE 1&quot;  25 MM.  (CAJA 12/1)"/>
        <filter val="CLIPS BILLETERO PEQUEÑO 1/2 (15MM) (CAJA  12/1)"/>
        <filter val="CLIPS GRANDE (CAJITA)"/>
        <filter val="CLIPS PEQUEÑOS (CAJITA)"/>
        <filter val="CORRECTOR LIQUIDO TIPO ESCOBILLA"/>
        <filter val="CORRECTOR LIQUIDO TIPO LAPIZ"/>
        <filter val="CREYONES PARA PIZARRA MAGICA"/>
        <filter val="DISPENSADOR DE CINTA ADHESIVA DE 3/4"/>
        <filter val="DRUM XEROX 101R00435"/>
        <filter val="FELPA ( VARIOS COLORES )"/>
        <filter val="GANCHO ACCO"/>
        <filter val="GLOBO DIFERENTE COLORES (PAQUETE)"/>
        <filter val="GOMA P/ BORRAR"/>
        <filter val="GOMITAS ( BANDITA)"/>
        <filter val="GRAPADORA INDUSTRIAL"/>
        <filter val="GRAPAS INDRUSTRIAL 23/13 MM."/>
        <filter val="GRAPAS PEQUEÑA"/>
        <filter val="HOJAS PROTECTORA TRANSPARENTE 100/1"/>
        <filter val="LABEL 200/1"/>
        <filter val="LABEL ADHESIVO 81/2 X 11 DE 100/1"/>
        <filter val="LABEL PARA CD (PARA PEDIR EL MINIMO ES DE 50 UNIDAD)"/>
        <filter val="LAPIZ DE CARBON"/>
        <filter val="MARCADORE (CREYON)"/>
        <filter val="PENDAFLEX 8 1/2  X 13 DE 25/1"/>
        <filter val="PERFORADORA DE 2 HOYOS"/>
        <filter val="PERFORADORA DE 3 HOYOS"/>
        <filter val="PORTA CLIPS"/>
        <filter val="PORTA LAPIZ METALICO"/>
        <filter val="PORTA TARJETA  EN  METAL (TARJETERO)"/>
        <filter val="POST IT BANDERITA  DE COLORES"/>
        <filter val="REGLA"/>
        <filter val="RESALTADOR ( VARIOS COLORES)"/>
        <filter val="SACAGRAPA"/>
        <filter val="SACAPUNTA DE METAL"/>
        <filter val="SACAPUNTA ELECTRICO"/>
        <filter val="SEPARADORE ALFABETICO PARA  CARPETA"/>
        <filter val="SEPARADORE DE CARPETA  5/1"/>
        <filter val="SEPARADORES NUMERICO  NO. 8 P/CARPETAS"/>
        <filter val="TAPE DOBLE CARA"/>
        <filter val="TIJERA"/>
        <filter val="TINTA P/SELLO EN GOTERO AZUL"/>
        <filter val="TONER  305A CE410A BLACK"/>
        <filter val="TONER  305A CE410XC BLACK"/>
        <filter val="TONER  CC531A CYAN"/>
        <filter val="TONER 106R01305 XEROX"/>
        <filter val="TONER 305A CE411A CYAN"/>
        <filter val="TONER 305A CE412A YELLOW"/>
        <filter val="TONER 305A CE413A MAGENTA"/>
        <filter val="TONER CC530A NEGRO"/>
        <filter val="TONER CC532A YELLOW"/>
        <filter val="TONER CC533A  MAGENTA"/>
        <filter val="TONER CE 255A NEGRO"/>
        <filter val="TONER CE505A  NEGRO"/>
        <filter val="TONER CF 280X  NEGRO"/>
        <filter val="TONER CF 411XC CYAN"/>
        <filter val="TONER CF 413XC MAGENTA"/>
        <filter val="TONER Q2612A BLACK"/>
        <filter val="TONER Q7553X  NEGRO"/>
      </filters>
    </filterColumn>
    <filterColumn colId="8">
      <filters>
        <filter val="239201"/>
      </filters>
    </filterColumn>
  </autoFilter>
  <mergeCells count="4">
    <mergeCell ref="B8:M8"/>
    <mergeCell ref="B9:M9"/>
    <mergeCell ref="B10:M10"/>
    <mergeCell ref="B11:M11"/>
  </mergeCells>
  <pageMargins left="0.70866141732283472" right="0.70866141732283472" top="0.74803149606299213" bottom="0.74803149606299213" header="0.31496062992125984" footer="0.31496062992125984"/>
  <pageSetup scale="34" orientation="portrait" r:id="rId1"/>
  <rowBreaks count="1" manualBreakCount="1">
    <brk id="12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8:P228"/>
  <sheetViews>
    <sheetView view="pageBreakPreview" topLeftCell="C114" zoomScale="70" zoomScaleNormal="70" zoomScaleSheetLayoutView="70" workbookViewId="0">
      <selection activeCell="C172" sqref="A172:XFD172"/>
    </sheetView>
  </sheetViews>
  <sheetFormatPr baseColWidth="10" defaultColWidth="11.42578125" defaultRowHeight="15" x14ac:dyDescent="0.25"/>
  <cols>
    <col min="1" max="1" width="6.85546875" style="11" customWidth="1"/>
    <col min="2" max="2" width="20.28515625" style="11" customWidth="1"/>
    <col min="3" max="3" width="20.7109375" style="11" customWidth="1"/>
    <col min="4" max="5" width="0" style="11" hidden="1" customWidth="1"/>
    <col min="6" max="6" width="19.7109375" style="11" bestFit="1" customWidth="1"/>
    <col min="7" max="7" width="51.85546875" style="13" customWidth="1"/>
    <col min="8" max="8" width="19.85546875" style="11" customWidth="1"/>
    <col min="9" max="9" width="19.7109375" style="11" bestFit="1" customWidth="1"/>
    <col min="10" max="11" width="23.7109375" style="2" customWidth="1"/>
    <col min="12" max="12" width="26.7109375" style="2" customWidth="1"/>
    <col min="13" max="13" width="27.140625" style="11" bestFit="1" customWidth="1"/>
    <col min="14" max="14" width="17.28515625" style="11" bestFit="1" customWidth="1"/>
    <col min="15" max="16384" width="11.42578125" style="11"/>
  </cols>
  <sheetData>
    <row r="8" spans="2:16" ht="62.25" x14ac:dyDescent="1.75">
      <c r="B8" s="291" t="s">
        <v>2462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</row>
    <row r="9" spans="2:16" ht="25.5" x14ac:dyDescent="0.35">
      <c r="B9" s="292" t="s">
        <v>2468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</row>
    <row r="10" spans="2:16" ht="22.5" x14ac:dyDescent="0.3">
      <c r="B10" s="297" t="s">
        <v>2464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</row>
    <row r="11" spans="2:16" ht="31.5" x14ac:dyDescent="0.25">
      <c r="B11" s="293" t="s">
        <v>2515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"/>
      <c r="O11" s="29"/>
      <c r="P11" s="29"/>
    </row>
    <row r="12" spans="2:16" x14ac:dyDescent="0.25">
      <c r="J12" s="11"/>
      <c r="K12" s="11"/>
      <c r="L12" s="11"/>
    </row>
    <row r="13" spans="2:16" ht="26.25" x14ac:dyDescent="0.4">
      <c r="B13" s="46" t="s">
        <v>2449</v>
      </c>
      <c r="C13" s="47"/>
      <c r="D13" s="47"/>
      <c r="E13" s="47"/>
      <c r="F13" s="47"/>
      <c r="G13" s="48"/>
      <c r="H13" s="47"/>
      <c r="I13" s="47"/>
      <c r="J13" s="49"/>
      <c r="K13" s="49"/>
      <c r="L13" s="49"/>
      <c r="M13" s="47"/>
    </row>
    <row r="14" spans="2:16" s="13" customFormat="1" ht="69.75" x14ac:dyDescent="0.25">
      <c r="B14" s="56" t="s">
        <v>2441</v>
      </c>
      <c r="C14" s="56" t="s">
        <v>2442</v>
      </c>
      <c r="D14" s="56" t="s">
        <v>2419</v>
      </c>
      <c r="E14" s="56"/>
      <c r="F14" s="57" t="s">
        <v>2443</v>
      </c>
      <c r="G14" s="58" t="s">
        <v>2444</v>
      </c>
      <c r="H14" s="58" t="s">
        <v>2463</v>
      </c>
      <c r="I14" s="56" t="s">
        <v>2428</v>
      </c>
      <c r="J14" s="56" t="s">
        <v>2446</v>
      </c>
      <c r="K14" s="56" t="s">
        <v>2533</v>
      </c>
      <c r="L14" s="56" t="s">
        <v>2447</v>
      </c>
      <c r="M14" s="56" t="s">
        <v>2448</v>
      </c>
      <c r="N14" s="56" t="s">
        <v>2534</v>
      </c>
    </row>
    <row r="15" spans="2:16" ht="21" x14ac:dyDescent="0.35">
      <c r="B15" s="34">
        <v>43238.389837962961</v>
      </c>
      <c r="C15" s="34">
        <v>43238</v>
      </c>
      <c r="D15" s="35" t="s">
        <v>135</v>
      </c>
      <c r="E15" s="35" t="s">
        <v>1540</v>
      </c>
      <c r="F15" s="35" t="s">
        <v>1541</v>
      </c>
      <c r="G15" s="36" t="s">
        <v>1542</v>
      </c>
      <c r="H15" s="35">
        <v>10</v>
      </c>
      <c r="I15" s="35" t="s">
        <v>2425</v>
      </c>
      <c r="J15" s="37">
        <v>289.10000000000002</v>
      </c>
      <c r="K15" s="37">
        <f>+J15*H15</f>
        <v>2891</v>
      </c>
      <c r="L15" s="37">
        <f>+M15*J15</f>
        <v>2891</v>
      </c>
      <c r="M15" s="35">
        <v>10</v>
      </c>
      <c r="N15" s="109">
        <v>231101</v>
      </c>
    </row>
    <row r="16" spans="2:16" s="60" customFormat="1" ht="21" x14ac:dyDescent="0.35">
      <c r="B16" s="108">
        <v>43753</v>
      </c>
      <c r="C16" s="108">
        <v>43753</v>
      </c>
      <c r="D16" s="109" t="s">
        <v>135</v>
      </c>
      <c r="E16" s="109" t="s">
        <v>1433</v>
      </c>
      <c r="F16" s="109" t="s">
        <v>327</v>
      </c>
      <c r="G16" s="110" t="s">
        <v>328</v>
      </c>
      <c r="H16" s="109">
        <v>20</v>
      </c>
      <c r="I16" s="109" t="s">
        <v>2428</v>
      </c>
      <c r="J16" s="111">
        <v>14.16</v>
      </c>
      <c r="K16" s="37">
        <f t="shared" ref="K16:K34" si="0">+J16*H16</f>
        <v>283.2</v>
      </c>
      <c r="L16" s="111">
        <f t="shared" ref="L16:L34" si="1">+M16*J16</f>
        <v>580.56000000000006</v>
      </c>
      <c r="M16" s="109">
        <v>41</v>
      </c>
      <c r="N16" s="109">
        <v>239101</v>
      </c>
    </row>
    <row r="17" spans="1:15" s="60" customFormat="1" ht="21" x14ac:dyDescent="0.35">
      <c r="B17" s="108">
        <v>43760.366898148146</v>
      </c>
      <c r="C17" s="108">
        <v>43760</v>
      </c>
      <c r="D17" s="109" t="s">
        <v>135</v>
      </c>
      <c r="E17" s="109" t="s">
        <v>1433</v>
      </c>
      <c r="F17" s="109" t="s">
        <v>329</v>
      </c>
      <c r="G17" s="110" t="s">
        <v>330</v>
      </c>
      <c r="H17" s="109">
        <v>20</v>
      </c>
      <c r="I17" s="109" t="s">
        <v>2428</v>
      </c>
      <c r="J17" s="111">
        <v>114.46</v>
      </c>
      <c r="K17" s="37">
        <f t="shared" si="0"/>
        <v>2289.1999999999998</v>
      </c>
      <c r="L17" s="111">
        <f t="shared" si="1"/>
        <v>801.21999999999991</v>
      </c>
      <c r="M17" s="109">
        <v>7</v>
      </c>
      <c r="N17" s="109">
        <v>239101</v>
      </c>
    </row>
    <row r="18" spans="1:15" ht="21" x14ac:dyDescent="0.35">
      <c r="B18" s="34">
        <v>43245.465937499997</v>
      </c>
      <c r="C18" s="34">
        <v>43245</v>
      </c>
      <c r="D18" s="35" t="s">
        <v>135</v>
      </c>
      <c r="E18" s="35" t="s">
        <v>1560</v>
      </c>
      <c r="F18" s="35" t="s">
        <v>966</v>
      </c>
      <c r="G18" s="36" t="s">
        <v>967</v>
      </c>
      <c r="H18" s="35">
        <v>500</v>
      </c>
      <c r="I18" s="35" t="s">
        <v>2426</v>
      </c>
      <c r="J18" s="37">
        <v>143.84</v>
      </c>
      <c r="K18" s="37">
        <f t="shared" si="0"/>
        <v>71920</v>
      </c>
      <c r="L18" s="37">
        <f t="shared" si="1"/>
        <v>6904.32</v>
      </c>
      <c r="M18" s="35">
        <v>48</v>
      </c>
      <c r="N18" s="109">
        <v>231101</v>
      </c>
    </row>
    <row r="19" spans="1:15" ht="21" x14ac:dyDescent="0.35">
      <c r="B19" s="34">
        <v>43503.345057870371</v>
      </c>
      <c r="C19" s="34">
        <v>43503</v>
      </c>
      <c r="D19" s="35" t="s">
        <v>135</v>
      </c>
      <c r="E19" s="35" t="s">
        <v>2309</v>
      </c>
      <c r="F19" s="35" t="s">
        <v>350</v>
      </c>
      <c r="G19" s="36" t="s">
        <v>351</v>
      </c>
      <c r="H19" s="35">
        <v>500</v>
      </c>
      <c r="I19" s="35" t="s">
        <v>2438</v>
      </c>
      <c r="J19" s="37">
        <v>237.8</v>
      </c>
      <c r="K19" s="37">
        <f t="shared" si="0"/>
        <v>118900</v>
      </c>
      <c r="L19" s="37">
        <f t="shared" si="1"/>
        <v>30200.600000000002</v>
      </c>
      <c r="M19" s="35">
        <v>127</v>
      </c>
      <c r="N19" s="109">
        <v>231101</v>
      </c>
    </row>
    <row r="20" spans="1:15" ht="21" x14ac:dyDescent="0.35">
      <c r="B20" s="34">
        <v>43228.648865740739</v>
      </c>
      <c r="C20" s="34">
        <v>43228</v>
      </c>
      <c r="D20" s="35" t="s">
        <v>135</v>
      </c>
      <c r="E20" s="35" t="s">
        <v>1502</v>
      </c>
      <c r="F20" s="35" t="s">
        <v>357</v>
      </c>
      <c r="G20" s="36" t="s">
        <v>358</v>
      </c>
      <c r="H20" s="35">
        <v>30</v>
      </c>
      <c r="I20" s="35" t="s">
        <v>2434</v>
      </c>
      <c r="J20" s="37">
        <v>64.900000000000006</v>
      </c>
      <c r="K20" s="37">
        <f t="shared" si="0"/>
        <v>1947.0000000000002</v>
      </c>
      <c r="L20" s="37">
        <f t="shared" si="1"/>
        <v>27907.000000000004</v>
      </c>
      <c r="M20" s="35">
        <f>298+132</f>
        <v>430</v>
      </c>
      <c r="N20" s="109">
        <v>239101</v>
      </c>
    </row>
    <row r="21" spans="1:15" ht="21" x14ac:dyDescent="0.35">
      <c r="B21" s="34">
        <v>42842.411874999998</v>
      </c>
      <c r="C21" s="34">
        <v>42842</v>
      </c>
      <c r="D21" s="35" t="s">
        <v>135</v>
      </c>
      <c r="E21" s="35" t="s">
        <v>925</v>
      </c>
      <c r="F21" s="35" t="s">
        <v>361</v>
      </c>
      <c r="G21" s="36" t="s">
        <v>362</v>
      </c>
      <c r="H21" s="35">
        <v>70</v>
      </c>
      <c r="I21" s="38" t="s">
        <v>2435</v>
      </c>
      <c r="J21" s="37">
        <v>109.9996</v>
      </c>
      <c r="K21" s="37">
        <f t="shared" si="0"/>
        <v>7699.9719999999998</v>
      </c>
      <c r="L21" s="37">
        <f t="shared" si="1"/>
        <v>127049.538</v>
      </c>
      <c r="M21" s="35">
        <v>1155</v>
      </c>
      <c r="N21" s="109">
        <v>235501</v>
      </c>
    </row>
    <row r="22" spans="1:15" s="60" customFormat="1" ht="21" x14ac:dyDescent="0.35">
      <c r="B22" s="108">
        <v>43753</v>
      </c>
      <c r="C22" s="108">
        <v>43753</v>
      </c>
      <c r="D22" s="109" t="s">
        <v>135</v>
      </c>
      <c r="E22" s="109" t="s">
        <v>1433</v>
      </c>
      <c r="F22" s="109" t="s">
        <v>363</v>
      </c>
      <c r="G22" s="110" t="s">
        <v>364</v>
      </c>
      <c r="H22" s="109">
        <v>20</v>
      </c>
      <c r="I22" s="109" t="s">
        <v>2426</v>
      </c>
      <c r="J22" s="111">
        <v>79.06</v>
      </c>
      <c r="K22" s="37">
        <f t="shared" si="0"/>
        <v>1581.2</v>
      </c>
      <c r="L22" s="111">
        <f t="shared" si="1"/>
        <v>1344.02</v>
      </c>
      <c r="M22" s="109">
        <v>17</v>
      </c>
      <c r="N22" s="109">
        <v>239501</v>
      </c>
    </row>
    <row r="23" spans="1:15" s="60" customFormat="1" ht="21" x14ac:dyDescent="0.35">
      <c r="B23" s="108">
        <v>43238.389837962961</v>
      </c>
      <c r="C23" s="108">
        <v>43238</v>
      </c>
      <c r="D23" s="109" t="s">
        <v>135</v>
      </c>
      <c r="E23" s="109" t="s">
        <v>1540</v>
      </c>
      <c r="F23" s="109" t="s">
        <v>926</v>
      </c>
      <c r="G23" s="110" t="s">
        <v>927</v>
      </c>
      <c r="H23" s="109">
        <v>300</v>
      </c>
      <c r="I23" s="109" t="s">
        <v>2428</v>
      </c>
      <c r="J23" s="111">
        <v>165.2</v>
      </c>
      <c r="K23" s="37">
        <f t="shared" si="0"/>
        <v>49560</v>
      </c>
      <c r="L23" s="111">
        <f t="shared" si="1"/>
        <v>27753.599999999999</v>
      </c>
      <c r="M23" s="109">
        <v>168</v>
      </c>
      <c r="N23" s="109">
        <v>231101</v>
      </c>
    </row>
    <row r="24" spans="1:15" s="60" customFormat="1" ht="19.5" customHeight="1" x14ac:dyDescent="0.35">
      <c r="B24" s="108">
        <v>43236.366446759261</v>
      </c>
      <c r="C24" s="108">
        <v>43235</v>
      </c>
      <c r="D24" s="109" t="s">
        <v>135</v>
      </c>
      <c r="E24" s="109" t="s">
        <v>1524</v>
      </c>
      <c r="F24" s="109" t="s">
        <v>963</v>
      </c>
      <c r="G24" s="110" t="s">
        <v>964</v>
      </c>
      <c r="H24" s="109">
        <v>200</v>
      </c>
      <c r="I24" s="109" t="s">
        <v>2437</v>
      </c>
      <c r="J24" s="111">
        <v>450.76</v>
      </c>
      <c r="K24" s="37">
        <f t="shared" si="0"/>
        <v>90152</v>
      </c>
      <c r="L24" s="111">
        <f t="shared" si="1"/>
        <v>45977.52</v>
      </c>
      <c r="M24" s="109">
        <v>102</v>
      </c>
      <c r="N24" s="109">
        <v>231101</v>
      </c>
    </row>
    <row r="25" spans="1:15" s="60" customFormat="1" ht="21" x14ac:dyDescent="0.35">
      <c r="B25" s="108">
        <v>43753</v>
      </c>
      <c r="C25" s="108">
        <v>43753</v>
      </c>
      <c r="D25" s="109" t="s">
        <v>135</v>
      </c>
      <c r="E25" s="109" t="s">
        <v>1502</v>
      </c>
      <c r="F25" s="109" t="s">
        <v>394</v>
      </c>
      <c r="G25" s="110" t="s">
        <v>395</v>
      </c>
      <c r="H25" s="109">
        <v>10</v>
      </c>
      <c r="I25" s="109" t="s">
        <v>2428</v>
      </c>
      <c r="J25" s="111">
        <v>165.2</v>
      </c>
      <c r="K25" s="37">
        <f t="shared" si="0"/>
        <v>1652</v>
      </c>
      <c r="L25" s="111">
        <f t="shared" si="1"/>
        <v>4295.2</v>
      </c>
      <c r="M25" s="109">
        <v>26</v>
      </c>
      <c r="N25" s="109">
        <v>239501</v>
      </c>
    </row>
    <row r="26" spans="1:15" s="60" customFormat="1" ht="21" x14ac:dyDescent="0.35">
      <c r="B26" s="108">
        <v>43760.366898148146</v>
      </c>
      <c r="C26" s="108">
        <v>43760.366898148146</v>
      </c>
      <c r="D26" s="109" t="s">
        <v>135</v>
      </c>
      <c r="E26" s="109" t="s">
        <v>2345</v>
      </c>
      <c r="F26" s="109" t="s">
        <v>1568</v>
      </c>
      <c r="G26" s="110" t="s">
        <v>1569</v>
      </c>
      <c r="H26" s="109">
        <v>100</v>
      </c>
      <c r="I26" s="109" t="s">
        <v>2439</v>
      </c>
      <c r="J26" s="111">
        <v>20.945</v>
      </c>
      <c r="K26" s="37">
        <f t="shared" si="0"/>
        <v>2094.5</v>
      </c>
      <c r="L26" s="111">
        <f t="shared" si="1"/>
        <v>1340.48</v>
      </c>
      <c r="M26" s="109">
        <v>64</v>
      </c>
      <c r="N26" s="109">
        <v>231101</v>
      </c>
    </row>
    <row r="27" spans="1:15" s="60" customFormat="1" ht="21" x14ac:dyDescent="0.35">
      <c r="B27" s="108">
        <v>43753</v>
      </c>
      <c r="C27" s="108">
        <v>43753</v>
      </c>
      <c r="D27" s="109" t="s">
        <v>135</v>
      </c>
      <c r="E27" s="109" t="s">
        <v>1426</v>
      </c>
      <c r="F27" s="109" t="s">
        <v>386</v>
      </c>
      <c r="G27" s="110" t="s">
        <v>387</v>
      </c>
      <c r="H27" s="109">
        <v>10</v>
      </c>
      <c r="I27" s="109" t="s">
        <v>2428</v>
      </c>
      <c r="J27" s="111">
        <v>23.6</v>
      </c>
      <c r="K27" s="37">
        <f t="shared" si="0"/>
        <v>236</v>
      </c>
      <c r="L27" s="111">
        <f t="shared" si="1"/>
        <v>472</v>
      </c>
      <c r="M27" s="109">
        <v>20</v>
      </c>
      <c r="N27" s="109">
        <v>239101</v>
      </c>
    </row>
    <row r="28" spans="1:15" s="7" customFormat="1" ht="21" x14ac:dyDescent="0.35">
      <c r="B28" s="144">
        <v>43209.391736111109</v>
      </c>
      <c r="C28" s="144">
        <v>43209</v>
      </c>
      <c r="D28" s="104" t="s">
        <v>135</v>
      </c>
      <c r="E28" s="104" t="s">
        <v>1412</v>
      </c>
      <c r="F28" s="104" t="s">
        <v>384</v>
      </c>
      <c r="G28" s="145" t="s">
        <v>385</v>
      </c>
      <c r="H28" s="104">
        <v>75</v>
      </c>
      <c r="I28" s="104" t="s">
        <v>2426</v>
      </c>
      <c r="J28" s="146">
        <v>46.61</v>
      </c>
      <c r="K28" s="146">
        <f t="shared" si="0"/>
        <v>3495.75</v>
      </c>
      <c r="L28" s="146">
        <f t="shared" si="1"/>
        <v>466.1</v>
      </c>
      <c r="M28" s="104">
        <v>10</v>
      </c>
      <c r="N28" s="104">
        <v>239501</v>
      </c>
      <c r="O28" s="60"/>
    </row>
    <row r="29" spans="1:15" ht="21" x14ac:dyDescent="0.35">
      <c r="B29" s="34">
        <v>42852.592187499999</v>
      </c>
      <c r="C29" s="34">
        <v>42852</v>
      </c>
      <c r="D29" s="35" t="s">
        <v>40</v>
      </c>
      <c r="E29" s="35" t="s">
        <v>990</v>
      </c>
      <c r="F29" s="35" t="s">
        <v>991</v>
      </c>
      <c r="G29" s="36" t="s">
        <v>992</v>
      </c>
      <c r="H29" s="35">
        <v>6</v>
      </c>
      <c r="I29" s="35" t="s">
        <v>2428</v>
      </c>
      <c r="J29" s="37">
        <v>13317.48</v>
      </c>
      <c r="K29" s="37">
        <f t="shared" si="0"/>
        <v>79904.88</v>
      </c>
      <c r="L29" s="37">
        <f t="shared" si="1"/>
        <v>26634.959999999999</v>
      </c>
      <c r="M29" s="35">
        <v>2</v>
      </c>
      <c r="N29" s="109">
        <v>239501</v>
      </c>
      <c r="O29" s="60"/>
    </row>
    <row r="30" spans="1:15" ht="21" x14ac:dyDescent="0.35">
      <c r="B30" s="34">
        <v>43209.386655092596</v>
      </c>
      <c r="C30" s="34">
        <v>43209</v>
      </c>
      <c r="D30" s="35" t="s">
        <v>40</v>
      </c>
      <c r="E30" s="35" t="s">
        <v>1409</v>
      </c>
      <c r="F30" s="35" t="s">
        <v>367</v>
      </c>
      <c r="G30" s="36" t="s">
        <v>368</v>
      </c>
      <c r="H30" s="35">
        <v>150</v>
      </c>
      <c r="I30" s="35" t="s">
        <v>2426</v>
      </c>
      <c r="J30" s="37">
        <v>88.5</v>
      </c>
      <c r="K30" s="37">
        <f t="shared" si="0"/>
        <v>13275</v>
      </c>
      <c r="L30" s="37">
        <f t="shared" si="1"/>
        <v>2478</v>
      </c>
      <c r="M30" s="35">
        <v>28</v>
      </c>
      <c r="N30" s="109">
        <v>239501</v>
      </c>
      <c r="O30" s="60"/>
    </row>
    <row r="31" spans="1:15" ht="21" x14ac:dyDescent="0.35">
      <c r="B31" s="39">
        <v>43601</v>
      </c>
      <c r="C31" s="39">
        <v>43598</v>
      </c>
      <c r="D31" s="38"/>
      <c r="E31" s="38"/>
      <c r="F31" s="38" t="s">
        <v>2465</v>
      </c>
      <c r="G31" s="40" t="s">
        <v>2466</v>
      </c>
      <c r="H31" s="38">
        <v>200</v>
      </c>
      <c r="I31" s="38" t="s">
        <v>2428</v>
      </c>
      <c r="J31" s="41">
        <v>45</v>
      </c>
      <c r="K31" s="37">
        <f t="shared" si="0"/>
        <v>9000</v>
      </c>
      <c r="L31" s="37">
        <f t="shared" si="1"/>
        <v>2160</v>
      </c>
      <c r="M31" s="35">
        <v>48</v>
      </c>
      <c r="N31" s="109">
        <v>231101</v>
      </c>
      <c r="O31" s="60"/>
    </row>
    <row r="32" spans="1:15" s="7" customFormat="1" ht="21" x14ac:dyDescent="0.35">
      <c r="A32" s="11"/>
      <c r="B32" s="108">
        <v>43760.366898148146</v>
      </c>
      <c r="C32" s="108">
        <v>43760.366898148146</v>
      </c>
      <c r="D32" s="109" t="s">
        <v>40</v>
      </c>
      <c r="E32" s="109" t="s">
        <v>2379</v>
      </c>
      <c r="F32" s="109" t="s">
        <v>2356</v>
      </c>
      <c r="G32" s="110" t="s">
        <v>2357</v>
      </c>
      <c r="H32" s="109">
        <v>100</v>
      </c>
      <c r="I32" s="109" t="s">
        <v>2435</v>
      </c>
      <c r="J32" s="111">
        <v>145.13999999999999</v>
      </c>
      <c r="K32" s="37">
        <f t="shared" si="0"/>
        <v>14513.999999999998</v>
      </c>
      <c r="L32" s="111">
        <f t="shared" si="1"/>
        <v>17852.219999999998</v>
      </c>
      <c r="M32" s="109">
        <v>123</v>
      </c>
      <c r="N32" s="109">
        <v>233201</v>
      </c>
      <c r="O32" s="60"/>
    </row>
    <row r="33" spans="2:15" ht="21" x14ac:dyDescent="0.35">
      <c r="B33" s="108">
        <v>43798</v>
      </c>
      <c r="C33" s="108">
        <v>43798</v>
      </c>
      <c r="D33" s="109" t="s">
        <v>2398</v>
      </c>
      <c r="E33" s="109" t="s">
        <v>135</v>
      </c>
      <c r="F33" s="109" t="s">
        <v>28</v>
      </c>
      <c r="G33" s="110" t="s">
        <v>29</v>
      </c>
      <c r="H33" s="109">
        <v>50</v>
      </c>
      <c r="I33" s="109" t="s">
        <v>2426</v>
      </c>
      <c r="J33" s="111">
        <v>125</v>
      </c>
      <c r="K33" s="37">
        <f t="shared" si="0"/>
        <v>6250</v>
      </c>
      <c r="L33" s="111">
        <f t="shared" si="1"/>
        <v>4375</v>
      </c>
      <c r="M33" s="109">
        <v>35</v>
      </c>
      <c r="N33" s="109">
        <v>231101</v>
      </c>
      <c r="O33" s="60"/>
    </row>
    <row r="34" spans="2:15" s="60" customFormat="1" ht="21" x14ac:dyDescent="0.35">
      <c r="B34" s="108">
        <v>43825</v>
      </c>
      <c r="C34" s="108">
        <v>43825</v>
      </c>
      <c r="D34" s="109" t="s">
        <v>2401</v>
      </c>
      <c r="E34" s="109" t="s">
        <v>135</v>
      </c>
      <c r="F34" s="109" t="s">
        <v>11</v>
      </c>
      <c r="G34" s="110" t="s">
        <v>12</v>
      </c>
      <c r="H34" s="109">
        <v>58</v>
      </c>
      <c r="I34" s="109" t="s">
        <v>2428</v>
      </c>
      <c r="J34" s="111">
        <v>46</v>
      </c>
      <c r="K34" s="37">
        <f t="shared" si="0"/>
        <v>2668</v>
      </c>
      <c r="L34" s="111">
        <f t="shared" si="1"/>
        <v>1380</v>
      </c>
      <c r="M34" s="109">
        <v>30</v>
      </c>
      <c r="N34" s="109">
        <v>231101</v>
      </c>
    </row>
    <row r="35" spans="2:15" ht="21" x14ac:dyDescent="0.35">
      <c r="B35" s="42"/>
      <c r="C35" s="42"/>
      <c r="D35" s="31"/>
      <c r="E35" s="31"/>
      <c r="F35" s="31"/>
      <c r="G35" s="32" t="s">
        <v>2525</v>
      </c>
      <c r="H35" s="31"/>
      <c r="I35" s="31"/>
      <c r="J35" s="33"/>
      <c r="K35" s="33"/>
      <c r="L35" s="33"/>
      <c r="M35" s="31"/>
    </row>
    <row r="36" spans="2:15" ht="21.75" thickBot="1" x14ac:dyDescent="0.4">
      <c r="B36" s="42"/>
      <c r="C36" s="42"/>
      <c r="D36" s="31"/>
      <c r="E36" s="31"/>
      <c r="F36" s="31"/>
      <c r="G36" s="32"/>
      <c r="H36" s="31"/>
      <c r="I36" s="31"/>
      <c r="J36" s="33"/>
      <c r="K36" s="43">
        <f>SUM(K15:K35)</f>
        <v>480313.70200000005</v>
      </c>
      <c r="L36" s="43">
        <f>SUM(L15:L35)</f>
        <v>332863.33799999999</v>
      </c>
      <c r="M36" s="43">
        <f>+K36-L36</f>
        <v>147450.36400000006</v>
      </c>
    </row>
    <row r="37" spans="2:15" ht="15.75" thickTop="1" x14ac:dyDescent="0.25">
      <c r="B37" s="14"/>
      <c r="C37" s="14"/>
    </row>
    <row r="38" spans="2:15" x14ac:dyDescent="0.25">
      <c r="B38" s="14"/>
      <c r="C38" s="14"/>
    </row>
    <row r="39" spans="2:15" s="8" customFormat="1" ht="26.25" x14ac:dyDescent="0.4">
      <c r="B39" s="46" t="s">
        <v>2450</v>
      </c>
      <c r="C39" s="47"/>
      <c r="D39" s="47"/>
      <c r="E39" s="47"/>
      <c r="F39" s="47"/>
      <c r="G39" s="48"/>
      <c r="H39" s="47"/>
      <c r="I39" s="47"/>
      <c r="J39" s="49"/>
      <c r="K39" s="49"/>
      <c r="L39" s="49"/>
      <c r="M39" s="47"/>
      <c r="N39" s="11"/>
      <c r="O39" s="11"/>
    </row>
    <row r="40" spans="2:15" s="8" customFormat="1" ht="69.75" x14ac:dyDescent="0.25">
      <c r="B40" s="56" t="s">
        <v>2441</v>
      </c>
      <c r="C40" s="56" t="s">
        <v>2442</v>
      </c>
      <c r="D40" s="56" t="s">
        <v>2419</v>
      </c>
      <c r="E40" s="56"/>
      <c r="F40" s="57" t="s">
        <v>2443</v>
      </c>
      <c r="G40" s="58" t="s">
        <v>2444</v>
      </c>
      <c r="H40" s="58" t="s">
        <v>2463</v>
      </c>
      <c r="I40" s="56" t="s">
        <v>2428</v>
      </c>
      <c r="J40" s="56" t="s">
        <v>2446</v>
      </c>
      <c r="K40" s="56"/>
      <c r="L40" s="56" t="s">
        <v>2447</v>
      </c>
      <c r="M40" s="56" t="s">
        <v>2448</v>
      </c>
      <c r="N40" s="56" t="s">
        <v>2534</v>
      </c>
    </row>
    <row r="41" spans="2:15" s="8" customFormat="1" ht="21" x14ac:dyDescent="0.35">
      <c r="B41" s="34">
        <v>43474.409560185188</v>
      </c>
      <c r="C41" s="34">
        <v>43472</v>
      </c>
      <c r="D41" s="31" t="s">
        <v>2266</v>
      </c>
      <c r="E41" s="31" t="s">
        <v>2265</v>
      </c>
      <c r="F41" s="31" t="s">
        <v>239</v>
      </c>
      <c r="G41" s="36" t="s">
        <v>240</v>
      </c>
      <c r="H41" s="50">
        <v>10</v>
      </c>
      <c r="I41" s="51" t="s">
        <v>2428</v>
      </c>
      <c r="J41" s="37">
        <v>1156.4000000000001</v>
      </c>
      <c r="K41" s="37">
        <f>+J41*H41</f>
        <v>11564</v>
      </c>
      <c r="L41" s="37">
        <f>+M41*J41</f>
        <v>23128</v>
      </c>
      <c r="M41" s="35">
        <v>20</v>
      </c>
      <c r="N41" s="109">
        <v>239601</v>
      </c>
    </row>
    <row r="42" spans="2:15" s="8" customFormat="1" ht="21" x14ac:dyDescent="0.35">
      <c r="B42" s="34">
        <v>43227.586655092593</v>
      </c>
      <c r="C42" s="34">
        <v>43227</v>
      </c>
      <c r="D42" s="35" t="s">
        <v>40</v>
      </c>
      <c r="E42" s="35" t="s">
        <v>1491</v>
      </c>
      <c r="F42" s="35" t="s">
        <v>1494</v>
      </c>
      <c r="G42" s="36" t="s">
        <v>1495</v>
      </c>
      <c r="H42" s="35">
        <v>20</v>
      </c>
      <c r="I42" s="35" t="s">
        <v>2428</v>
      </c>
      <c r="J42" s="37">
        <v>4124.1000000000004</v>
      </c>
      <c r="K42" s="37">
        <f t="shared" ref="K42:K43" si="2">+J42*H42</f>
        <v>82482</v>
      </c>
      <c r="L42" s="37">
        <f t="shared" ref="L42:L43" si="3">+M42*J42</f>
        <v>41241</v>
      </c>
      <c r="M42" s="35">
        <v>10</v>
      </c>
      <c r="N42" s="109">
        <v>239201</v>
      </c>
    </row>
    <row r="43" spans="2:15" s="8" customFormat="1" ht="21" x14ac:dyDescent="0.35">
      <c r="B43" s="34">
        <v>43829</v>
      </c>
      <c r="C43" s="34">
        <v>43829</v>
      </c>
      <c r="D43" s="35"/>
      <c r="E43" s="35"/>
      <c r="F43" s="35" t="s">
        <v>2530</v>
      </c>
      <c r="G43" s="36" t="s">
        <v>2531</v>
      </c>
      <c r="H43" s="35">
        <v>1</v>
      </c>
      <c r="I43" s="35" t="s">
        <v>2428</v>
      </c>
      <c r="J43" s="37">
        <v>74994.899999999994</v>
      </c>
      <c r="K43" s="37">
        <f t="shared" si="2"/>
        <v>74994.899999999994</v>
      </c>
      <c r="L43" s="37">
        <f t="shared" si="3"/>
        <v>74994.899999999994</v>
      </c>
      <c r="M43" s="35">
        <v>1</v>
      </c>
      <c r="N43" s="109">
        <v>239201</v>
      </c>
    </row>
    <row r="44" spans="2:15" s="8" customFormat="1" ht="21" x14ac:dyDescent="0.35">
      <c r="B44" s="105"/>
      <c r="C44" s="105"/>
      <c r="D44" s="106"/>
      <c r="E44" s="106"/>
      <c r="F44" s="106"/>
      <c r="G44" s="112"/>
      <c r="H44" s="106"/>
      <c r="I44" s="106"/>
      <c r="J44" s="107"/>
      <c r="K44" s="107"/>
      <c r="L44" s="107"/>
      <c r="M44" s="106"/>
    </row>
    <row r="45" spans="2:15" s="8" customFormat="1" ht="21" x14ac:dyDescent="0.35">
      <c r="B45" s="42"/>
      <c r="C45" s="42"/>
      <c r="D45" s="31"/>
      <c r="E45" s="31"/>
      <c r="F45" s="31"/>
      <c r="G45" s="32"/>
      <c r="H45" s="31"/>
      <c r="I45" s="31"/>
      <c r="J45" s="33"/>
      <c r="K45" s="33"/>
      <c r="L45" s="33"/>
      <c r="M45" s="31"/>
    </row>
    <row r="46" spans="2:15" s="8" customFormat="1" ht="21.75" thickBot="1" x14ac:dyDescent="0.4">
      <c r="B46" s="42"/>
      <c r="C46" s="42"/>
      <c r="D46" s="31"/>
      <c r="E46" s="31"/>
      <c r="F46" s="31"/>
      <c r="G46" s="32"/>
      <c r="H46" s="31"/>
      <c r="I46" s="31"/>
      <c r="J46" s="33"/>
      <c r="K46" s="43">
        <f>SUM(K41:K45)</f>
        <v>169040.9</v>
      </c>
      <c r="L46" s="43">
        <f>SUM(L41:L45)</f>
        <v>139363.9</v>
      </c>
      <c r="M46" s="43">
        <f>+K46-L46</f>
        <v>29677</v>
      </c>
    </row>
    <row r="47" spans="2:15" ht="15.75" thickTop="1" x14ac:dyDescent="0.25">
      <c r="B47" s="14"/>
      <c r="C47" s="14"/>
    </row>
    <row r="48" spans="2:15" x14ac:dyDescent="0.25">
      <c r="B48" s="14"/>
      <c r="C48" s="14"/>
    </row>
    <row r="49" spans="2:15" ht="26.25" x14ac:dyDescent="0.4">
      <c r="B49" s="46" t="s">
        <v>2532</v>
      </c>
      <c r="C49" s="47"/>
      <c r="D49" s="47"/>
      <c r="E49" s="47"/>
      <c r="F49" s="47"/>
      <c r="G49" s="48"/>
      <c r="H49" s="47"/>
      <c r="I49" s="47"/>
      <c r="J49" s="49"/>
      <c r="K49" s="49"/>
      <c r="L49" s="49"/>
      <c r="M49" s="47"/>
      <c r="N49" s="8"/>
      <c r="O49" s="8"/>
    </row>
    <row r="50" spans="2:15" ht="69.75" x14ac:dyDescent="0.25">
      <c r="B50" s="56" t="s">
        <v>2441</v>
      </c>
      <c r="C50" s="56" t="s">
        <v>2442</v>
      </c>
      <c r="D50" s="56" t="s">
        <v>2419</v>
      </c>
      <c r="E50" s="56"/>
      <c r="F50" s="57" t="s">
        <v>2443</v>
      </c>
      <c r="G50" s="58" t="s">
        <v>2444</v>
      </c>
      <c r="H50" s="58" t="s">
        <v>2463</v>
      </c>
      <c r="I50" s="56" t="s">
        <v>2428</v>
      </c>
      <c r="J50" s="56" t="s">
        <v>2446</v>
      </c>
      <c r="K50" s="56"/>
      <c r="L50" s="56" t="s">
        <v>2447</v>
      </c>
      <c r="M50" s="56" t="s">
        <v>2448</v>
      </c>
      <c r="N50" s="8"/>
      <c r="O50" s="8"/>
    </row>
    <row r="51" spans="2:15" ht="21" x14ac:dyDescent="0.35">
      <c r="B51" s="34">
        <v>43829</v>
      </c>
      <c r="C51" s="34">
        <v>43829</v>
      </c>
      <c r="D51" s="35" t="s">
        <v>2266</v>
      </c>
      <c r="E51" s="35" t="s">
        <v>2265</v>
      </c>
      <c r="F51" s="104" t="s">
        <v>2529</v>
      </c>
      <c r="G51" s="145" t="s">
        <v>2528</v>
      </c>
      <c r="H51" s="104">
        <v>2</v>
      </c>
      <c r="I51" s="104" t="s">
        <v>2428</v>
      </c>
      <c r="J51" s="146">
        <f>149860/2</f>
        <v>74930</v>
      </c>
      <c r="K51" s="146">
        <f>+J51*H51</f>
        <v>149860</v>
      </c>
      <c r="L51" s="146">
        <f>+M51*J51</f>
        <v>149860</v>
      </c>
      <c r="M51" s="104">
        <v>2</v>
      </c>
      <c r="N51" s="8"/>
      <c r="O51" s="8"/>
    </row>
    <row r="52" spans="2:15" s="8" customFormat="1" x14ac:dyDescent="0.25">
      <c r="G52" s="28"/>
      <c r="O52" s="11"/>
    </row>
    <row r="53" spans="2:15" x14ac:dyDescent="0.25">
      <c r="B53" s="27"/>
      <c r="C53" s="14"/>
      <c r="N53" s="8"/>
      <c r="O53" s="8"/>
    </row>
    <row r="54" spans="2:15" ht="21.75" thickBot="1" x14ac:dyDescent="0.4">
      <c r="B54" s="27"/>
      <c r="C54" s="14"/>
      <c r="K54" s="43">
        <f>+K51</f>
        <v>149860</v>
      </c>
      <c r="L54" s="43">
        <f>SUM(L49:L53)</f>
        <v>149860</v>
      </c>
      <c r="M54" s="141">
        <f>+L54-K54</f>
        <v>0</v>
      </c>
      <c r="N54" s="8"/>
      <c r="O54" s="8"/>
    </row>
    <row r="55" spans="2:15" ht="21.75" thickTop="1" x14ac:dyDescent="0.35">
      <c r="B55" s="27"/>
      <c r="C55" s="14"/>
      <c r="L55" s="52"/>
      <c r="N55" s="8"/>
      <c r="O55" s="8"/>
    </row>
    <row r="56" spans="2:15" x14ac:dyDescent="0.25">
      <c r="B56" s="27"/>
      <c r="C56" s="14"/>
      <c r="N56" s="8"/>
      <c r="O56" s="8"/>
    </row>
    <row r="57" spans="2:15" ht="26.25" x14ac:dyDescent="0.4">
      <c r="B57" s="46" t="s">
        <v>2451</v>
      </c>
      <c r="C57" s="47"/>
      <c r="D57" s="47"/>
      <c r="E57" s="47"/>
      <c r="F57" s="47"/>
      <c r="G57" s="48"/>
      <c r="H57" s="47"/>
      <c r="I57" s="47"/>
      <c r="J57" s="49"/>
      <c r="K57" s="49"/>
      <c r="L57" s="49"/>
      <c r="M57" s="47"/>
    </row>
    <row r="58" spans="2:15" ht="69.75" x14ac:dyDescent="0.25">
      <c r="B58" s="56" t="s">
        <v>2441</v>
      </c>
      <c r="C58" s="56" t="s">
        <v>2442</v>
      </c>
      <c r="D58" s="56" t="s">
        <v>2419</v>
      </c>
      <c r="E58" s="56"/>
      <c r="F58" s="57" t="s">
        <v>2443</v>
      </c>
      <c r="G58" s="58" t="s">
        <v>2444</v>
      </c>
      <c r="H58" s="58" t="s">
        <v>2463</v>
      </c>
      <c r="I58" s="56" t="s">
        <v>2428</v>
      </c>
      <c r="J58" s="56" t="s">
        <v>2446</v>
      </c>
      <c r="K58" s="56" t="s">
        <v>2533</v>
      </c>
      <c r="L58" s="56" t="s">
        <v>2447</v>
      </c>
      <c r="M58" s="56" t="s">
        <v>2448</v>
      </c>
      <c r="N58" s="56" t="s">
        <v>2534</v>
      </c>
    </row>
    <row r="59" spans="2:15" s="60" customFormat="1" ht="21" x14ac:dyDescent="0.35">
      <c r="B59" s="108">
        <v>42599.60833333333</v>
      </c>
      <c r="C59" s="108">
        <v>42564</v>
      </c>
      <c r="D59" s="109" t="s">
        <v>40</v>
      </c>
      <c r="E59" s="109" t="s">
        <v>712</v>
      </c>
      <c r="F59" s="109" t="s">
        <v>727</v>
      </c>
      <c r="G59" s="110" t="s">
        <v>728</v>
      </c>
      <c r="H59" s="109">
        <v>30</v>
      </c>
      <c r="I59" s="109" t="s">
        <v>2428</v>
      </c>
      <c r="J59" s="111">
        <v>752.99339999999995</v>
      </c>
      <c r="K59" s="111">
        <f>+J59*H59</f>
        <v>22589.802</v>
      </c>
      <c r="L59" s="111">
        <f>+M59*J59</f>
        <v>10541.907599999999</v>
      </c>
      <c r="M59" s="109">
        <v>14</v>
      </c>
      <c r="N59" s="109">
        <v>239201</v>
      </c>
    </row>
    <row r="60" spans="2:15" s="60" customFormat="1" ht="21" x14ac:dyDescent="0.35">
      <c r="B60" s="108">
        <v>42599.60833333333</v>
      </c>
      <c r="C60" s="108">
        <v>42564</v>
      </c>
      <c r="D60" s="109" t="s">
        <v>40</v>
      </c>
      <c r="E60" s="109" t="s">
        <v>712</v>
      </c>
      <c r="F60" s="109" t="s">
        <v>729</v>
      </c>
      <c r="G60" s="110" t="s">
        <v>730</v>
      </c>
      <c r="H60" s="109">
        <v>30</v>
      </c>
      <c r="I60" s="109" t="s">
        <v>2428</v>
      </c>
      <c r="J60" s="111">
        <v>972.99260000000004</v>
      </c>
      <c r="K60" s="111">
        <f t="shared" ref="K60:K83" si="4">+J60*H60</f>
        <v>29189.778000000002</v>
      </c>
      <c r="L60" s="111">
        <f t="shared" ref="L60:L83" si="5">+M60*J60</f>
        <v>17513.8668</v>
      </c>
      <c r="M60" s="109">
        <v>18</v>
      </c>
      <c r="N60" s="109">
        <v>239201</v>
      </c>
    </row>
    <row r="61" spans="2:15" s="60" customFormat="1" ht="21" x14ac:dyDescent="0.35">
      <c r="B61" s="108">
        <v>43705</v>
      </c>
      <c r="C61" s="108">
        <v>43703</v>
      </c>
      <c r="D61" s="109" t="s">
        <v>40</v>
      </c>
      <c r="E61" s="109" t="s">
        <v>712</v>
      </c>
      <c r="F61" s="109" t="s">
        <v>731</v>
      </c>
      <c r="G61" s="110" t="s">
        <v>732</v>
      </c>
      <c r="H61" s="109">
        <v>3</v>
      </c>
      <c r="I61" s="109" t="s">
        <v>2428</v>
      </c>
      <c r="J61" s="111">
        <v>5549.02</v>
      </c>
      <c r="K61" s="111">
        <f t="shared" si="4"/>
        <v>16647.060000000001</v>
      </c>
      <c r="L61" s="111">
        <f t="shared" si="5"/>
        <v>33294.120000000003</v>
      </c>
      <c r="M61" s="109">
        <v>6</v>
      </c>
      <c r="N61" s="109">
        <v>239201</v>
      </c>
    </row>
    <row r="62" spans="2:15" s="60" customFormat="1" ht="21" x14ac:dyDescent="0.35">
      <c r="B62" s="108">
        <v>42912.370787037034</v>
      </c>
      <c r="C62" s="108">
        <v>42912</v>
      </c>
      <c r="D62" s="109" t="s">
        <v>40</v>
      </c>
      <c r="E62" s="109" t="s">
        <v>1098</v>
      </c>
      <c r="F62" s="109" t="s">
        <v>1099</v>
      </c>
      <c r="G62" s="110" t="s">
        <v>1100</v>
      </c>
      <c r="H62" s="109">
        <v>4</v>
      </c>
      <c r="I62" s="109" t="s">
        <v>2428</v>
      </c>
      <c r="J62" s="111">
        <v>2584.1999999999998</v>
      </c>
      <c r="K62" s="111">
        <f t="shared" si="4"/>
        <v>10336.799999999999</v>
      </c>
      <c r="L62" s="111">
        <f t="shared" si="5"/>
        <v>10336.799999999999</v>
      </c>
      <c r="M62" s="109">
        <v>4</v>
      </c>
      <c r="N62" s="109">
        <v>239201</v>
      </c>
    </row>
    <row r="63" spans="2:15" s="60" customFormat="1" ht="21" x14ac:dyDescent="0.35">
      <c r="B63" s="108">
        <v>42912.370787037034</v>
      </c>
      <c r="C63" s="108">
        <v>42912</v>
      </c>
      <c r="D63" s="109" t="s">
        <v>40</v>
      </c>
      <c r="E63" s="109" t="s">
        <v>1098</v>
      </c>
      <c r="F63" s="109" t="s">
        <v>1102</v>
      </c>
      <c r="G63" s="110" t="s">
        <v>1103</v>
      </c>
      <c r="H63" s="109">
        <v>4</v>
      </c>
      <c r="I63" s="109" t="s">
        <v>2428</v>
      </c>
      <c r="J63" s="111">
        <v>2584.1999999999998</v>
      </c>
      <c r="K63" s="111">
        <f t="shared" si="4"/>
        <v>10336.799999999999</v>
      </c>
      <c r="L63" s="111">
        <f t="shared" si="5"/>
        <v>10336.799999999999</v>
      </c>
      <c r="M63" s="109">
        <v>4</v>
      </c>
      <c r="N63" s="109">
        <v>239201</v>
      </c>
    </row>
    <row r="64" spans="2:15" s="60" customFormat="1" ht="21" x14ac:dyDescent="0.35">
      <c r="B64" s="108">
        <v>42912.370787037034</v>
      </c>
      <c r="C64" s="108">
        <v>42912</v>
      </c>
      <c r="D64" s="109" t="s">
        <v>40</v>
      </c>
      <c r="E64" s="109" t="s">
        <v>1098</v>
      </c>
      <c r="F64" s="109" t="s">
        <v>1105</v>
      </c>
      <c r="G64" s="110" t="s">
        <v>1106</v>
      </c>
      <c r="H64" s="109">
        <v>4</v>
      </c>
      <c r="I64" s="109" t="s">
        <v>2428</v>
      </c>
      <c r="J64" s="111">
        <v>2584.1999999999998</v>
      </c>
      <c r="K64" s="111">
        <f t="shared" si="4"/>
        <v>10336.799999999999</v>
      </c>
      <c r="L64" s="111">
        <f t="shared" si="5"/>
        <v>23257.8</v>
      </c>
      <c r="M64" s="109">
        <v>9</v>
      </c>
      <c r="N64" s="109">
        <v>239201</v>
      </c>
    </row>
    <row r="65" spans="2:14" s="60" customFormat="1" ht="21" x14ac:dyDescent="0.35">
      <c r="B65" s="108">
        <v>42599.60833333333</v>
      </c>
      <c r="C65" s="108">
        <v>42564</v>
      </c>
      <c r="D65" s="109" t="s">
        <v>40</v>
      </c>
      <c r="E65" s="109" t="s">
        <v>712</v>
      </c>
      <c r="F65" s="109" t="s">
        <v>452</v>
      </c>
      <c r="G65" s="110" t="s">
        <v>453</v>
      </c>
      <c r="H65" s="109">
        <v>30</v>
      </c>
      <c r="I65" s="109" t="s">
        <v>2428</v>
      </c>
      <c r="J65" s="111">
        <v>6299.9964</v>
      </c>
      <c r="K65" s="111">
        <f t="shared" si="4"/>
        <v>188999.89199999999</v>
      </c>
      <c r="L65" s="111">
        <f t="shared" si="5"/>
        <v>384299.78039999999</v>
      </c>
      <c r="M65" s="109">
        <v>61</v>
      </c>
      <c r="N65" s="109">
        <v>239201</v>
      </c>
    </row>
    <row r="66" spans="2:14" s="60" customFormat="1" ht="21" x14ac:dyDescent="0.35">
      <c r="B66" s="108">
        <v>42599.60833333333</v>
      </c>
      <c r="C66" s="108">
        <v>42564</v>
      </c>
      <c r="D66" s="109" t="s">
        <v>40</v>
      </c>
      <c r="E66" s="109" t="s">
        <v>712</v>
      </c>
      <c r="F66" s="109" t="s">
        <v>680</v>
      </c>
      <c r="G66" s="110" t="s">
        <v>681</v>
      </c>
      <c r="H66" s="109">
        <v>10</v>
      </c>
      <c r="I66" s="109" t="s">
        <v>2428</v>
      </c>
      <c r="J66" s="111">
        <v>9469.5</v>
      </c>
      <c r="K66" s="111">
        <f t="shared" si="4"/>
        <v>94695</v>
      </c>
      <c r="L66" s="111">
        <f t="shared" si="5"/>
        <v>66286.5</v>
      </c>
      <c r="M66" s="109">
        <v>7</v>
      </c>
      <c r="N66" s="109">
        <v>239201</v>
      </c>
    </row>
    <row r="67" spans="2:14" s="60" customFormat="1" ht="21" x14ac:dyDescent="0.35">
      <c r="B67" s="108">
        <v>43599</v>
      </c>
      <c r="C67" s="108">
        <v>43598</v>
      </c>
      <c r="D67" s="109" t="s">
        <v>40</v>
      </c>
      <c r="E67" s="109" t="s">
        <v>1098</v>
      </c>
      <c r="F67" s="109" t="s">
        <v>713</v>
      </c>
      <c r="G67" s="110" t="s">
        <v>714</v>
      </c>
      <c r="H67" s="109">
        <v>7</v>
      </c>
      <c r="I67" s="109" t="s">
        <v>2428</v>
      </c>
      <c r="J67" s="111">
        <v>2228.48</v>
      </c>
      <c r="K67" s="111">
        <f t="shared" si="4"/>
        <v>15599.36</v>
      </c>
      <c r="L67" s="111">
        <f t="shared" si="5"/>
        <v>6685.4400000000005</v>
      </c>
      <c r="M67" s="109">
        <v>3</v>
      </c>
      <c r="N67" s="109">
        <v>239201</v>
      </c>
    </row>
    <row r="68" spans="2:14" s="60" customFormat="1" ht="21" x14ac:dyDescent="0.35">
      <c r="B68" s="108">
        <v>43599</v>
      </c>
      <c r="C68" s="108">
        <v>43598</v>
      </c>
      <c r="D68" s="109" t="s">
        <v>40</v>
      </c>
      <c r="E68" s="109" t="s">
        <v>1098</v>
      </c>
      <c r="F68" s="109" t="s">
        <v>715</v>
      </c>
      <c r="G68" s="110" t="s">
        <v>716</v>
      </c>
      <c r="H68" s="109">
        <v>6</v>
      </c>
      <c r="I68" s="109" t="s">
        <v>2428</v>
      </c>
      <c r="J68" s="111">
        <v>2543</v>
      </c>
      <c r="K68" s="111">
        <f t="shared" si="4"/>
        <v>15258</v>
      </c>
      <c r="L68" s="111">
        <f t="shared" si="5"/>
        <v>5086</v>
      </c>
      <c r="M68" s="109">
        <v>2</v>
      </c>
      <c r="N68" s="109">
        <v>239201</v>
      </c>
    </row>
    <row r="69" spans="2:14" s="60" customFormat="1" ht="21" x14ac:dyDescent="0.35">
      <c r="B69" s="108">
        <v>42912.370787037034</v>
      </c>
      <c r="C69" s="108">
        <v>42912</v>
      </c>
      <c r="D69" s="109" t="s">
        <v>40</v>
      </c>
      <c r="E69" s="109" t="s">
        <v>1098</v>
      </c>
      <c r="F69" s="109" t="s">
        <v>456</v>
      </c>
      <c r="G69" s="110" t="s">
        <v>457</v>
      </c>
      <c r="H69" s="109">
        <v>50</v>
      </c>
      <c r="I69" s="109" t="s">
        <v>2428</v>
      </c>
      <c r="J69" s="111">
        <v>3292.2</v>
      </c>
      <c r="K69" s="111">
        <f t="shared" si="4"/>
        <v>164610</v>
      </c>
      <c r="L69" s="111">
        <f t="shared" si="5"/>
        <v>125103.59999999999</v>
      </c>
      <c r="M69" s="109">
        <v>38</v>
      </c>
      <c r="N69" s="109">
        <v>239201</v>
      </c>
    </row>
    <row r="70" spans="2:14" s="60" customFormat="1" ht="21" x14ac:dyDescent="0.35">
      <c r="B70" s="108">
        <v>42912.370787037034</v>
      </c>
      <c r="C70" s="108">
        <v>42912</v>
      </c>
      <c r="D70" s="109" t="s">
        <v>40</v>
      </c>
      <c r="E70" s="109" t="s">
        <v>1098</v>
      </c>
      <c r="F70" s="109" t="s">
        <v>448</v>
      </c>
      <c r="G70" s="110" t="s">
        <v>449</v>
      </c>
      <c r="H70" s="109">
        <v>40</v>
      </c>
      <c r="I70" s="109" t="s">
        <v>2428</v>
      </c>
      <c r="J70" s="111">
        <v>1168.2</v>
      </c>
      <c r="K70" s="111">
        <f t="shared" si="4"/>
        <v>46728</v>
      </c>
      <c r="L70" s="111">
        <f t="shared" si="5"/>
        <v>26868.600000000002</v>
      </c>
      <c r="M70" s="109">
        <v>23</v>
      </c>
      <c r="N70" s="109">
        <v>239201</v>
      </c>
    </row>
    <row r="71" spans="2:14" s="60" customFormat="1" ht="21" x14ac:dyDescent="0.35">
      <c r="B71" s="108">
        <v>42912.370787037034</v>
      </c>
      <c r="C71" s="108">
        <v>42912</v>
      </c>
      <c r="D71" s="109" t="s">
        <v>40</v>
      </c>
      <c r="E71" s="109" t="s">
        <v>1098</v>
      </c>
      <c r="F71" s="109" t="s">
        <v>1109</v>
      </c>
      <c r="G71" s="110" t="s">
        <v>1110</v>
      </c>
      <c r="H71" s="109">
        <v>50</v>
      </c>
      <c r="I71" s="109" t="s">
        <v>2428</v>
      </c>
      <c r="J71" s="111">
        <v>1298</v>
      </c>
      <c r="K71" s="111">
        <f t="shared" si="4"/>
        <v>64900</v>
      </c>
      <c r="L71" s="111">
        <f t="shared" si="5"/>
        <v>53218</v>
      </c>
      <c r="M71" s="109">
        <v>41</v>
      </c>
      <c r="N71" s="109">
        <v>239201</v>
      </c>
    </row>
    <row r="72" spans="2:14" s="60" customFormat="1" ht="21" x14ac:dyDescent="0.35">
      <c r="B72" s="108">
        <v>42912.370787037034</v>
      </c>
      <c r="C72" s="108">
        <v>42912</v>
      </c>
      <c r="D72" s="109" t="s">
        <v>40</v>
      </c>
      <c r="E72" s="109" t="s">
        <v>1098</v>
      </c>
      <c r="F72" s="109" t="s">
        <v>1111</v>
      </c>
      <c r="G72" s="110" t="s">
        <v>1112</v>
      </c>
      <c r="H72" s="109">
        <v>4</v>
      </c>
      <c r="I72" s="109" t="s">
        <v>2428</v>
      </c>
      <c r="J72" s="111">
        <v>2584.1999999999998</v>
      </c>
      <c r="K72" s="111">
        <f t="shared" si="4"/>
        <v>10336.799999999999</v>
      </c>
      <c r="L72" s="111">
        <f t="shared" si="5"/>
        <v>7752.5999999999995</v>
      </c>
      <c r="M72" s="109">
        <v>3</v>
      </c>
      <c r="N72" s="109">
        <v>239201</v>
      </c>
    </row>
    <row r="73" spans="2:14" s="60" customFormat="1" ht="21" x14ac:dyDescent="0.35">
      <c r="B73" s="108">
        <v>43705</v>
      </c>
      <c r="C73" s="108">
        <v>43703</v>
      </c>
      <c r="D73" s="109" t="s">
        <v>40</v>
      </c>
      <c r="E73" s="109" t="s">
        <v>1098</v>
      </c>
      <c r="F73" s="109" t="s">
        <v>717</v>
      </c>
      <c r="G73" s="110" t="s">
        <v>2507</v>
      </c>
      <c r="H73" s="109">
        <v>3</v>
      </c>
      <c r="I73" s="109" t="s">
        <v>2428</v>
      </c>
      <c r="J73" s="111">
        <v>4284.3433333333296</v>
      </c>
      <c r="K73" s="111">
        <f t="shared" si="4"/>
        <v>12853.029999999988</v>
      </c>
      <c r="L73" s="111">
        <f t="shared" si="5"/>
        <v>12853.029999999988</v>
      </c>
      <c r="M73" s="109">
        <v>3</v>
      </c>
      <c r="N73" s="109">
        <v>239201</v>
      </c>
    </row>
    <row r="74" spans="2:14" s="60" customFormat="1" ht="21" x14ac:dyDescent="0.35">
      <c r="B74" s="108">
        <v>43705</v>
      </c>
      <c r="C74" s="108">
        <v>43703</v>
      </c>
      <c r="D74" s="109" t="s">
        <v>40</v>
      </c>
      <c r="E74" s="109" t="s">
        <v>712</v>
      </c>
      <c r="F74" s="109" t="s">
        <v>723</v>
      </c>
      <c r="G74" s="110" t="s">
        <v>724</v>
      </c>
      <c r="H74" s="109">
        <v>3</v>
      </c>
      <c r="I74" s="109" t="s">
        <v>2428</v>
      </c>
      <c r="J74" s="111">
        <v>5549.02</v>
      </c>
      <c r="K74" s="111">
        <f t="shared" si="4"/>
        <v>16647.060000000001</v>
      </c>
      <c r="L74" s="111">
        <f t="shared" si="5"/>
        <v>27745.100000000002</v>
      </c>
      <c r="M74" s="109">
        <v>5</v>
      </c>
      <c r="N74" s="109">
        <v>239201</v>
      </c>
    </row>
    <row r="75" spans="2:14" s="60" customFormat="1" ht="19.5" customHeight="1" x14ac:dyDescent="0.35">
      <c r="B75" s="108">
        <v>43705</v>
      </c>
      <c r="C75" s="108">
        <v>43703</v>
      </c>
      <c r="D75" s="109" t="s">
        <v>40</v>
      </c>
      <c r="E75" s="109" t="s">
        <v>712</v>
      </c>
      <c r="F75" s="109" t="s">
        <v>725</v>
      </c>
      <c r="G75" s="110" t="s">
        <v>726</v>
      </c>
      <c r="H75" s="109">
        <v>3</v>
      </c>
      <c r="I75" s="109" t="s">
        <v>2428</v>
      </c>
      <c r="J75" s="111">
        <v>5549.02</v>
      </c>
      <c r="K75" s="111">
        <f t="shared" si="4"/>
        <v>16647.060000000001</v>
      </c>
      <c r="L75" s="111">
        <f t="shared" si="5"/>
        <v>27745.100000000002</v>
      </c>
      <c r="M75" s="109">
        <v>5</v>
      </c>
      <c r="N75" s="109">
        <v>239201</v>
      </c>
    </row>
    <row r="76" spans="2:14" s="60" customFormat="1" ht="21" x14ac:dyDescent="0.35">
      <c r="B76" s="108">
        <v>42599.60833333333</v>
      </c>
      <c r="C76" s="108">
        <v>42564</v>
      </c>
      <c r="D76" s="109" t="s">
        <v>40</v>
      </c>
      <c r="E76" s="109" t="s">
        <v>712</v>
      </c>
      <c r="F76" s="109" t="s">
        <v>719</v>
      </c>
      <c r="G76" s="110" t="s">
        <v>720</v>
      </c>
      <c r="H76" s="109">
        <v>10</v>
      </c>
      <c r="I76" s="109" t="s">
        <v>2428</v>
      </c>
      <c r="J76" s="111">
        <v>13511</v>
      </c>
      <c r="K76" s="111">
        <f t="shared" si="4"/>
        <v>135110</v>
      </c>
      <c r="L76" s="111">
        <f t="shared" si="5"/>
        <v>148621</v>
      </c>
      <c r="M76" s="109">
        <v>11</v>
      </c>
      <c r="N76" s="109">
        <v>239201</v>
      </c>
    </row>
    <row r="77" spans="2:14" s="60" customFormat="1" ht="42" x14ac:dyDescent="0.35">
      <c r="B77" s="108">
        <v>42136.541898148149</v>
      </c>
      <c r="C77" s="108">
        <v>42117</v>
      </c>
      <c r="D77" s="109" t="s">
        <v>135</v>
      </c>
      <c r="E77" s="109" t="s">
        <v>1956</v>
      </c>
      <c r="F77" s="109" t="s">
        <v>1963</v>
      </c>
      <c r="G77" s="110" t="s">
        <v>1964</v>
      </c>
      <c r="H77" s="109">
        <v>15</v>
      </c>
      <c r="I77" s="109" t="s">
        <v>2428</v>
      </c>
      <c r="J77" s="111">
        <v>1584.6102000000001</v>
      </c>
      <c r="K77" s="111">
        <f t="shared" si="4"/>
        <v>23769.153000000002</v>
      </c>
      <c r="L77" s="111">
        <f t="shared" si="5"/>
        <v>9507.6612000000005</v>
      </c>
      <c r="M77" s="109">
        <v>6</v>
      </c>
      <c r="N77" s="109">
        <v>239201</v>
      </c>
    </row>
    <row r="78" spans="2:14" s="60" customFormat="1" ht="21" x14ac:dyDescent="0.35">
      <c r="B78" s="108">
        <v>43705</v>
      </c>
      <c r="C78" s="108">
        <v>43703</v>
      </c>
      <c r="D78" s="109" t="s">
        <v>40</v>
      </c>
      <c r="E78" s="109" t="s">
        <v>1098</v>
      </c>
      <c r="F78" s="109" t="s">
        <v>51</v>
      </c>
      <c r="G78" s="110" t="s">
        <v>718</v>
      </c>
      <c r="H78" s="109">
        <v>15</v>
      </c>
      <c r="I78" s="109" t="s">
        <v>2428</v>
      </c>
      <c r="J78" s="111">
        <v>2112.1999999999998</v>
      </c>
      <c r="K78" s="111">
        <f t="shared" si="4"/>
        <v>31682.999999999996</v>
      </c>
      <c r="L78" s="111">
        <f t="shared" si="5"/>
        <v>6336.5999999999995</v>
      </c>
      <c r="M78" s="109">
        <v>3</v>
      </c>
      <c r="N78" s="109">
        <v>239201</v>
      </c>
    </row>
    <row r="79" spans="2:14" s="8" customFormat="1" ht="21" x14ac:dyDescent="0.35">
      <c r="B79" s="108">
        <v>42447</v>
      </c>
      <c r="C79" s="108">
        <v>42447.62400462963</v>
      </c>
      <c r="D79" s="104"/>
      <c r="E79" s="104"/>
      <c r="F79" s="109" t="s">
        <v>100</v>
      </c>
      <c r="G79" s="110" t="s">
        <v>101</v>
      </c>
      <c r="H79" s="109">
        <v>25</v>
      </c>
      <c r="I79" s="109" t="s">
        <v>2428</v>
      </c>
      <c r="J79" s="111">
        <v>4389.6000000000004</v>
      </c>
      <c r="K79" s="111">
        <f t="shared" si="4"/>
        <v>109740.00000000001</v>
      </c>
      <c r="L79" s="111">
        <f t="shared" si="5"/>
        <v>35116.800000000003</v>
      </c>
      <c r="M79" s="109">
        <v>8</v>
      </c>
      <c r="N79" s="109">
        <v>239201</v>
      </c>
    </row>
    <row r="80" spans="2:14" s="60" customFormat="1" ht="21" x14ac:dyDescent="0.35">
      <c r="B80" s="108">
        <v>43353</v>
      </c>
      <c r="C80" s="108">
        <v>43353.485219907408</v>
      </c>
      <c r="D80" s="109"/>
      <c r="E80" s="109"/>
      <c r="F80" s="109" t="s">
        <v>454</v>
      </c>
      <c r="G80" s="110" t="s">
        <v>455</v>
      </c>
      <c r="H80" s="109">
        <v>5</v>
      </c>
      <c r="I80" s="109" t="s">
        <v>2428</v>
      </c>
      <c r="J80" s="111">
        <v>8119.5583333333298</v>
      </c>
      <c r="K80" s="111">
        <f t="shared" si="4"/>
        <v>40597.79166666665</v>
      </c>
      <c r="L80" s="111">
        <f t="shared" si="5"/>
        <v>24358.674999999988</v>
      </c>
      <c r="M80" s="109">
        <v>3</v>
      </c>
      <c r="N80" s="109">
        <v>239201</v>
      </c>
    </row>
    <row r="81" spans="2:15" s="60" customFormat="1" ht="21" x14ac:dyDescent="0.35">
      <c r="B81" s="108">
        <v>43705</v>
      </c>
      <c r="C81" s="108">
        <v>43703</v>
      </c>
      <c r="D81" s="122"/>
      <c r="E81" s="122"/>
      <c r="F81" s="109" t="s">
        <v>1173</v>
      </c>
      <c r="G81" s="110" t="s">
        <v>2511</v>
      </c>
      <c r="H81" s="109">
        <v>12</v>
      </c>
      <c r="I81" s="109" t="s">
        <v>2428</v>
      </c>
      <c r="J81" s="111">
        <v>8564.24</v>
      </c>
      <c r="K81" s="111">
        <f t="shared" si="4"/>
        <v>102770.88</v>
      </c>
      <c r="L81" s="111">
        <f t="shared" si="5"/>
        <v>8564.24</v>
      </c>
      <c r="M81" s="109">
        <v>1</v>
      </c>
      <c r="N81" s="109">
        <v>239201</v>
      </c>
    </row>
    <row r="82" spans="2:15" s="60" customFormat="1" ht="21.75" customHeight="1" x14ac:dyDescent="0.35">
      <c r="B82" s="125">
        <v>43705</v>
      </c>
      <c r="C82" s="125">
        <v>43703</v>
      </c>
      <c r="D82" s="122"/>
      <c r="E82" s="122"/>
      <c r="F82" s="126" t="s">
        <v>2510</v>
      </c>
      <c r="G82" s="127" t="s">
        <v>2514</v>
      </c>
      <c r="H82" s="126">
        <v>12</v>
      </c>
      <c r="I82" s="126" t="s">
        <v>2428</v>
      </c>
      <c r="J82" s="128">
        <v>8564.2391666666608</v>
      </c>
      <c r="K82" s="111">
        <f t="shared" si="4"/>
        <v>102770.86999999994</v>
      </c>
      <c r="L82" s="128">
        <f t="shared" si="5"/>
        <v>25692.717499999984</v>
      </c>
      <c r="M82" s="126">
        <v>3</v>
      </c>
      <c r="N82" s="109">
        <v>239201</v>
      </c>
    </row>
    <row r="83" spans="2:15" s="60" customFormat="1" ht="21.75" customHeight="1" x14ac:dyDescent="0.35">
      <c r="B83" s="108">
        <v>42306</v>
      </c>
      <c r="C83" s="108">
        <v>42306.647175925929</v>
      </c>
      <c r="D83" s="109"/>
      <c r="E83" s="109"/>
      <c r="F83" s="109" t="s">
        <v>2203</v>
      </c>
      <c r="G83" s="110" t="s">
        <v>2204</v>
      </c>
      <c r="H83" s="109">
        <v>20</v>
      </c>
      <c r="I83" s="109" t="s">
        <v>2428</v>
      </c>
      <c r="J83" s="111">
        <v>4693.5680000000002</v>
      </c>
      <c r="K83" s="111">
        <f t="shared" si="4"/>
        <v>93871.360000000001</v>
      </c>
      <c r="L83" s="111">
        <f t="shared" si="5"/>
        <v>79790.656000000003</v>
      </c>
      <c r="M83" s="109">
        <v>17</v>
      </c>
      <c r="N83" s="109">
        <v>239201</v>
      </c>
    </row>
    <row r="84" spans="2:15" s="60" customFormat="1" ht="21" x14ac:dyDescent="0.35">
      <c r="B84" s="121"/>
      <c r="C84" s="121"/>
      <c r="D84" s="122"/>
      <c r="E84" s="122"/>
      <c r="F84" s="122"/>
      <c r="G84" s="123"/>
      <c r="H84" s="122"/>
      <c r="I84" s="122"/>
      <c r="J84" s="124"/>
      <c r="K84" s="124"/>
      <c r="L84" s="124"/>
      <c r="M84" s="122"/>
    </row>
    <row r="85" spans="2:15" ht="21.75" thickBot="1" x14ac:dyDescent="0.4">
      <c r="B85" s="53"/>
      <c r="C85" s="53"/>
      <c r="D85" s="50"/>
      <c r="E85" s="50"/>
      <c r="F85" s="50"/>
      <c r="G85" s="54"/>
      <c r="H85" s="50"/>
      <c r="I85" s="50"/>
      <c r="J85" s="55"/>
      <c r="K85" s="43">
        <f>SUM(K59:K84)</f>
        <v>1387024.2966666669</v>
      </c>
      <c r="L85" s="43">
        <f>SUM(L59:L83)</f>
        <v>1186913.3944999999</v>
      </c>
      <c r="M85" s="142">
        <f>+K85-L85</f>
        <v>200110.90216666693</v>
      </c>
      <c r="N85" s="8"/>
      <c r="O85" s="8"/>
    </row>
    <row r="86" spans="2:15" ht="21.75" thickTop="1" x14ac:dyDescent="0.35">
      <c r="B86" s="53"/>
      <c r="C86" s="53"/>
      <c r="D86" s="50"/>
      <c r="E86" s="50"/>
      <c r="F86" s="50"/>
      <c r="G86" s="54"/>
      <c r="H86" s="50"/>
      <c r="I86" s="50"/>
      <c r="J86" s="55"/>
      <c r="K86" s="55"/>
      <c r="L86" s="55"/>
      <c r="M86" s="50"/>
      <c r="N86" s="8"/>
      <c r="O86" s="8"/>
    </row>
    <row r="87" spans="2:15" s="8" customFormat="1" ht="26.25" x14ac:dyDescent="0.4">
      <c r="B87" s="46" t="s">
        <v>2452</v>
      </c>
      <c r="C87" s="47"/>
      <c r="D87" s="47"/>
      <c r="E87" s="47"/>
      <c r="F87" s="47"/>
      <c r="G87" s="48"/>
      <c r="H87" s="47"/>
      <c r="I87" s="47"/>
      <c r="J87" s="49"/>
      <c r="K87" s="49"/>
      <c r="L87" s="49"/>
      <c r="M87" s="47"/>
      <c r="N87" s="11"/>
    </row>
    <row r="88" spans="2:15" ht="69.75" x14ac:dyDescent="0.25">
      <c r="B88" s="56" t="s">
        <v>2441</v>
      </c>
      <c r="C88" s="56" t="s">
        <v>2442</v>
      </c>
      <c r="D88" s="56" t="s">
        <v>2419</v>
      </c>
      <c r="E88" s="56"/>
      <c r="F88" s="57" t="s">
        <v>2443</v>
      </c>
      <c r="G88" s="58" t="s">
        <v>2444</v>
      </c>
      <c r="H88" s="58" t="s">
        <v>2463</v>
      </c>
      <c r="I88" s="56" t="s">
        <v>2428</v>
      </c>
      <c r="J88" s="56" t="s">
        <v>2446</v>
      </c>
      <c r="K88" s="56"/>
      <c r="L88" s="56" t="s">
        <v>2447</v>
      </c>
      <c r="M88" s="56" t="s">
        <v>2448</v>
      </c>
      <c r="N88" s="56" t="s">
        <v>2534</v>
      </c>
      <c r="O88" s="8"/>
    </row>
    <row r="89" spans="2:15" ht="21" x14ac:dyDescent="0.35">
      <c r="B89" s="34">
        <v>43213.366898148146</v>
      </c>
      <c r="C89" s="34">
        <v>43210</v>
      </c>
      <c r="D89" s="35" t="s">
        <v>135</v>
      </c>
      <c r="E89" s="35" t="s">
        <v>1433</v>
      </c>
      <c r="F89" s="35" t="s">
        <v>1449</v>
      </c>
      <c r="G89" s="36" t="s">
        <v>1450</v>
      </c>
      <c r="H89" s="35">
        <v>2</v>
      </c>
      <c r="I89" s="35" t="s">
        <v>2426</v>
      </c>
      <c r="J89" s="37">
        <v>16.460999999999999</v>
      </c>
      <c r="K89" s="37">
        <f>+J89*H89</f>
        <v>32.921999999999997</v>
      </c>
      <c r="L89" s="37">
        <f>+M89*J89</f>
        <v>32.921999999999997</v>
      </c>
      <c r="M89" s="35">
        <v>2</v>
      </c>
      <c r="N89" s="109">
        <v>237203</v>
      </c>
    </row>
    <row r="90" spans="2:15" ht="21" x14ac:dyDescent="0.35">
      <c r="B90" s="34">
        <v>43228.648865740739</v>
      </c>
      <c r="C90" s="34">
        <v>43228</v>
      </c>
      <c r="D90" s="35" t="s">
        <v>135</v>
      </c>
      <c r="E90" s="35" t="s">
        <v>1502</v>
      </c>
      <c r="F90" s="35" t="s">
        <v>1503</v>
      </c>
      <c r="G90" s="36" t="s">
        <v>1504</v>
      </c>
      <c r="H90" s="35">
        <v>15</v>
      </c>
      <c r="I90" s="35" t="s">
        <v>2428</v>
      </c>
      <c r="J90" s="37">
        <v>1711</v>
      </c>
      <c r="K90" s="37">
        <f t="shared" ref="K90:K111" si="6">+J90*H90</f>
        <v>25665</v>
      </c>
      <c r="L90" s="37">
        <f t="shared" ref="L90:L111" si="7">+M90*J90</f>
        <v>15399</v>
      </c>
      <c r="M90" s="35">
        <v>9</v>
      </c>
      <c r="N90" s="109">
        <v>235501</v>
      </c>
      <c r="O90" s="8"/>
    </row>
    <row r="91" spans="2:15" ht="42" x14ac:dyDescent="0.35">
      <c r="B91" s="34">
        <v>43228.648865740739</v>
      </c>
      <c r="C91" s="34">
        <v>43228</v>
      </c>
      <c r="D91" s="35" t="s">
        <v>135</v>
      </c>
      <c r="E91" s="35" t="s">
        <v>1502</v>
      </c>
      <c r="F91" s="35" t="s">
        <v>1441</v>
      </c>
      <c r="G91" s="36" t="s">
        <v>1442</v>
      </c>
      <c r="H91" s="35">
        <v>5</v>
      </c>
      <c r="I91" s="35" t="s">
        <v>2428</v>
      </c>
      <c r="J91" s="37">
        <v>737.5</v>
      </c>
      <c r="K91" s="37">
        <f t="shared" si="6"/>
        <v>3687.5</v>
      </c>
      <c r="L91" s="37">
        <f t="shared" si="7"/>
        <v>11062.5</v>
      </c>
      <c r="M91" s="35">
        <v>15</v>
      </c>
      <c r="N91" s="109">
        <v>235501</v>
      </c>
    </row>
    <row r="92" spans="2:15" s="8" customFormat="1" ht="21" x14ac:dyDescent="0.35">
      <c r="B92" s="34">
        <v>43213.366898148146</v>
      </c>
      <c r="C92" s="34">
        <v>43210</v>
      </c>
      <c r="D92" s="35" t="s">
        <v>135</v>
      </c>
      <c r="E92" s="35" t="s">
        <v>1433</v>
      </c>
      <c r="F92" s="35" t="s">
        <v>1445</v>
      </c>
      <c r="G92" s="36" t="s">
        <v>1446</v>
      </c>
      <c r="H92" s="35">
        <v>25</v>
      </c>
      <c r="I92" s="38" t="s">
        <v>2430</v>
      </c>
      <c r="J92" s="37">
        <v>159.30000000000001</v>
      </c>
      <c r="K92" s="37">
        <f t="shared" si="6"/>
        <v>3982.5000000000005</v>
      </c>
      <c r="L92" s="37">
        <f t="shared" si="7"/>
        <v>2230.2000000000003</v>
      </c>
      <c r="M92" s="38">
        <v>14</v>
      </c>
      <c r="N92" s="109">
        <v>237203</v>
      </c>
    </row>
    <row r="93" spans="2:15" ht="21" x14ac:dyDescent="0.35">
      <c r="B93" s="108">
        <v>43753</v>
      </c>
      <c r="C93" s="108">
        <v>43753</v>
      </c>
      <c r="D93" s="109" t="s">
        <v>135</v>
      </c>
      <c r="E93" s="109" t="s">
        <v>1502</v>
      </c>
      <c r="F93" s="109" t="s">
        <v>1447</v>
      </c>
      <c r="G93" s="110" t="s">
        <v>1448</v>
      </c>
      <c r="H93" s="109">
        <v>10</v>
      </c>
      <c r="I93" s="109" t="s">
        <v>2430</v>
      </c>
      <c r="J93" s="111">
        <v>129.80000000000001</v>
      </c>
      <c r="K93" s="37">
        <f t="shared" si="6"/>
        <v>1298</v>
      </c>
      <c r="L93" s="111">
        <f t="shared" si="7"/>
        <v>5451.6</v>
      </c>
      <c r="M93" s="109">
        <v>42</v>
      </c>
      <c r="N93" s="109">
        <v>237203</v>
      </c>
      <c r="O93" s="8"/>
    </row>
    <row r="94" spans="2:15" ht="21" x14ac:dyDescent="0.35">
      <c r="B94" s="108">
        <v>43760.366898148146</v>
      </c>
      <c r="C94" s="108">
        <v>43760</v>
      </c>
      <c r="D94" s="109" t="s">
        <v>135</v>
      </c>
      <c r="E94" s="109" t="s">
        <v>1412</v>
      </c>
      <c r="F94" s="109" t="s">
        <v>319</v>
      </c>
      <c r="G94" s="110" t="s">
        <v>320</v>
      </c>
      <c r="H94" s="109">
        <v>20</v>
      </c>
      <c r="I94" s="109" t="s">
        <v>2428</v>
      </c>
      <c r="J94" s="111">
        <v>182.9</v>
      </c>
      <c r="K94" s="37">
        <f t="shared" si="6"/>
        <v>3658</v>
      </c>
      <c r="L94" s="111">
        <f t="shared" si="7"/>
        <v>1463.2</v>
      </c>
      <c r="M94" s="109">
        <v>8</v>
      </c>
      <c r="N94" s="109">
        <v>239101</v>
      </c>
    </row>
    <row r="95" spans="2:15" ht="21" x14ac:dyDescent="0.35">
      <c r="B95" s="108">
        <v>43221.629814814813</v>
      </c>
      <c r="C95" s="108">
        <v>43221</v>
      </c>
      <c r="D95" s="109" t="s">
        <v>135</v>
      </c>
      <c r="E95" s="109" t="s">
        <v>1474</v>
      </c>
      <c r="F95" s="109" t="s">
        <v>406</v>
      </c>
      <c r="G95" s="110" t="s">
        <v>407</v>
      </c>
      <c r="H95" s="109">
        <v>58</v>
      </c>
      <c r="I95" s="109" t="s">
        <v>2433</v>
      </c>
      <c r="J95" s="111">
        <v>470.00580000000002</v>
      </c>
      <c r="K95" s="37">
        <f t="shared" si="6"/>
        <v>27260.3364</v>
      </c>
      <c r="L95" s="111">
        <f t="shared" si="7"/>
        <v>18330.226200000001</v>
      </c>
      <c r="M95" s="109">
        <v>39</v>
      </c>
      <c r="N95" s="109">
        <v>239101</v>
      </c>
    </row>
    <row r="96" spans="2:15" ht="21" x14ac:dyDescent="0.35">
      <c r="B96" s="108">
        <v>43753</v>
      </c>
      <c r="C96" s="108">
        <v>43753</v>
      </c>
      <c r="D96" s="109" t="s">
        <v>135</v>
      </c>
      <c r="E96" s="109" t="s">
        <v>1433</v>
      </c>
      <c r="F96" s="109" t="s">
        <v>412</v>
      </c>
      <c r="G96" s="110" t="s">
        <v>413</v>
      </c>
      <c r="H96" s="109">
        <v>25</v>
      </c>
      <c r="I96" s="109" t="s">
        <v>2430</v>
      </c>
      <c r="J96" s="111">
        <v>61.36</v>
      </c>
      <c r="K96" s="37">
        <f t="shared" si="6"/>
        <v>1534</v>
      </c>
      <c r="L96" s="111">
        <f t="shared" si="7"/>
        <v>1472.6399999999999</v>
      </c>
      <c r="M96" s="109">
        <v>24</v>
      </c>
      <c r="N96" s="109">
        <v>237203</v>
      </c>
    </row>
    <row r="97" spans="2:14" ht="21" x14ac:dyDescent="0.35">
      <c r="B97" s="108">
        <v>43213.366898148146</v>
      </c>
      <c r="C97" s="108">
        <v>43210</v>
      </c>
      <c r="D97" s="109" t="s">
        <v>135</v>
      </c>
      <c r="E97" s="109" t="s">
        <v>1433</v>
      </c>
      <c r="F97" s="109" t="s">
        <v>416</v>
      </c>
      <c r="G97" s="110" t="s">
        <v>417</v>
      </c>
      <c r="H97" s="109">
        <v>16</v>
      </c>
      <c r="I97" s="109" t="s">
        <v>2431</v>
      </c>
      <c r="J97" s="111">
        <v>495.6</v>
      </c>
      <c r="K97" s="37">
        <f t="shared" si="6"/>
        <v>7929.6</v>
      </c>
      <c r="L97" s="111">
        <f t="shared" si="7"/>
        <v>8920.8000000000011</v>
      </c>
      <c r="M97" s="109">
        <v>18</v>
      </c>
      <c r="N97" s="109">
        <v>237203</v>
      </c>
    </row>
    <row r="98" spans="2:14" ht="21" x14ac:dyDescent="0.35">
      <c r="B98" s="108">
        <v>43209</v>
      </c>
      <c r="C98" s="108">
        <v>43209.592581018522</v>
      </c>
      <c r="D98" s="109" t="s">
        <v>40</v>
      </c>
      <c r="E98" s="109" t="s">
        <v>1409</v>
      </c>
      <c r="F98" s="109" t="s">
        <v>889</v>
      </c>
      <c r="G98" s="110" t="s">
        <v>890</v>
      </c>
      <c r="H98" s="109">
        <v>10</v>
      </c>
      <c r="I98" s="109" t="s">
        <v>2428</v>
      </c>
      <c r="J98" s="111">
        <v>3422</v>
      </c>
      <c r="K98" s="37">
        <f t="shared" si="6"/>
        <v>34220</v>
      </c>
      <c r="L98" s="111">
        <f t="shared" si="7"/>
        <v>17110</v>
      </c>
      <c r="M98" s="109">
        <v>5</v>
      </c>
      <c r="N98" s="109">
        <v>235501</v>
      </c>
    </row>
    <row r="99" spans="2:14" ht="21" x14ac:dyDescent="0.35">
      <c r="B99" s="108">
        <v>43221.629814814813</v>
      </c>
      <c r="C99" s="108">
        <v>43221</v>
      </c>
      <c r="D99" s="109" t="s">
        <v>135</v>
      </c>
      <c r="E99" s="109" t="s">
        <v>1474</v>
      </c>
      <c r="F99" s="109" t="s">
        <v>1413</v>
      </c>
      <c r="G99" s="110" t="s">
        <v>1414</v>
      </c>
      <c r="H99" s="109">
        <v>10</v>
      </c>
      <c r="I99" s="109" t="s">
        <v>2428</v>
      </c>
      <c r="J99" s="111">
        <v>615.00419999999997</v>
      </c>
      <c r="K99" s="37">
        <f t="shared" si="6"/>
        <v>6150.0419999999995</v>
      </c>
      <c r="L99" s="111">
        <f t="shared" si="7"/>
        <v>6150.0419999999995</v>
      </c>
      <c r="M99" s="109">
        <v>10</v>
      </c>
      <c r="N99" s="109">
        <v>235501</v>
      </c>
    </row>
    <row r="100" spans="2:14" ht="21" x14ac:dyDescent="0.35">
      <c r="B100" s="108">
        <v>43221.629814814813</v>
      </c>
      <c r="C100" s="108">
        <v>43221</v>
      </c>
      <c r="D100" s="109" t="s">
        <v>135</v>
      </c>
      <c r="E100" s="109" t="s">
        <v>1474</v>
      </c>
      <c r="F100" s="109" t="s">
        <v>1475</v>
      </c>
      <c r="G100" s="110" t="s">
        <v>1476</v>
      </c>
      <c r="H100" s="109">
        <v>10</v>
      </c>
      <c r="I100" s="109" t="s">
        <v>2428</v>
      </c>
      <c r="J100" s="111">
        <v>419.99740000000003</v>
      </c>
      <c r="K100" s="37">
        <f t="shared" si="6"/>
        <v>4199.9740000000002</v>
      </c>
      <c r="L100" s="111">
        <f t="shared" si="7"/>
        <v>2939.9818</v>
      </c>
      <c r="M100" s="109">
        <v>7</v>
      </c>
      <c r="N100" s="109">
        <v>237203</v>
      </c>
    </row>
    <row r="101" spans="2:14" ht="21" x14ac:dyDescent="0.35">
      <c r="B101" s="108">
        <v>43213.366898148146</v>
      </c>
      <c r="C101" s="108">
        <v>43213.366898148146</v>
      </c>
      <c r="D101" s="109" t="s">
        <v>1421</v>
      </c>
      <c r="E101" s="109" t="s">
        <v>1432</v>
      </c>
      <c r="F101" s="109" t="s">
        <v>396</v>
      </c>
      <c r="G101" s="110" t="s">
        <v>397</v>
      </c>
      <c r="H101" s="109">
        <v>10</v>
      </c>
      <c r="I101" s="109" t="s">
        <v>2425</v>
      </c>
      <c r="J101" s="111">
        <v>115.64</v>
      </c>
      <c r="K101" s="37">
        <f t="shared" si="6"/>
        <v>1156.4000000000001</v>
      </c>
      <c r="L101" s="111">
        <f t="shared" si="7"/>
        <v>2081.52</v>
      </c>
      <c r="M101" s="109">
        <v>18</v>
      </c>
      <c r="N101" s="109">
        <v>239101</v>
      </c>
    </row>
    <row r="102" spans="2:14" ht="21" x14ac:dyDescent="0.35">
      <c r="B102" s="108">
        <v>43235.60050925926</v>
      </c>
      <c r="C102" s="108">
        <v>43235</v>
      </c>
      <c r="D102" s="109" t="s">
        <v>1519</v>
      </c>
      <c r="E102" s="109" t="s">
        <v>1520</v>
      </c>
      <c r="F102" s="109" t="s">
        <v>398</v>
      </c>
      <c r="G102" s="110" t="s">
        <v>399</v>
      </c>
      <c r="H102" s="109">
        <v>30</v>
      </c>
      <c r="I102" s="109" t="s">
        <v>2425</v>
      </c>
      <c r="J102" s="111">
        <v>224.2</v>
      </c>
      <c r="K102" s="37">
        <f t="shared" si="6"/>
        <v>6726</v>
      </c>
      <c r="L102" s="111">
        <f t="shared" si="7"/>
        <v>6277.5999999999995</v>
      </c>
      <c r="M102" s="109">
        <f>22+6</f>
        <v>28</v>
      </c>
      <c r="N102" s="109">
        <v>239101</v>
      </c>
    </row>
    <row r="103" spans="2:14" ht="21" x14ac:dyDescent="0.35">
      <c r="B103" s="108">
        <v>43228.648865740739</v>
      </c>
      <c r="C103" s="108">
        <v>43228</v>
      </c>
      <c r="D103" s="109" t="s">
        <v>135</v>
      </c>
      <c r="E103" s="109" t="s">
        <v>1502</v>
      </c>
      <c r="F103" s="109" t="s">
        <v>1505</v>
      </c>
      <c r="G103" s="110" t="s">
        <v>1506</v>
      </c>
      <c r="H103" s="109">
        <v>10</v>
      </c>
      <c r="I103" s="109" t="s">
        <v>2428</v>
      </c>
      <c r="J103" s="111">
        <v>914.5</v>
      </c>
      <c r="K103" s="37">
        <f t="shared" si="6"/>
        <v>9145</v>
      </c>
      <c r="L103" s="111">
        <f t="shared" si="7"/>
        <v>7316</v>
      </c>
      <c r="M103" s="109">
        <v>8</v>
      </c>
      <c r="N103" s="109">
        <v>235501</v>
      </c>
    </row>
    <row r="104" spans="2:14" ht="42" x14ac:dyDescent="0.35">
      <c r="B104" s="108">
        <v>43504.400104166663</v>
      </c>
      <c r="C104" s="108">
        <v>43504.400104166663</v>
      </c>
      <c r="D104" s="61" t="s">
        <v>2328</v>
      </c>
      <c r="E104" s="61" t="s">
        <v>2307</v>
      </c>
      <c r="F104" s="109" t="s">
        <v>2335</v>
      </c>
      <c r="G104" s="110" t="s">
        <v>2336</v>
      </c>
      <c r="H104" s="109">
        <v>25</v>
      </c>
      <c r="I104" s="109" t="s">
        <v>2426</v>
      </c>
      <c r="J104" s="111">
        <v>359.9</v>
      </c>
      <c r="K104" s="37">
        <f t="shared" si="6"/>
        <v>8997.5</v>
      </c>
      <c r="L104" s="111">
        <f t="shared" si="7"/>
        <v>10077.199999999999</v>
      </c>
      <c r="M104" s="109">
        <f>22+6</f>
        <v>28</v>
      </c>
      <c r="N104" s="109">
        <v>239101</v>
      </c>
    </row>
    <row r="105" spans="2:14" ht="42" x14ac:dyDescent="0.35">
      <c r="B105" s="108">
        <v>43508</v>
      </c>
      <c r="C105" s="108">
        <v>43508</v>
      </c>
      <c r="D105" s="61"/>
      <c r="E105" s="61"/>
      <c r="F105" s="109" t="s">
        <v>390</v>
      </c>
      <c r="G105" s="110" t="s">
        <v>2518</v>
      </c>
      <c r="H105" s="109">
        <v>11</v>
      </c>
      <c r="I105" s="109" t="s">
        <v>2426</v>
      </c>
      <c r="J105" s="111">
        <v>199.42</v>
      </c>
      <c r="K105" s="37">
        <f t="shared" si="6"/>
        <v>2193.62</v>
      </c>
      <c r="L105" s="111">
        <f t="shared" si="7"/>
        <v>1196.52</v>
      </c>
      <c r="M105" s="109">
        <v>6</v>
      </c>
      <c r="N105" s="109">
        <v>239101</v>
      </c>
    </row>
    <row r="106" spans="2:14" ht="42" x14ac:dyDescent="0.35">
      <c r="B106" s="108">
        <v>43503</v>
      </c>
      <c r="C106" s="108">
        <v>43503</v>
      </c>
      <c r="D106" s="61"/>
      <c r="E106" s="61"/>
      <c r="F106" s="109" t="s">
        <v>1427</v>
      </c>
      <c r="G106" s="110" t="s">
        <v>2519</v>
      </c>
      <c r="H106" s="109">
        <v>25</v>
      </c>
      <c r="I106" s="109" t="s">
        <v>2426</v>
      </c>
      <c r="J106" s="111">
        <v>144.55000000000001</v>
      </c>
      <c r="K106" s="37">
        <f t="shared" si="6"/>
        <v>3613.7500000000005</v>
      </c>
      <c r="L106" s="111">
        <f t="shared" si="7"/>
        <v>3180.1000000000004</v>
      </c>
      <c r="M106" s="109">
        <v>22</v>
      </c>
      <c r="N106" s="109">
        <v>239101</v>
      </c>
    </row>
    <row r="107" spans="2:14" ht="21" x14ac:dyDescent="0.35">
      <c r="B107" s="108">
        <v>43760.366898148146</v>
      </c>
      <c r="C107" s="108">
        <v>43760</v>
      </c>
      <c r="D107" s="61"/>
      <c r="E107" s="61"/>
      <c r="F107" s="109" t="s">
        <v>1429</v>
      </c>
      <c r="G107" s="110" t="s">
        <v>1430</v>
      </c>
      <c r="H107" s="109">
        <v>10</v>
      </c>
      <c r="I107" s="109" t="s">
        <v>2428</v>
      </c>
      <c r="J107" s="111">
        <v>94.4</v>
      </c>
      <c r="K107" s="37">
        <f t="shared" si="6"/>
        <v>944</v>
      </c>
      <c r="L107" s="111">
        <f t="shared" si="7"/>
        <v>377.6</v>
      </c>
      <c r="M107" s="109">
        <v>4</v>
      </c>
      <c r="N107" s="109">
        <v>235501</v>
      </c>
    </row>
    <row r="108" spans="2:14" ht="21" x14ac:dyDescent="0.35">
      <c r="B108" s="108">
        <v>43760.366898148146</v>
      </c>
      <c r="C108" s="108">
        <v>43760</v>
      </c>
      <c r="D108" s="61"/>
      <c r="E108" s="61"/>
      <c r="F108" s="109" t="s">
        <v>2516</v>
      </c>
      <c r="G108" s="110" t="s">
        <v>2517</v>
      </c>
      <c r="H108" s="109">
        <v>5</v>
      </c>
      <c r="I108" s="109" t="s">
        <v>2428</v>
      </c>
      <c r="J108" s="111">
        <v>831.9</v>
      </c>
      <c r="K108" s="37">
        <f t="shared" si="6"/>
        <v>4159.5</v>
      </c>
      <c r="L108" s="111">
        <f t="shared" si="7"/>
        <v>4159.5</v>
      </c>
      <c r="M108" s="109">
        <v>5</v>
      </c>
      <c r="N108" s="109">
        <v>235501</v>
      </c>
    </row>
    <row r="109" spans="2:14" ht="21" x14ac:dyDescent="0.35">
      <c r="B109" s="108">
        <v>43753</v>
      </c>
      <c r="C109" s="108">
        <v>43753</v>
      </c>
      <c r="D109" s="61"/>
      <c r="E109" s="61"/>
      <c r="F109" s="109" t="s">
        <v>410</v>
      </c>
      <c r="G109" s="110" t="s">
        <v>2520</v>
      </c>
      <c r="H109" s="109">
        <v>50</v>
      </c>
      <c r="I109" s="109" t="s">
        <v>2521</v>
      </c>
      <c r="J109" s="111">
        <v>40.119999999999997</v>
      </c>
      <c r="K109" s="37">
        <f t="shared" si="6"/>
        <v>2005.9999999999998</v>
      </c>
      <c r="L109" s="111">
        <f t="shared" si="7"/>
        <v>1364.08</v>
      </c>
      <c r="M109" s="109">
        <v>34</v>
      </c>
      <c r="N109" s="109">
        <v>239101</v>
      </c>
    </row>
    <row r="110" spans="2:14" ht="21" x14ac:dyDescent="0.35">
      <c r="B110" s="108">
        <v>43753</v>
      </c>
      <c r="C110" s="108">
        <v>43753</v>
      </c>
      <c r="D110" s="61"/>
      <c r="E110" s="61"/>
      <c r="F110" s="109" t="s">
        <v>1416</v>
      </c>
      <c r="G110" s="110" t="s">
        <v>2522</v>
      </c>
      <c r="H110" s="109">
        <v>2</v>
      </c>
      <c r="I110" s="109" t="s">
        <v>2523</v>
      </c>
      <c r="J110" s="111">
        <v>761.1</v>
      </c>
      <c r="K110" s="37">
        <f t="shared" si="6"/>
        <v>1522.2</v>
      </c>
      <c r="L110" s="111">
        <f t="shared" si="7"/>
        <v>761.1</v>
      </c>
      <c r="M110" s="109">
        <v>1</v>
      </c>
      <c r="N110" s="109">
        <v>237203</v>
      </c>
    </row>
    <row r="111" spans="2:14" ht="21" x14ac:dyDescent="0.35">
      <c r="B111" s="108">
        <v>43753</v>
      </c>
      <c r="C111" s="108">
        <v>43753</v>
      </c>
      <c r="D111" s="61"/>
      <c r="E111" s="61"/>
      <c r="F111" s="109" t="s">
        <v>1443</v>
      </c>
      <c r="G111" s="110" t="s">
        <v>2524</v>
      </c>
      <c r="H111" s="109">
        <v>10</v>
      </c>
      <c r="I111" s="109" t="s">
        <v>2428</v>
      </c>
      <c r="J111" s="111">
        <v>105.02</v>
      </c>
      <c r="K111" s="37">
        <f t="shared" si="6"/>
        <v>1050.2</v>
      </c>
      <c r="L111" s="111">
        <f t="shared" si="7"/>
        <v>1890.36</v>
      </c>
      <c r="M111" s="109">
        <v>18</v>
      </c>
      <c r="N111" s="109">
        <v>235501</v>
      </c>
    </row>
    <row r="112" spans="2:14" ht="21" x14ac:dyDescent="0.35">
      <c r="I112" s="51"/>
      <c r="J112" s="11"/>
      <c r="K112" s="11"/>
      <c r="L112" s="11"/>
    </row>
    <row r="113" spans="1:15" ht="21.75" thickBot="1" x14ac:dyDescent="0.4">
      <c r="B113" s="53"/>
      <c r="C113" s="53"/>
      <c r="D113" s="50"/>
      <c r="E113" s="50"/>
      <c r="F113" s="50"/>
      <c r="H113" s="50"/>
      <c r="I113" s="50"/>
      <c r="J113" s="55"/>
      <c r="K113" s="55"/>
      <c r="L113" s="43">
        <f>SUM(L89:L111)</f>
        <v>129244.69200000002</v>
      </c>
      <c r="M113" s="50"/>
    </row>
    <row r="114" spans="1:15" ht="21.75" thickTop="1" x14ac:dyDescent="0.35">
      <c r="B114" s="53"/>
      <c r="C114" s="53"/>
      <c r="D114" s="50"/>
      <c r="E114" s="50"/>
      <c r="F114" s="50"/>
      <c r="G114" s="54"/>
      <c r="H114" s="50"/>
      <c r="I114" s="50"/>
      <c r="J114" s="55"/>
      <c r="K114" s="55"/>
      <c r="L114" s="55"/>
      <c r="M114" s="50"/>
      <c r="N114" s="8"/>
      <c r="O114" s="8"/>
    </row>
    <row r="115" spans="1:15" ht="26.25" x14ac:dyDescent="0.4">
      <c r="B115" s="46" t="s">
        <v>2454</v>
      </c>
      <c r="C115" s="47"/>
      <c r="D115" s="47"/>
      <c r="E115" s="47"/>
      <c r="F115" s="47"/>
      <c r="G115" s="48"/>
      <c r="H115" s="47"/>
      <c r="I115" s="47"/>
      <c r="J115" s="49"/>
      <c r="K115" s="49"/>
      <c r="L115" s="49"/>
      <c r="M115" s="47"/>
    </row>
    <row r="116" spans="1:15" ht="69.75" x14ac:dyDescent="0.25">
      <c r="B116" s="56" t="s">
        <v>2441</v>
      </c>
      <c r="C116" s="56" t="s">
        <v>2442</v>
      </c>
      <c r="D116" s="56" t="s">
        <v>2419</v>
      </c>
      <c r="E116" s="56"/>
      <c r="F116" s="57" t="s">
        <v>2443</v>
      </c>
      <c r="G116" s="58" t="s">
        <v>2444</v>
      </c>
      <c r="H116" s="58" t="s">
        <v>2463</v>
      </c>
      <c r="I116" s="56" t="s">
        <v>2428</v>
      </c>
      <c r="J116" s="56" t="s">
        <v>2446</v>
      </c>
      <c r="K116" s="56"/>
      <c r="L116" s="56" t="s">
        <v>2447</v>
      </c>
      <c r="M116" s="56" t="s">
        <v>2448</v>
      </c>
      <c r="N116" s="56" t="s">
        <v>2534</v>
      </c>
    </row>
    <row r="117" spans="1:15" ht="42" x14ac:dyDescent="0.35">
      <c r="B117" s="108">
        <v>43315.436851851853</v>
      </c>
      <c r="C117" s="108">
        <v>43315</v>
      </c>
      <c r="D117" s="109" t="s">
        <v>135</v>
      </c>
      <c r="E117" s="109" t="s">
        <v>1687</v>
      </c>
      <c r="F117" s="109" t="s">
        <v>1657</v>
      </c>
      <c r="G117" s="110" t="s">
        <v>1658</v>
      </c>
      <c r="H117" s="109">
        <v>300</v>
      </c>
      <c r="I117" s="109" t="s">
        <v>2428</v>
      </c>
      <c r="J117" s="111">
        <v>188.56399999999999</v>
      </c>
      <c r="K117" s="111">
        <f>+J117*H117</f>
        <v>56569.2</v>
      </c>
      <c r="L117" s="111">
        <f t="shared" ref="L117:L180" si="8">+M117*J117</f>
        <v>45255.360000000001</v>
      </c>
      <c r="M117" s="109">
        <v>240</v>
      </c>
      <c r="N117" s="109">
        <v>233201</v>
      </c>
    </row>
    <row r="118" spans="1:15" ht="21" hidden="1" x14ac:dyDescent="0.35">
      <c r="B118" s="108">
        <v>43315.436851851853</v>
      </c>
      <c r="C118" s="108">
        <v>43315</v>
      </c>
      <c r="D118" s="109" t="s">
        <v>135</v>
      </c>
      <c r="E118" s="109" t="s">
        <v>1687</v>
      </c>
      <c r="F118" s="109" t="s">
        <v>308</v>
      </c>
      <c r="G118" s="110" t="s">
        <v>309</v>
      </c>
      <c r="H118" s="109">
        <v>4300</v>
      </c>
      <c r="I118" s="109" t="s">
        <v>2428</v>
      </c>
      <c r="J118" s="111">
        <v>5</v>
      </c>
      <c r="K118" s="111">
        <f t="shared" ref="K118:K181" si="9">+J118*H118</f>
        <v>21500</v>
      </c>
      <c r="L118" s="111">
        <f t="shared" si="8"/>
        <v>17885</v>
      </c>
      <c r="M118" s="109">
        <f>1669+75+726+75+1032</f>
        <v>3577</v>
      </c>
      <c r="N118" s="109">
        <v>239201</v>
      </c>
      <c r="O118" s="8"/>
    </row>
    <row r="119" spans="1:15" ht="21" hidden="1" x14ac:dyDescent="0.35">
      <c r="B119" s="108">
        <v>43314.611585648148</v>
      </c>
      <c r="C119" s="108">
        <v>43314</v>
      </c>
      <c r="D119" s="109" t="s">
        <v>135</v>
      </c>
      <c r="E119" s="109" t="s">
        <v>1641</v>
      </c>
      <c r="F119" s="109" t="s">
        <v>150</v>
      </c>
      <c r="G119" s="110" t="s">
        <v>151</v>
      </c>
      <c r="H119" s="109">
        <v>40</v>
      </c>
      <c r="I119" s="109" t="s">
        <v>2425</v>
      </c>
      <c r="J119" s="111">
        <v>101.893</v>
      </c>
      <c r="K119" s="111">
        <f t="shared" si="9"/>
        <v>4075.7200000000003</v>
      </c>
      <c r="L119" s="111">
        <f t="shared" si="8"/>
        <v>10902.550999999999</v>
      </c>
      <c r="M119" s="109">
        <f>27+80</f>
        <v>107</v>
      </c>
      <c r="N119" s="109">
        <v>239201</v>
      </c>
    </row>
    <row r="120" spans="1:15" ht="21" hidden="1" x14ac:dyDescent="0.35">
      <c r="B120" s="108">
        <v>43314.611585648148</v>
      </c>
      <c r="C120" s="108">
        <v>43314</v>
      </c>
      <c r="D120" s="109" t="s">
        <v>135</v>
      </c>
      <c r="E120" s="109" t="s">
        <v>1641</v>
      </c>
      <c r="F120" s="109" t="s">
        <v>1647</v>
      </c>
      <c r="G120" s="110" t="s">
        <v>1648</v>
      </c>
      <c r="H120" s="109">
        <v>30</v>
      </c>
      <c r="I120" s="109" t="s">
        <v>2425</v>
      </c>
      <c r="J120" s="111">
        <v>80.995199999999997</v>
      </c>
      <c r="K120" s="111">
        <f t="shared" si="9"/>
        <v>2429.8559999999998</v>
      </c>
      <c r="L120" s="111">
        <f t="shared" si="8"/>
        <v>4049.7599999999998</v>
      </c>
      <c r="M120" s="109">
        <v>50</v>
      </c>
      <c r="N120" s="109">
        <v>239201</v>
      </c>
    </row>
    <row r="121" spans="1:15" ht="42" hidden="1" x14ac:dyDescent="0.35">
      <c r="B121" s="108">
        <v>43314.611585648148</v>
      </c>
      <c r="C121" s="108">
        <v>43314</v>
      </c>
      <c r="D121" s="109" t="s">
        <v>135</v>
      </c>
      <c r="E121" s="109" t="s">
        <v>1641</v>
      </c>
      <c r="F121" s="109" t="s">
        <v>477</v>
      </c>
      <c r="G121" s="110" t="s">
        <v>478</v>
      </c>
      <c r="H121" s="109">
        <v>30</v>
      </c>
      <c r="I121" s="109" t="s">
        <v>2425</v>
      </c>
      <c r="J121" s="111">
        <v>24.9924</v>
      </c>
      <c r="K121" s="111">
        <f t="shared" si="9"/>
        <v>749.77200000000005</v>
      </c>
      <c r="L121" s="111">
        <f t="shared" si="8"/>
        <v>2624.2019999999998</v>
      </c>
      <c r="M121" s="109">
        <f>62+36+7</f>
        <v>105</v>
      </c>
      <c r="N121" s="109">
        <v>239201</v>
      </c>
    </row>
    <row r="122" spans="1:15" s="8" customFormat="1" ht="21" hidden="1" x14ac:dyDescent="0.35">
      <c r="B122" s="108">
        <v>43314.611585648148</v>
      </c>
      <c r="C122" s="108">
        <v>43314</v>
      </c>
      <c r="D122" s="109" t="s">
        <v>135</v>
      </c>
      <c r="E122" s="109" t="s">
        <v>1641</v>
      </c>
      <c r="F122" s="109" t="s">
        <v>155</v>
      </c>
      <c r="G122" s="110" t="s">
        <v>156</v>
      </c>
      <c r="H122" s="109">
        <v>300</v>
      </c>
      <c r="I122" s="109" t="s">
        <v>2425</v>
      </c>
      <c r="J122" s="111">
        <v>8.9443999999999999</v>
      </c>
      <c r="K122" s="111">
        <f t="shared" si="9"/>
        <v>2683.32</v>
      </c>
      <c r="L122" s="111">
        <f t="shared" si="8"/>
        <v>1967.768</v>
      </c>
      <c r="M122" s="109">
        <v>220</v>
      </c>
      <c r="N122" s="109">
        <v>239201</v>
      </c>
      <c r="O122" s="11"/>
    </row>
    <row r="123" spans="1:15" s="8" customFormat="1" ht="21" hidden="1" x14ac:dyDescent="0.35">
      <c r="B123" s="108">
        <v>43314.611585648148</v>
      </c>
      <c r="C123" s="108">
        <v>43314</v>
      </c>
      <c r="D123" s="109" t="s">
        <v>135</v>
      </c>
      <c r="E123" s="109" t="s">
        <v>1641</v>
      </c>
      <c r="F123" s="109" t="s">
        <v>153</v>
      </c>
      <c r="G123" s="110" t="s">
        <v>154</v>
      </c>
      <c r="H123" s="109">
        <v>500</v>
      </c>
      <c r="I123" s="109" t="s">
        <v>2425</v>
      </c>
      <c r="J123" s="111">
        <v>16.873999999999999</v>
      </c>
      <c r="K123" s="111">
        <f t="shared" si="9"/>
        <v>8437</v>
      </c>
      <c r="L123" s="111">
        <f t="shared" si="8"/>
        <v>4944.0819999999994</v>
      </c>
      <c r="M123" s="109">
        <f>135+158</f>
        <v>293</v>
      </c>
      <c r="N123" s="109">
        <v>239201</v>
      </c>
      <c r="O123" s="11"/>
    </row>
    <row r="124" spans="1:15" ht="21" hidden="1" x14ac:dyDescent="0.35">
      <c r="B124" s="108">
        <v>43314.611585648148</v>
      </c>
      <c r="C124" s="108">
        <v>43314</v>
      </c>
      <c r="D124" s="109" t="s">
        <v>135</v>
      </c>
      <c r="E124" s="109" t="s">
        <v>1641</v>
      </c>
      <c r="F124" s="109" t="s">
        <v>192</v>
      </c>
      <c r="G124" s="110" t="s">
        <v>193</v>
      </c>
      <c r="H124" s="109">
        <v>300</v>
      </c>
      <c r="I124" s="109" t="s">
        <v>2425</v>
      </c>
      <c r="J124" s="111">
        <v>27.789000000000001</v>
      </c>
      <c r="K124" s="111">
        <f t="shared" si="9"/>
        <v>8336.7000000000007</v>
      </c>
      <c r="L124" s="111">
        <f t="shared" si="8"/>
        <v>5557.8</v>
      </c>
      <c r="M124" s="109">
        <v>200</v>
      </c>
      <c r="N124" s="109">
        <v>239201</v>
      </c>
    </row>
    <row r="125" spans="1:15" ht="21" hidden="1" x14ac:dyDescent="0.35">
      <c r="B125" s="108">
        <v>43504.361168981479</v>
      </c>
      <c r="C125" s="108">
        <v>43503</v>
      </c>
      <c r="D125" s="109" t="s">
        <v>40</v>
      </c>
      <c r="E125" s="109" t="s">
        <v>2341</v>
      </c>
      <c r="F125" s="109" t="s">
        <v>1653</v>
      </c>
      <c r="G125" s="110" t="s">
        <v>1654</v>
      </c>
      <c r="H125" s="109">
        <v>37</v>
      </c>
      <c r="I125" s="109" t="s">
        <v>2425</v>
      </c>
      <c r="J125" s="111">
        <v>47.2</v>
      </c>
      <c r="K125" s="111">
        <f t="shared" si="9"/>
        <v>1746.4</v>
      </c>
      <c r="L125" s="111">
        <f t="shared" si="8"/>
        <v>2973.6000000000004</v>
      </c>
      <c r="M125" s="109">
        <v>63</v>
      </c>
      <c r="N125" s="109">
        <v>239201</v>
      </c>
      <c r="O125" s="8"/>
    </row>
    <row r="126" spans="1:15" s="63" customFormat="1" ht="21" hidden="1" x14ac:dyDescent="0.35">
      <c r="A126" s="11"/>
      <c r="B126" s="108">
        <v>42136.609907407408</v>
      </c>
      <c r="C126" s="108">
        <v>42136</v>
      </c>
      <c r="D126" s="109" t="s">
        <v>40</v>
      </c>
      <c r="E126" s="109" t="s">
        <v>1970</v>
      </c>
      <c r="F126" s="109" t="s">
        <v>1927</v>
      </c>
      <c r="G126" s="110" t="s">
        <v>1928</v>
      </c>
      <c r="H126" s="109">
        <v>15</v>
      </c>
      <c r="I126" s="109" t="s">
        <v>2425</v>
      </c>
      <c r="J126" s="111">
        <v>38.94</v>
      </c>
      <c r="K126" s="111">
        <f t="shared" si="9"/>
        <v>584.09999999999991</v>
      </c>
      <c r="L126" s="111">
        <f t="shared" si="8"/>
        <v>584.09999999999991</v>
      </c>
      <c r="M126" s="109">
        <v>15</v>
      </c>
      <c r="N126" s="109">
        <v>239201</v>
      </c>
    </row>
    <row r="127" spans="1:15" ht="21" hidden="1" x14ac:dyDescent="0.35">
      <c r="B127" s="34">
        <v>42859.442789351851</v>
      </c>
      <c r="C127" s="34">
        <v>42858</v>
      </c>
      <c r="D127" s="35" t="s">
        <v>135</v>
      </c>
      <c r="E127" s="35" t="s">
        <v>1011</v>
      </c>
      <c r="F127" s="35" t="s">
        <v>1028</v>
      </c>
      <c r="G127" s="36" t="s">
        <v>1029</v>
      </c>
      <c r="H127" s="35">
        <v>1750</v>
      </c>
      <c r="I127" s="35" t="s">
        <v>2428</v>
      </c>
      <c r="J127" s="37">
        <v>6.5961999999999996</v>
      </c>
      <c r="K127" s="111">
        <f t="shared" si="9"/>
        <v>11543.349999999999</v>
      </c>
      <c r="L127" s="37">
        <f t="shared" si="8"/>
        <v>14617.179199999999</v>
      </c>
      <c r="M127" s="35">
        <f>2400-184</f>
        <v>2216</v>
      </c>
      <c r="N127" s="109">
        <v>239201</v>
      </c>
    </row>
    <row r="128" spans="1:15" ht="21" hidden="1" x14ac:dyDescent="0.35">
      <c r="B128" s="34">
        <v>43314.611585648148</v>
      </c>
      <c r="C128" s="34">
        <v>43314</v>
      </c>
      <c r="D128" s="35" t="s">
        <v>135</v>
      </c>
      <c r="E128" s="35" t="s">
        <v>1641</v>
      </c>
      <c r="F128" s="35" t="s">
        <v>1030</v>
      </c>
      <c r="G128" s="36" t="s">
        <v>1031</v>
      </c>
      <c r="H128" s="35">
        <v>100</v>
      </c>
      <c r="I128" s="35" t="s">
        <v>2428</v>
      </c>
      <c r="J128" s="37">
        <v>22.738600000000002</v>
      </c>
      <c r="K128" s="111">
        <f t="shared" si="9"/>
        <v>2273.86</v>
      </c>
      <c r="L128" s="37">
        <f t="shared" si="8"/>
        <v>1728.1336000000001</v>
      </c>
      <c r="M128" s="35">
        <v>76</v>
      </c>
      <c r="N128" s="109">
        <v>239201</v>
      </c>
    </row>
    <row r="129" spans="1:15" ht="42" hidden="1" x14ac:dyDescent="0.35">
      <c r="B129" s="34">
        <v>43314.611585648148</v>
      </c>
      <c r="C129" s="34">
        <v>43314</v>
      </c>
      <c r="D129" s="35" t="s">
        <v>135</v>
      </c>
      <c r="E129" s="35" t="s">
        <v>1641</v>
      </c>
      <c r="F129" s="35" t="s">
        <v>1651</v>
      </c>
      <c r="G129" s="36" t="s">
        <v>1652</v>
      </c>
      <c r="H129" s="35">
        <v>30</v>
      </c>
      <c r="I129" s="109" t="s">
        <v>2425</v>
      </c>
      <c r="J129" s="37">
        <v>13.9948</v>
      </c>
      <c r="K129" s="111">
        <f t="shared" si="9"/>
        <v>419.84399999999999</v>
      </c>
      <c r="L129" s="37">
        <f t="shared" si="8"/>
        <v>699.74</v>
      </c>
      <c r="M129" s="35">
        <v>50</v>
      </c>
      <c r="N129" s="109">
        <v>239201</v>
      </c>
    </row>
    <row r="130" spans="1:15" ht="42" hidden="1" x14ac:dyDescent="0.35">
      <c r="B130" s="34">
        <v>43314.611585648148</v>
      </c>
      <c r="C130" s="34">
        <v>43314</v>
      </c>
      <c r="D130" s="35" t="s">
        <v>135</v>
      </c>
      <c r="E130" s="35" t="s">
        <v>1641</v>
      </c>
      <c r="F130" s="35" t="s">
        <v>1024</v>
      </c>
      <c r="G130" s="36" t="s">
        <v>1025</v>
      </c>
      <c r="H130" s="35">
        <v>30</v>
      </c>
      <c r="I130" s="109" t="s">
        <v>2425</v>
      </c>
      <c r="J130" s="37">
        <v>54.799199999999999</v>
      </c>
      <c r="K130" s="111">
        <f t="shared" si="9"/>
        <v>1643.9759999999999</v>
      </c>
      <c r="L130" s="37">
        <f t="shared" si="8"/>
        <v>602.7912</v>
      </c>
      <c r="M130" s="35">
        <v>11</v>
      </c>
      <c r="N130" s="109">
        <v>239201</v>
      </c>
    </row>
    <row r="131" spans="1:15" ht="21" hidden="1" x14ac:dyDescent="0.35">
      <c r="B131" s="34">
        <v>43314.611585648148</v>
      </c>
      <c r="C131" s="34">
        <v>43314</v>
      </c>
      <c r="D131" s="35" t="s">
        <v>135</v>
      </c>
      <c r="E131" s="35" t="s">
        <v>1641</v>
      </c>
      <c r="F131" s="35" t="s">
        <v>1026</v>
      </c>
      <c r="G131" s="36" t="s">
        <v>1027</v>
      </c>
      <c r="H131" s="35">
        <v>100</v>
      </c>
      <c r="I131" s="35" t="s">
        <v>2428</v>
      </c>
      <c r="J131" s="37">
        <v>20.744399999999999</v>
      </c>
      <c r="K131" s="111">
        <f t="shared" si="9"/>
        <v>2074.44</v>
      </c>
      <c r="L131" s="37">
        <f t="shared" si="8"/>
        <v>62.233199999999997</v>
      </c>
      <c r="M131" s="35">
        <v>3</v>
      </c>
      <c r="N131" s="109">
        <v>239201</v>
      </c>
    </row>
    <row r="132" spans="1:15" ht="21" x14ac:dyDescent="0.35">
      <c r="B132" s="34">
        <v>43314.611585648148</v>
      </c>
      <c r="C132" s="34">
        <v>43314</v>
      </c>
      <c r="D132" s="35" t="s">
        <v>135</v>
      </c>
      <c r="E132" s="35" t="s">
        <v>1641</v>
      </c>
      <c r="F132" s="35" t="s">
        <v>142</v>
      </c>
      <c r="G132" s="36" t="s">
        <v>143</v>
      </c>
      <c r="H132" s="35">
        <v>40000</v>
      </c>
      <c r="I132" s="35" t="s">
        <v>2428</v>
      </c>
      <c r="J132" s="37">
        <v>2.1004</v>
      </c>
      <c r="K132" s="111">
        <f t="shared" si="9"/>
        <v>84016</v>
      </c>
      <c r="L132" s="37">
        <f t="shared" si="8"/>
        <v>15753</v>
      </c>
      <c r="M132" s="35">
        <v>7500</v>
      </c>
      <c r="N132" s="109">
        <v>233201</v>
      </c>
    </row>
    <row r="133" spans="1:15" ht="21" hidden="1" x14ac:dyDescent="0.35">
      <c r="B133" s="34">
        <v>43314.611585648148</v>
      </c>
      <c r="C133" s="34">
        <v>43314</v>
      </c>
      <c r="D133" s="35" t="s">
        <v>135</v>
      </c>
      <c r="E133" s="35" t="s">
        <v>1641</v>
      </c>
      <c r="F133" s="35" t="s">
        <v>481</v>
      </c>
      <c r="G133" s="36" t="s">
        <v>482</v>
      </c>
      <c r="H133" s="35">
        <v>100</v>
      </c>
      <c r="I133" s="35" t="s">
        <v>2428</v>
      </c>
      <c r="J133" s="37">
        <v>3.9411999999999998</v>
      </c>
      <c r="K133" s="111">
        <f t="shared" si="9"/>
        <v>394.12</v>
      </c>
      <c r="L133" s="37">
        <f t="shared" si="8"/>
        <v>532.06200000000001</v>
      </c>
      <c r="M133" s="35">
        <v>135</v>
      </c>
      <c r="N133" s="109">
        <v>239201</v>
      </c>
    </row>
    <row r="134" spans="1:15" s="8" customFormat="1" ht="21" hidden="1" x14ac:dyDescent="0.35">
      <c r="A134" s="11"/>
      <c r="B134" s="34">
        <v>43384.427384259259</v>
      </c>
      <c r="C134" s="34">
        <v>43382</v>
      </c>
      <c r="D134" s="35" t="s">
        <v>40</v>
      </c>
      <c r="E134" s="35" t="s">
        <v>1758</v>
      </c>
      <c r="F134" s="35" t="s">
        <v>209</v>
      </c>
      <c r="G134" s="36" t="s">
        <v>210</v>
      </c>
      <c r="H134" s="35">
        <v>200</v>
      </c>
      <c r="I134" s="35" t="s">
        <v>2428</v>
      </c>
      <c r="J134" s="37">
        <v>6.9</v>
      </c>
      <c r="K134" s="111">
        <f t="shared" si="9"/>
        <v>1380</v>
      </c>
      <c r="L134" s="37">
        <f t="shared" si="8"/>
        <v>1531.8000000000002</v>
      </c>
      <c r="M134" s="35">
        <v>222</v>
      </c>
      <c r="N134" s="109">
        <v>239201</v>
      </c>
      <c r="O134" s="11"/>
    </row>
    <row r="135" spans="1:15" ht="21" x14ac:dyDescent="0.35">
      <c r="B135" s="34">
        <v>43307.601689814815</v>
      </c>
      <c r="C135" s="34">
        <v>43307</v>
      </c>
      <c r="D135" s="35" t="s">
        <v>135</v>
      </c>
      <c r="E135" s="35" t="s">
        <v>1627</v>
      </c>
      <c r="F135" s="35" t="s">
        <v>144</v>
      </c>
      <c r="G135" s="36" t="s">
        <v>145</v>
      </c>
      <c r="H135" s="35">
        <v>520</v>
      </c>
      <c r="I135" s="35" t="s">
        <v>2428</v>
      </c>
      <c r="J135" s="37">
        <v>25.488</v>
      </c>
      <c r="K135" s="111">
        <f t="shared" si="9"/>
        <v>13253.76</v>
      </c>
      <c r="L135" s="37">
        <f t="shared" si="8"/>
        <v>6422.9759999999997</v>
      </c>
      <c r="M135" s="35">
        <v>252</v>
      </c>
      <c r="N135" s="109">
        <v>233201</v>
      </c>
    </row>
    <row r="136" spans="1:15" s="60" customFormat="1" ht="21" x14ac:dyDescent="0.35">
      <c r="A136" s="11"/>
      <c r="B136" s="108">
        <v>43315.436851851853</v>
      </c>
      <c r="C136" s="108">
        <v>43315</v>
      </c>
      <c r="D136" s="109" t="s">
        <v>135</v>
      </c>
      <c r="E136" s="109" t="s">
        <v>1687</v>
      </c>
      <c r="F136" s="109" t="s">
        <v>194</v>
      </c>
      <c r="G136" s="110" t="s">
        <v>195</v>
      </c>
      <c r="H136" s="109">
        <v>250</v>
      </c>
      <c r="I136" s="109" t="s">
        <v>2428</v>
      </c>
      <c r="J136" s="111">
        <v>16.873999999999999</v>
      </c>
      <c r="K136" s="111">
        <f t="shared" si="9"/>
        <v>4218.5</v>
      </c>
      <c r="L136" s="37">
        <f t="shared" si="8"/>
        <v>3121.6899999999996</v>
      </c>
      <c r="M136" s="109">
        <v>185</v>
      </c>
      <c r="N136" s="109">
        <v>233201</v>
      </c>
    </row>
    <row r="137" spans="1:15" s="8" customFormat="1" ht="21" x14ac:dyDescent="0.35">
      <c r="A137" s="11"/>
      <c r="B137" s="34">
        <v>43314.611585648148</v>
      </c>
      <c r="C137" s="34">
        <v>43314</v>
      </c>
      <c r="D137" s="35" t="s">
        <v>135</v>
      </c>
      <c r="E137" s="35" t="s">
        <v>1641</v>
      </c>
      <c r="F137" s="35" t="s">
        <v>1022</v>
      </c>
      <c r="G137" s="36" t="s">
        <v>1023</v>
      </c>
      <c r="H137" s="35">
        <v>15</v>
      </c>
      <c r="I137" s="35" t="s">
        <v>2428</v>
      </c>
      <c r="J137" s="37">
        <v>299.9914</v>
      </c>
      <c r="K137" s="111">
        <f t="shared" si="9"/>
        <v>4499.8710000000001</v>
      </c>
      <c r="L137" s="37">
        <f t="shared" si="8"/>
        <v>3299.9054000000001</v>
      </c>
      <c r="M137" s="35">
        <v>11</v>
      </c>
      <c r="N137" s="109">
        <v>233201</v>
      </c>
    </row>
    <row r="138" spans="1:15" s="8" customFormat="1" ht="21" hidden="1" x14ac:dyDescent="0.35">
      <c r="A138" s="11"/>
      <c r="B138" s="34">
        <v>43314.611585648148</v>
      </c>
      <c r="C138" s="34">
        <v>43314</v>
      </c>
      <c r="D138" s="35" t="s">
        <v>135</v>
      </c>
      <c r="E138" s="35" t="s">
        <v>1641</v>
      </c>
      <c r="F138" s="35" t="s">
        <v>487</v>
      </c>
      <c r="G138" s="36" t="s">
        <v>488</v>
      </c>
      <c r="H138" s="35">
        <v>20</v>
      </c>
      <c r="I138" s="35" t="s">
        <v>2428</v>
      </c>
      <c r="J138" s="37">
        <v>166.99359999999999</v>
      </c>
      <c r="K138" s="111">
        <f t="shared" si="9"/>
        <v>3339.8719999999998</v>
      </c>
      <c r="L138" s="37">
        <f t="shared" si="8"/>
        <v>5677.7823999999991</v>
      </c>
      <c r="M138" s="35">
        <f>16+18</f>
        <v>34</v>
      </c>
      <c r="N138" s="109">
        <v>239201</v>
      </c>
    </row>
    <row r="139" spans="1:15" ht="21" hidden="1" x14ac:dyDescent="0.35">
      <c r="B139" s="34">
        <v>43314.611585648148</v>
      </c>
      <c r="C139" s="34">
        <v>43314</v>
      </c>
      <c r="D139" s="35" t="s">
        <v>135</v>
      </c>
      <c r="E139" s="35" t="s">
        <v>1641</v>
      </c>
      <c r="F139" s="35" t="s">
        <v>1643</v>
      </c>
      <c r="G139" s="36" t="s">
        <v>1644</v>
      </c>
      <c r="H139" s="35">
        <v>50</v>
      </c>
      <c r="I139" s="35" t="s">
        <v>2428</v>
      </c>
      <c r="J139" s="37">
        <v>21.995200000000001</v>
      </c>
      <c r="K139" s="111">
        <f t="shared" si="9"/>
        <v>1099.76</v>
      </c>
      <c r="L139" s="37">
        <f t="shared" si="8"/>
        <v>1781.6112000000001</v>
      </c>
      <c r="M139" s="35">
        <v>81</v>
      </c>
      <c r="N139" s="109">
        <v>239201</v>
      </c>
      <c r="O139" s="8"/>
    </row>
    <row r="140" spans="1:15" ht="21" hidden="1" x14ac:dyDescent="0.35">
      <c r="B140" s="34">
        <v>43314.611585648148</v>
      </c>
      <c r="C140" s="34">
        <v>43314</v>
      </c>
      <c r="D140" s="35" t="s">
        <v>135</v>
      </c>
      <c r="E140" s="35" t="s">
        <v>1641</v>
      </c>
      <c r="F140" s="35" t="s">
        <v>1645</v>
      </c>
      <c r="G140" s="36" t="s">
        <v>1646</v>
      </c>
      <c r="H140" s="35">
        <v>750</v>
      </c>
      <c r="I140" s="35" t="s">
        <v>2428</v>
      </c>
      <c r="J140" s="37">
        <v>22.998200000000001</v>
      </c>
      <c r="K140" s="111">
        <f t="shared" si="9"/>
        <v>17248.650000000001</v>
      </c>
      <c r="L140" s="37">
        <f t="shared" si="8"/>
        <v>8739.3160000000007</v>
      </c>
      <c r="M140" s="35">
        <v>380</v>
      </c>
      <c r="N140" s="109">
        <v>239201</v>
      </c>
    </row>
    <row r="141" spans="1:15" ht="21" hidden="1" x14ac:dyDescent="0.35">
      <c r="B141" s="34">
        <v>43314.611585648148</v>
      </c>
      <c r="C141" s="34">
        <v>43314</v>
      </c>
      <c r="D141" s="35" t="s">
        <v>135</v>
      </c>
      <c r="E141" s="35" t="s">
        <v>1641</v>
      </c>
      <c r="F141" s="35" t="s">
        <v>510</v>
      </c>
      <c r="G141" s="36" t="s">
        <v>511</v>
      </c>
      <c r="H141" s="35">
        <v>1700</v>
      </c>
      <c r="I141" s="35" t="s">
        <v>2428</v>
      </c>
      <c r="J141" s="37">
        <v>14.242599999999999</v>
      </c>
      <c r="K141" s="111">
        <f t="shared" si="9"/>
        <v>24212.42</v>
      </c>
      <c r="L141" s="37">
        <f t="shared" si="8"/>
        <v>15353.522799999999</v>
      </c>
      <c r="M141" s="35">
        <f>878+200</f>
        <v>1078</v>
      </c>
      <c r="N141" s="109">
        <v>239201</v>
      </c>
      <c r="O141" s="8"/>
    </row>
    <row r="142" spans="1:15" ht="42" hidden="1" x14ac:dyDescent="0.35">
      <c r="B142" s="34">
        <v>42536.590624999997</v>
      </c>
      <c r="C142" s="34">
        <v>42502</v>
      </c>
      <c r="D142" s="35" t="s">
        <v>40</v>
      </c>
      <c r="E142" s="35" t="s">
        <v>475</v>
      </c>
      <c r="F142" s="35" t="s">
        <v>512</v>
      </c>
      <c r="G142" s="36" t="s">
        <v>2527</v>
      </c>
      <c r="H142" s="35">
        <v>40</v>
      </c>
      <c r="I142" s="35" t="s">
        <v>2426</v>
      </c>
      <c r="J142" s="37">
        <v>135.00380000000001</v>
      </c>
      <c r="K142" s="111">
        <f t="shared" si="9"/>
        <v>5400.152</v>
      </c>
      <c r="L142" s="37">
        <f t="shared" si="8"/>
        <v>2160.0608000000002</v>
      </c>
      <c r="M142" s="35">
        <v>16</v>
      </c>
      <c r="N142" s="109">
        <v>239201</v>
      </c>
    </row>
    <row r="143" spans="1:15" ht="21" hidden="1" x14ac:dyDescent="0.35">
      <c r="B143" s="34">
        <v>43314.611585648148</v>
      </c>
      <c r="C143" s="34">
        <v>43314</v>
      </c>
      <c r="D143" s="35" t="s">
        <v>135</v>
      </c>
      <c r="E143" s="35" t="s">
        <v>1641</v>
      </c>
      <c r="F143" s="35" t="s">
        <v>302</v>
      </c>
      <c r="G143" s="36" t="s">
        <v>303</v>
      </c>
      <c r="H143" s="35">
        <v>500</v>
      </c>
      <c r="I143" s="35" t="s">
        <v>2428</v>
      </c>
      <c r="J143" s="37">
        <v>12.803000000000001</v>
      </c>
      <c r="K143" s="111">
        <f t="shared" si="9"/>
        <v>6401.5</v>
      </c>
      <c r="L143" s="37">
        <f t="shared" si="8"/>
        <v>3123.9320000000002</v>
      </c>
      <c r="M143" s="35">
        <v>244</v>
      </c>
      <c r="N143" s="109">
        <v>239201</v>
      </c>
    </row>
    <row r="144" spans="1:15" s="133" customFormat="1" ht="21" hidden="1" x14ac:dyDescent="0.35">
      <c r="A144" s="11"/>
      <c r="B144" s="108">
        <v>43390.646238425928</v>
      </c>
      <c r="C144" s="108">
        <v>43390</v>
      </c>
      <c r="D144" s="109" t="s">
        <v>40</v>
      </c>
      <c r="E144" s="109" t="s">
        <v>1772</v>
      </c>
      <c r="F144" s="109" t="s">
        <v>1773</v>
      </c>
      <c r="G144" s="110" t="s">
        <v>1774</v>
      </c>
      <c r="H144" s="109">
        <v>50</v>
      </c>
      <c r="I144" s="109" t="s">
        <v>2428</v>
      </c>
      <c r="J144" s="111">
        <v>526.221</v>
      </c>
      <c r="K144" s="111">
        <f t="shared" si="9"/>
        <v>26311.05</v>
      </c>
      <c r="L144" s="111">
        <f t="shared" si="8"/>
        <v>25784.829000000002</v>
      </c>
      <c r="M144" s="109">
        <v>49</v>
      </c>
      <c r="N144" s="109">
        <v>233101</v>
      </c>
    </row>
    <row r="145" spans="1:15" s="60" customFormat="1" ht="21" hidden="1" x14ac:dyDescent="0.35">
      <c r="A145" s="11"/>
      <c r="B145" s="108">
        <v>43326.571238425924</v>
      </c>
      <c r="C145" s="108">
        <v>43326</v>
      </c>
      <c r="D145" s="109" t="s">
        <v>135</v>
      </c>
      <c r="E145" s="109" t="s">
        <v>1708</v>
      </c>
      <c r="F145" s="109" t="s">
        <v>190</v>
      </c>
      <c r="G145" s="110" t="s">
        <v>191</v>
      </c>
      <c r="H145" s="109">
        <v>200</v>
      </c>
      <c r="I145" s="109" t="s">
        <v>2428</v>
      </c>
      <c r="J145" s="111">
        <v>218.06399999999999</v>
      </c>
      <c r="K145" s="111">
        <f t="shared" si="9"/>
        <v>43612.799999999996</v>
      </c>
      <c r="L145" s="111">
        <f t="shared" si="8"/>
        <v>23114.784</v>
      </c>
      <c r="M145" s="109">
        <v>106</v>
      </c>
      <c r="N145" s="109">
        <v>233101</v>
      </c>
    </row>
    <row r="146" spans="1:15" ht="42" hidden="1" x14ac:dyDescent="0.35">
      <c r="B146" s="34">
        <v>42955.551122685189</v>
      </c>
      <c r="C146" s="34">
        <v>42955</v>
      </c>
      <c r="D146" s="35" t="s">
        <v>135</v>
      </c>
      <c r="E146" s="35" t="s">
        <v>1116</v>
      </c>
      <c r="F146" s="35" t="s">
        <v>1178</v>
      </c>
      <c r="G146" s="36" t="s">
        <v>1179</v>
      </c>
      <c r="H146" s="35">
        <v>26</v>
      </c>
      <c r="I146" s="35" t="s">
        <v>2429</v>
      </c>
      <c r="J146" s="37">
        <v>2596</v>
      </c>
      <c r="K146" s="111">
        <f t="shared" si="9"/>
        <v>67496</v>
      </c>
      <c r="L146" s="37">
        <f t="shared" si="8"/>
        <v>31152</v>
      </c>
      <c r="M146" s="35">
        <v>12</v>
      </c>
      <c r="N146" s="109">
        <v>233101</v>
      </c>
    </row>
    <row r="147" spans="1:15" ht="42" x14ac:dyDescent="0.35">
      <c r="B147" s="34">
        <v>43314.611585648148</v>
      </c>
      <c r="C147" s="34">
        <v>43314</v>
      </c>
      <c r="D147" s="35" t="s">
        <v>135</v>
      </c>
      <c r="E147" s="35" t="s">
        <v>1641</v>
      </c>
      <c r="F147" s="35" t="s">
        <v>514</v>
      </c>
      <c r="G147" s="36" t="s">
        <v>515</v>
      </c>
      <c r="H147" s="35">
        <v>200</v>
      </c>
      <c r="I147" s="35" t="s">
        <v>2434</v>
      </c>
      <c r="J147" s="37">
        <v>11.847200000000001</v>
      </c>
      <c r="K147" s="111">
        <f t="shared" si="9"/>
        <v>2369.44</v>
      </c>
      <c r="L147" s="37">
        <f t="shared" si="8"/>
        <v>1267.6504</v>
      </c>
      <c r="M147" s="35">
        <v>107</v>
      </c>
      <c r="N147" s="109">
        <v>233201</v>
      </c>
    </row>
    <row r="148" spans="1:15" ht="21" x14ac:dyDescent="0.35">
      <c r="B148" s="34">
        <v>43060.49722222222</v>
      </c>
      <c r="C148" s="34">
        <v>43060</v>
      </c>
      <c r="D148" s="35" t="s">
        <v>40</v>
      </c>
      <c r="E148" s="35" t="s">
        <v>1284</v>
      </c>
      <c r="F148" s="35" t="s">
        <v>1285</v>
      </c>
      <c r="G148" s="36" t="s">
        <v>1286</v>
      </c>
      <c r="H148" s="35">
        <v>500</v>
      </c>
      <c r="I148" s="35" t="s">
        <v>2436</v>
      </c>
      <c r="J148" s="37">
        <v>41.3</v>
      </c>
      <c r="K148" s="111">
        <f t="shared" si="9"/>
        <v>20650</v>
      </c>
      <c r="L148" s="37">
        <f t="shared" si="8"/>
        <v>11605.3</v>
      </c>
      <c r="M148" s="35">
        <v>281</v>
      </c>
      <c r="N148" s="109">
        <v>233201</v>
      </c>
    </row>
    <row r="149" spans="1:15" ht="21" hidden="1" x14ac:dyDescent="0.35">
      <c r="B149" s="34">
        <v>43314.611585648148</v>
      </c>
      <c r="C149" s="34">
        <v>43314</v>
      </c>
      <c r="D149" s="35" t="s">
        <v>135</v>
      </c>
      <c r="E149" s="35" t="s">
        <v>1641</v>
      </c>
      <c r="F149" s="35" t="s">
        <v>157</v>
      </c>
      <c r="G149" s="36" t="s">
        <v>158</v>
      </c>
      <c r="H149" s="35">
        <v>100</v>
      </c>
      <c r="I149" s="35" t="s">
        <v>2428</v>
      </c>
      <c r="J149" s="37">
        <v>16.791399999999999</v>
      </c>
      <c r="K149" s="111">
        <f t="shared" si="9"/>
        <v>1679.1399999999999</v>
      </c>
      <c r="L149" s="37">
        <f t="shared" si="8"/>
        <v>587.69899999999996</v>
      </c>
      <c r="M149" s="35">
        <v>35</v>
      </c>
      <c r="N149" s="109">
        <v>239201</v>
      </c>
    </row>
    <row r="150" spans="1:15" ht="21" hidden="1" x14ac:dyDescent="0.35">
      <c r="B150" s="34">
        <v>43314.611585648148</v>
      </c>
      <c r="C150" s="34">
        <v>43314</v>
      </c>
      <c r="D150" s="35" t="s">
        <v>135</v>
      </c>
      <c r="E150" s="35" t="s">
        <v>1641</v>
      </c>
      <c r="F150" s="35" t="s">
        <v>506</v>
      </c>
      <c r="G150" s="36" t="s">
        <v>507</v>
      </c>
      <c r="H150" s="35">
        <v>200</v>
      </c>
      <c r="I150" s="35" t="s">
        <v>2428</v>
      </c>
      <c r="J150" s="37">
        <v>9.9946000000000002</v>
      </c>
      <c r="K150" s="111">
        <f t="shared" si="9"/>
        <v>1998.92</v>
      </c>
      <c r="L150" s="37">
        <f t="shared" si="8"/>
        <v>1749.0550000000001</v>
      </c>
      <c r="M150" s="35">
        <v>175</v>
      </c>
      <c r="N150" s="109">
        <v>239201</v>
      </c>
    </row>
    <row r="151" spans="1:15" ht="21" hidden="1" x14ac:dyDescent="0.35">
      <c r="B151" s="34">
        <v>43314.611585648148</v>
      </c>
      <c r="C151" s="34">
        <v>43314</v>
      </c>
      <c r="D151" s="35" t="s">
        <v>135</v>
      </c>
      <c r="E151" s="35" t="s">
        <v>1641</v>
      </c>
      <c r="F151" s="35" t="s">
        <v>188</v>
      </c>
      <c r="G151" s="36" t="s">
        <v>189</v>
      </c>
      <c r="H151" s="35">
        <v>1500</v>
      </c>
      <c r="I151" s="35" t="s">
        <v>2428</v>
      </c>
      <c r="J151" s="37">
        <v>14.5</v>
      </c>
      <c r="K151" s="111">
        <f t="shared" si="9"/>
        <v>21750</v>
      </c>
      <c r="L151" s="37">
        <f t="shared" si="8"/>
        <v>11266.5</v>
      </c>
      <c r="M151" s="35">
        <f>349+345+83</f>
        <v>777</v>
      </c>
      <c r="N151" s="109">
        <v>239201</v>
      </c>
    </row>
    <row r="152" spans="1:15" ht="42" x14ac:dyDescent="0.35">
      <c r="B152" s="34">
        <v>43439</v>
      </c>
      <c r="C152" s="34">
        <v>43439.549768518518</v>
      </c>
      <c r="D152" s="31" t="s">
        <v>135</v>
      </c>
      <c r="E152" s="31" t="s">
        <v>1858</v>
      </c>
      <c r="F152" s="35" t="s">
        <v>1859</v>
      </c>
      <c r="G152" s="36" t="s">
        <v>1860</v>
      </c>
      <c r="H152" s="35">
        <v>500</v>
      </c>
      <c r="I152" s="38" t="s">
        <v>2428</v>
      </c>
      <c r="J152" s="37">
        <v>63.72</v>
      </c>
      <c r="K152" s="111">
        <f t="shared" si="9"/>
        <v>31860</v>
      </c>
      <c r="L152" s="37">
        <f t="shared" si="8"/>
        <v>34090.199999999997</v>
      </c>
      <c r="M152" s="35">
        <v>535</v>
      </c>
      <c r="N152" s="109">
        <v>233201</v>
      </c>
    </row>
    <row r="153" spans="1:15" s="8" customFormat="1" ht="42" x14ac:dyDescent="0.35">
      <c r="B153" s="34">
        <v>43446</v>
      </c>
      <c r="C153" s="34">
        <v>43447.36037037037</v>
      </c>
      <c r="D153" s="31" t="s">
        <v>135</v>
      </c>
      <c r="E153" s="31" t="s">
        <v>1883</v>
      </c>
      <c r="F153" s="35" t="s">
        <v>1864</v>
      </c>
      <c r="G153" s="36" t="s">
        <v>1865</v>
      </c>
      <c r="H153" s="35">
        <v>121</v>
      </c>
      <c r="I153" s="38" t="s">
        <v>2428</v>
      </c>
      <c r="J153" s="37">
        <v>79.06</v>
      </c>
      <c r="K153" s="111">
        <f t="shared" si="9"/>
        <v>9566.26</v>
      </c>
      <c r="L153" s="37">
        <f t="shared" si="8"/>
        <v>38818.46</v>
      </c>
      <c r="M153" s="38">
        <v>491</v>
      </c>
      <c r="N153" s="109">
        <v>233201</v>
      </c>
      <c r="O153" s="11"/>
    </row>
    <row r="154" spans="1:15" ht="21" hidden="1" x14ac:dyDescent="0.35">
      <c r="B154" s="34">
        <v>43314.611585648148</v>
      </c>
      <c r="C154" s="34">
        <v>43314</v>
      </c>
      <c r="D154" s="35" t="s">
        <v>135</v>
      </c>
      <c r="E154" s="35" t="s">
        <v>1641</v>
      </c>
      <c r="F154" s="35" t="s">
        <v>502</v>
      </c>
      <c r="G154" s="36" t="s">
        <v>503</v>
      </c>
      <c r="H154" s="35">
        <v>100</v>
      </c>
      <c r="I154" s="35" t="s">
        <v>2428</v>
      </c>
      <c r="J154" s="37">
        <v>28.296399999999998</v>
      </c>
      <c r="K154" s="111">
        <f t="shared" si="9"/>
        <v>2829.64</v>
      </c>
      <c r="L154" s="37">
        <f t="shared" si="8"/>
        <v>792.29919999999993</v>
      </c>
      <c r="M154" s="35">
        <v>28</v>
      </c>
      <c r="N154" s="109">
        <v>239201</v>
      </c>
    </row>
    <row r="155" spans="1:15" ht="21" hidden="1" x14ac:dyDescent="0.35">
      <c r="B155" s="34">
        <v>43314.611585648148</v>
      </c>
      <c r="C155" s="34">
        <v>43314</v>
      </c>
      <c r="D155" s="35" t="s">
        <v>135</v>
      </c>
      <c r="E155" s="35" t="s">
        <v>1641</v>
      </c>
      <c r="F155" s="35" t="s">
        <v>504</v>
      </c>
      <c r="G155" s="36" t="s">
        <v>505</v>
      </c>
      <c r="H155" s="35">
        <v>100</v>
      </c>
      <c r="I155" s="35" t="s">
        <v>2428</v>
      </c>
      <c r="J155" s="37">
        <v>23.788799999999998</v>
      </c>
      <c r="K155" s="111">
        <f t="shared" si="9"/>
        <v>2378.8799999999997</v>
      </c>
      <c r="L155" s="37">
        <f t="shared" si="8"/>
        <v>285.46559999999999</v>
      </c>
      <c r="M155" s="35">
        <v>12</v>
      </c>
      <c r="N155" s="109">
        <v>239201</v>
      </c>
      <c r="O155" s="8"/>
    </row>
    <row r="156" spans="1:15" ht="21" x14ac:dyDescent="0.35">
      <c r="B156" s="34">
        <v>43314.611585648148</v>
      </c>
      <c r="C156" s="34">
        <v>43314</v>
      </c>
      <c r="D156" s="35" t="s">
        <v>135</v>
      </c>
      <c r="E156" s="35" t="s">
        <v>1641</v>
      </c>
      <c r="F156" s="35" t="s">
        <v>1004</v>
      </c>
      <c r="G156" s="36" t="s">
        <v>1005</v>
      </c>
      <c r="H156" s="35">
        <v>600</v>
      </c>
      <c r="I156" s="35" t="s">
        <v>2428</v>
      </c>
      <c r="J156" s="37">
        <v>4.6020000000000003</v>
      </c>
      <c r="K156" s="111">
        <f t="shared" si="9"/>
        <v>2761.2000000000003</v>
      </c>
      <c r="L156" s="37">
        <f t="shared" si="8"/>
        <v>1380.6000000000001</v>
      </c>
      <c r="M156" s="35">
        <v>300</v>
      </c>
      <c r="N156" s="109">
        <v>233201</v>
      </c>
    </row>
    <row r="157" spans="1:15" ht="21" hidden="1" x14ac:dyDescent="0.35">
      <c r="B157" s="34">
        <v>43314.611585648148</v>
      </c>
      <c r="C157" s="34">
        <v>43314</v>
      </c>
      <c r="D157" s="35" t="s">
        <v>135</v>
      </c>
      <c r="E157" s="35" t="s">
        <v>1641</v>
      </c>
      <c r="F157" s="35" t="s">
        <v>498</v>
      </c>
      <c r="G157" s="36" t="s">
        <v>499</v>
      </c>
      <c r="H157" s="35">
        <v>10</v>
      </c>
      <c r="I157" s="35" t="s">
        <v>2428</v>
      </c>
      <c r="J157" s="37">
        <v>746.99900000000002</v>
      </c>
      <c r="K157" s="111">
        <f t="shared" si="9"/>
        <v>7469.99</v>
      </c>
      <c r="L157" s="37">
        <f t="shared" si="8"/>
        <v>11204.985000000001</v>
      </c>
      <c r="M157" s="35">
        <v>15</v>
      </c>
      <c r="N157" s="109">
        <v>239201</v>
      </c>
    </row>
    <row r="158" spans="1:15" s="60" customFormat="1" ht="21" hidden="1" x14ac:dyDescent="0.35">
      <c r="B158" s="108">
        <v>43314.611585648148</v>
      </c>
      <c r="C158" s="108">
        <v>43314</v>
      </c>
      <c r="D158" s="109" t="s">
        <v>135</v>
      </c>
      <c r="E158" s="109" t="s">
        <v>1641</v>
      </c>
      <c r="F158" s="109" t="s">
        <v>173</v>
      </c>
      <c r="G158" s="110" t="s">
        <v>174</v>
      </c>
      <c r="H158" s="109">
        <v>30</v>
      </c>
      <c r="I158" s="109" t="s">
        <v>2428</v>
      </c>
      <c r="J158" s="111">
        <v>77.998000000000005</v>
      </c>
      <c r="K158" s="111">
        <f t="shared" si="9"/>
        <v>2339.94</v>
      </c>
      <c r="L158" s="111">
        <f t="shared" si="8"/>
        <v>935.97600000000011</v>
      </c>
      <c r="M158" s="109">
        <v>12</v>
      </c>
      <c r="N158" s="109">
        <v>239201</v>
      </c>
    </row>
    <row r="159" spans="1:15" ht="42" hidden="1" x14ac:dyDescent="0.35">
      <c r="B159" s="34">
        <v>43314.611585648148</v>
      </c>
      <c r="C159" s="34">
        <v>43314</v>
      </c>
      <c r="D159" s="35" t="s">
        <v>135</v>
      </c>
      <c r="E159" s="35" t="s">
        <v>1641</v>
      </c>
      <c r="F159" s="35" t="s">
        <v>1668</v>
      </c>
      <c r="G159" s="36" t="s">
        <v>1669</v>
      </c>
      <c r="H159" s="35">
        <v>30</v>
      </c>
      <c r="I159" s="109" t="s">
        <v>2425</v>
      </c>
      <c r="J159" s="37">
        <v>34.998800000000003</v>
      </c>
      <c r="K159" s="111">
        <f t="shared" si="9"/>
        <v>1049.9640000000002</v>
      </c>
      <c r="L159" s="37">
        <f t="shared" si="8"/>
        <v>2484.9148</v>
      </c>
      <c r="M159" s="35">
        <v>71</v>
      </c>
      <c r="N159" s="109">
        <v>239201</v>
      </c>
    </row>
    <row r="160" spans="1:15" ht="42" hidden="1" x14ac:dyDescent="0.35">
      <c r="B160" s="34">
        <v>43418.41306712963</v>
      </c>
      <c r="C160" s="34">
        <v>43418</v>
      </c>
      <c r="D160" s="35" t="s">
        <v>40</v>
      </c>
      <c r="E160" s="35" t="s">
        <v>1820</v>
      </c>
      <c r="F160" s="35" t="s">
        <v>1117</v>
      </c>
      <c r="G160" s="36" t="s">
        <v>1118</v>
      </c>
      <c r="H160" s="35">
        <v>15</v>
      </c>
      <c r="I160" s="35" t="s">
        <v>2429</v>
      </c>
      <c r="J160" s="37">
        <v>3422</v>
      </c>
      <c r="K160" s="111">
        <f t="shared" si="9"/>
        <v>51330</v>
      </c>
      <c r="L160" s="37">
        <f t="shared" si="8"/>
        <v>47908</v>
      </c>
      <c r="M160" s="35">
        <v>14</v>
      </c>
      <c r="N160" s="109">
        <v>233101</v>
      </c>
    </row>
    <row r="161" spans="1:15" ht="21" hidden="1" x14ac:dyDescent="0.35">
      <c r="B161" s="34">
        <v>43314.611585648148</v>
      </c>
      <c r="C161" s="34">
        <v>43314</v>
      </c>
      <c r="D161" s="35" t="s">
        <v>135</v>
      </c>
      <c r="E161" s="35" t="s">
        <v>1641</v>
      </c>
      <c r="F161" s="35" t="s">
        <v>163</v>
      </c>
      <c r="G161" s="36" t="s">
        <v>164</v>
      </c>
      <c r="H161" s="35">
        <v>6</v>
      </c>
      <c r="I161" s="35" t="s">
        <v>2428</v>
      </c>
      <c r="J161" s="37">
        <v>594.9914</v>
      </c>
      <c r="K161" s="111">
        <f t="shared" si="9"/>
        <v>3569.9484000000002</v>
      </c>
      <c r="L161" s="37">
        <f t="shared" si="8"/>
        <v>2974.9569999999999</v>
      </c>
      <c r="M161" s="35">
        <v>5</v>
      </c>
      <c r="N161" s="109">
        <v>239201</v>
      </c>
    </row>
    <row r="162" spans="1:15" ht="21" hidden="1" x14ac:dyDescent="0.35">
      <c r="B162" s="34">
        <v>43314.611585648148</v>
      </c>
      <c r="C162" s="34">
        <v>43314</v>
      </c>
      <c r="D162" s="35" t="s">
        <v>135</v>
      </c>
      <c r="E162" s="35" t="s">
        <v>1641</v>
      </c>
      <c r="F162" s="35" t="s">
        <v>165</v>
      </c>
      <c r="G162" s="36" t="s">
        <v>166</v>
      </c>
      <c r="H162" s="35">
        <v>24</v>
      </c>
      <c r="I162" s="35" t="s">
        <v>2428</v>
      </c>
      <c r="J162" s="37">
        <v>4.9913999999999996</v>
      </c>
      <c r="K162" s="111">
        <f t="shared" si="9"/>
        <v>119.7936</v>
      </c>
      <c r="L162" s="37">
        <f t="shared" si="8"/>
        <v>39.931199999999997</v>
      </c>
      <c r="M162" s="35">
        <v>8</v>
      </c>
      <c r="N162" s="109">
        <v>239201</v>
      </c>
    </row>
    <row r="163" spans="1:15" ht="42" hidden="1" x14ac:dyDescent="0.35">
      <c r="B163" s="34">
        <v>43314.611585648148</v>
      </c>
      <c r="C163" s="34">
        <v>43314</v>
      </c>
      <c r="D163" s="35" t="s">
        <v>135</v>
      </c>
      <c r="E163" s="35" t="s">
        <v>1641</v>
      </c>
      <c r="F163" s="35" t="s">
        <v>1670</v>
      </c>
      <c r="G163" s="36" t="s">
        <v>1671</v>
      </c>
      <c r="H163" s="35">
        <v>25</v>
      </c>
      <c r="I163" s="35" t="s">
        <v>2435</v>
      </c>
      <c r="J163" s="37">
        <v>96.476799999999997</v>
      </c>
      <c r="K163" s="111">
        <f t="shared" si="9"/>
        <v>2411.92</v>
      </c>
      <c r="L163" s="37">
        <f t="shared" si="8"/>
        <v>2218.9663999999998</v>
      </c>
      <c r="M163" s="35">
        <v>23</v>
      </c>
      <c r="N163" s="109">
        <v>239201</v>
      </c>
    </row>
    <row r="164" spans="1:15" ht="21" hidden="1" x14ac:dyDescent="0.35">
      <c r="B164" s="34">
        <v>43314.611585648148</v>
      </c>
      <c r="C164" s="34">
        <v>43314</v>
      </c>
      <c r="D164" s="35" t="s">
        <v>135</v>
      </c>
      <c r="E164" s="35" t="s">
        <v>1641</v>
      </c>
      <c r="F164" s="35" t="s">
        <v>175</v>
      </c>
      <c r="G164" s="36" t="s">
        <v>176</v>
      </c>
      <c r="H164" s="35">
        <v>30</v>
      </c>
      <c r="I164" s="35" t="s">
        <v>2428</v>
      </c>
      <c r="J164" s="37">
        <v>57.997</v>
      </c>
      <c r="K164" s="111">
        <f t="shared" si="9"/>
        <v>1739.91</v>
      </c>
      <c r="L164" s="37">
        <f t="shared" si="8"/>
        <v>1739.91</v>
      </c>
      <c r="M164" s="35">
        <v>30</v>
      </c>
      <c r="N164" s="109">
        <v>239201</v>
      </c>
    </row>
    <row r="165" spans="1:15" ht="42" hidden="1" x14ac:dyDescent="0.35">
      <c r="B165" s="34">
        <v>43314.611585648148</v>
      </c>
      <c r="C165" s="34">
        <v>43314</v>
      </c>
      <c r="D165" s="35" t="s">
        <v>135</v>
      </c>
      <c r="E165" s="35" t="s">
        <v>1641</v>
      </c>
      <c r="F165" s="35" t="s">
        <v>1672</v>
      </c>
      <c r="G165" s="36" t="s">
        <v>1673</v>
      </c>
      <c r="H165" s="35">
        <v>15</v>
      </c>
      <c r="I165" s="35" t="s">
        <v>2428</v>
      </c>
      <c r="J165" s="37">
        <v>74.34</v>
      </c>
      <c r="K165" s="111">
        <f t="shared" si="9"/>
        <v>1115.1000000000001</v>
      </c>
      <c r="L165" s="37">
        <f t="shared" si="8"/>
        <v>2081.52</v>
      </c>
      <c r="M165" s="35">
        <v>28</v>
      </c>
      <c r="N165" s="109">
        <v>239201</v>
      </c>
    </row>
    <row r="166" spans="1:15" ht="21" hidden="1" x14ac:dyDescent="0.35">
      <c r="B166" s="34">
        <v>43314.611585648148</v>
      </c>
      <c r="C166" s="34">
        <v>43314</v>
      </c>
      <c r="D166" s="35" t="s">
        <v>135</v>
      </c>
      <c r="E166" s="35" t="s">
        <v>1641</v>
      </c>
      <c r="F166" s="35" t="s">
        <v>490</v>
      </c>
      <c r="G166" s="36" t="s">
        <v>491</v>
      </c>
      <c r="H166" s="35">
        <v>300</v>
      </c>
      <c r="I166" s="109" t="s">
        <v>2425</v>
      </c>
      <c r="J166" s="37">
        <v>22.632400000000001</v>
      </c>
      <c r="K166" s="111">
        <f t="shared" si="9"/>
        <v>6789.72</v>
      </c>
      <c r="L166" s="37">
        <f t="shared" si="8"/>
        <v>792.13400000000001</v>
      </c>
      <c r="M166" s="35">
        <v>35</v>
      </c>
      <c r="N166" s="109">
        <v>239201</v>
      </c>
    </row>
    <row r="167" spans="1:15" ht="21" hidden="1" x14ac:dyDescent="0.35">
      <c r="B167" s="34">
        <v>43316.367083333331</v>
      </c>
      <c r="C167" s="34">
        <v>43316</v>
      </c>
      <c r="D167" s="35" t="s">
        <v>40</v>
      </c>
      <c r="E167" s="35" t="s">
        <v>1694</v>
      </c>
      <c r="F167" s="35" t="s">
        <v>177</v>
      </c>
      <c r="G167" s="36" t="s">
        <v>178</v>
      </c>
      <c r="H167" s="35">
        <v>20</v>
      </c>
      <c r="I167" s="35" t="s">
        <v>2435</v>
      </c>
      <c r="J167" s="37">
        <v>53.1</v>
      </c>
      <c r="K167" s="111">
        <f t="shared" si="9"/>
        <v>1062</v>
      </c>
      <c r="L167" s="37">
        <f t="shared" si="8"/>
        <v>2230.2000000000003</v>
      </c>
      <c r="M167" s="35">
        <v>42</v>
      </c>
      <c r="N167" s="109">
        <v>239201</v>
      </c>
    </row>
    <row r="168" spans="1:15" ht="42" hidden="1" x14ac:dyDescent="0.35">
      <c r="B168" s="34">
        <v>42859.442789351851</v>
      </c>
      <c r="C168" s="34">
        <v>42858</v>
      </c>
      <c r="D168" s="35" t="s">
        <v>135</v>
      </c>
      <c r="E168" s="35" t="s">
        <v>1011</v>
      </c>
      <c r="F168" s="35" t="s">
        <v>220</v>
      </c>
      <c r="G168" s="36" t="s">
        <v>221</v>
      </c>
      <c r="H168" s="35">
        <v>50</v>
      </c>
      <c r="I168" s="109" t="s">
        <v>2425</v>
      </c>
      <c r="J168" s="37">
        <v>312.7</v>
      </c>
      <c r="K168" s="111">
        <f t="shared" si="9"/>
        <v>15635</v>
      </c>
      <c r="L168" s="37">
        <f t="shared" si="8"/>
        <v>14071.5</v>
      </c>
      <c r="M168" s="35">
        <v>45</v>
      </c>
      <c r="N168" s="109">
        <v>239201</v>
      </c>
    </row>
    <row r="169" spans="1:15" ht="21" hidden="1" x14ac:dyDescent="0.35">
      <c r="B169" s="34">
        <v>43332.407581018517</v>
      </c>
      <c r="C169" s="34">
        <v>43332</v>
      </c>
      <c r="D169" s="35" t="s">
        <v>40</v>
      </c>
      <c r="E169" s="35" t="s">
        <v>1718</v>
      </c>
      <c r="F169" s="35" t="s">
        <v>492</v>
      </c>
      <c r="G169" s="36" t="s">
        <v>493</v>
      </c>
      <c r="H169" s="35">
        <v>250</v>
      </c>
      <c r="I169" s="35" t="s">
        <v>2428</v>
      </c>
      <c r="J169" s="37">
        <v>13.4992</v>
      </c>
      <c r="K169" s="111">
        <f t="shared" si="9"/>
        <v>3374.8</v>
      </c>
      <c r="L169" s="37">
        <f t="shared" si="8"/>
        <v>2483.8528000000001</v>
      </c>
      <c r="M169" s="35">
        <v>184</v>
      </c>
      <c r="N169" s="109">
        <v>239201</v>
      </c>
    </row>
    <row r="170" spans="1:15" ht="21" hidden="1" x14ac:dyDescent="0.35">
      <c r="B170" s="34">
        <v>43332.407581018517</v>
      </c>
      <c r="C170" s="34">
        <v>43332</v>
      </c>
      <c r="D170" s="35" t="s">
        <v>40</v>
      </c>
      <c r="E170" s="35" t="s">
        <v>1718</v>
      </c>
      <c r="F170" s="35" t="s">
        <v>295</v>
      </c>
      <c r="G170" s="36" t="s">
        <v>296</v>
      </c>
      <c r="H170" s="35">
        <v>40</v>
      </c>
      <c r="I170" s="35" t="s">
        <v>2428</v>
      </c>
      <c r="J170" s="37">
        <v>42.48</v>
      </c>
      <c r="K170" s="111">
        <f t="shared" si="9"/>
        <v>1699.1999999999998</v>
      </c>
      <c r="L170" s="37">
        <f t="shared" si="8"/>
        <v>934.56</v>
      </c>
      <c r="M170" s="35">
        <v>22</v>
      </c>
      <c r="N170" s="109">
        <v>239201</v>
      </c>
    </row>
    <row r="171" spans="1:15" s="60" customFormat="1" ht="21" hidden="1" x14ac:dyDescent="0.35">
      <c r="A171" s="11"/>
      <c r="B171" s="108">
        <v>43314.611585648148</v>
      </c>
      <c r="C171" s="108">
        <v>43314</v>
      </c>
      <c r="D171" s="109" t="s">
        <v>135</v>
      </c>
      <c r="E171" s="109" t="s">
        <v>1641</v>
      </c>
      <c r="F171" s="109" t="s">
        <v>179</v>
      </c>
      <c r="G171" s="110" t="s">
        <v>180</v>
      </c>
      <c r="H171" s="109">
        <v>45</v>
      </c>
      <c r="I171" s="109" t="s">
        <v>2426</v>
      </c>
      <c r="J171" s="111">
        <v>351.64</v>
      </c>
      <c r="K171" s="111">
        <f t="shared" si="9"/>
        <v>15823.8</v>
      </c>
      <c r="L171" s="37">
        <f t="shared" si="8"/>
        <v>26724.639999999999</v>
      </c>
      <c r="M171" s="109">
        <f>6+11+20+20+11+8</f>
        <v>76</v>
      </c>
      <c r="N171" s="109">
        <v>239201</v>
      </c>
    </row>
    <row r="172" spans="1:15" s="7" customFormat="1" ht="21" x14ac:dyDescent="0.35">
      <c r="B172" s="144">
        <v>43760</v>
      </c>
      <c r="C172" s="144">
        <v>43760</v>
      </c>
      <c r="D172" s="109" t="s">
        <v>40</v>
      </c>
      <c r="E172" s="109" t="s">
        <v>1718</v>
      </c>
      <c r="F172" s="104" t="s">
        <v>1719</v>
      </c>
      <c r="G172" s="145" t="s">
        <v>1720</v>
      </c>
      <c r="H172" s="104">
        <v>150</v>
      </c>
      <c r="I172" s="104" t="s">
        <v>2428</v>
      </c>
      <c r="J172" s="146">
        <v>2.95</v>
      </c>
      <c r="K172" s="146">
        <f t="shared" si="9"/>
        <v>442.5</v>
      </c>
      <c r="L172" s="146">
        <f t="shared" si="8"/>
        <v>702.1</v>
      </c>
      <c r="M172" s="104">
        <v>238</v>
      </c>
      <c r="N172" s="104">
        <v>233201</v>
      </c>
    </row>
    <row r="173" spans="1:15" ht="42" hidden="1" x14ac:dyDescent="0.35">
      <c r="B173" s="34">
        <v>43332.407581018517</v>
      </c>
      <c r="C173" s="34">
        <v>43332</v>
      </c>
      <c r="D173" s="35" t="s">
        <v>40</v>
      </c>
      <c r="E173" s="35" t="s">
        <v>1718</v>
      </c>
      <c r="F173" s="35" t="s">
        <v>1721</v>
      </c>
      <c r="G173" s="36" t="s">
        <v>1722</v>
      </c>
      <c r="H173" s="35">
        <v>25</v>
      </c>
      <c r="I173" s="35" t="s">
        <v>2435</v>
      </c>
      <c r="J173" s="37">
        <v>85.349400000000003</v>
      </c>
      <c r="K173" s="111">
        <f t="shared" si="9"/>
        <v>2133.7350000000001</v>
      </c>
      <c r="L173" s="37">
        <f t="shared" si="8"/>
        <v>1963.0362</v>
      </c>
      <c r="M173" s="35">
        <v>23</v>
      </c>
      <c r="N173" s="109">
        <v>239201</v>
      </c>
      <c r="O173" s="8"/>
    </row>
    <row r="174" spans="1:15" ht="21" hidden="1" x14ac:dyDescent="0.35">
      <c r="B174" s="34">
        <v>43314.611585648148</v>
      </c>
      <c r="C174" s="34">
        <v>43314</v>
      </c>
      <c r="D174" s="35" t="s">
        <v>135</v>
      </c>
      <c r="E174" s="35" t="s">
        <v>1641</v>
      </c>
      <c r="F174" s="35" t="s">
        <v>1674</v>
      </c>
      <c r="G174" s="36" t="s">
        <v>1675</v>
      </c>
      <c r="H174" s="35">
        <v>30</v>
      </c>
      <c r="I174" s="109" t="s">
        <v>2425</v>
      </c>
      <c r="J174" s="37">
        <v>14.9978</v>
      </c>
      <c r="K174" s="111">
        <f t="shared" si="9"/>
        <v>449.93399999999997</v>
      </c>
      <c r="L174" s="37">
        <f t="shared" si="8"/>
        <v>1109.8371999999999</v>
      </c>
      <c r="M174" s="35">
        <v>74</v>
      </c>
      <c r="N174" s="109">
        <v>239201</v>
      </c>
      <c r="O174" s="8"/>
    </row>
    <row r="175" spans="1:15" ht="21" hidden="1" x14ac:dyDescent="0.35">
      <c r="B175" s="34">
        <v>43314.611585648148</v>
      </c>
      <c r="C175" s="34">
        <v>43314</v>
      </c>
      <c r="D175" s="35" t="s">
        <v>135</v>
      </c>
      <c r="E175" s="35" t="s">
        <v>1641</v>
      </c>
      <c r="F175" s="35" t="s">
        <v>222</v>
      </c>
      <c r="G175" s="36" t="s">
        <v>223</v>
      </c>
      <c r="H175" s="35">
        <v>25</v>
      </c>
      <c r="I175" s="35" t="s">
        <v>2428</v>
      </c>
      <c r="J175" s="37">
        <v>27.14</v>
      </c>
      <c r="K175" s="111">
        <f t="shared" si="9"/>
        <v>678.5</v>
      </c>
      <c r="L175" s="37">
        <f t="shared" si="8"/>
        <v>1058.46</v>
      </c>
      <c r="M175" s="35">
        <v>39</v>
      </c>
      <c r="N175" s="109">
        <v>239201</v>
      </c>
    </row>
    <row r="176" spans="1:15" ht="21" hidden="1" x14ac:dyDescent="0.35">
      <c r="B176" s="34">
        <v>43314.611585648148</v>
      </c>
      <c r="C176" s="34">
        <v>43314</v>
      </c>
      <c r="D176" s="35" t="s">
        <v>135</v>
      </c>
      <c r="E176" s="35" t="s">
        <v>1641</v>
      </c>
      <c r="F176" s="35" t="s">
        <v>196</v>
      </c>
      <c r="G176" s="36" t="s">
        <v>197</v>
      </c>
      <c r="H176" s="35">
        <v>30</v>
      </c>
      <c r="I176" s="109" t="s">
        <v>2425</v>
      </c>
      <c r="J176" s="37">
        <v>21.004000000000001</v>
      </c>
      <c r="K176" s="111">
        <f t="shared" si="9"/>
        <v>630.12</v>
      </c>
      <c r="L176" s="37">
        <f t="shared" si="8"/>
        <v>462.08800000000002</v>
      </c>
      <c r="M176" s="35">
        <v>22</v>
      </c>
      <c r="N176" s="109">
        <v>239201</v>
      </c>
    </row>
    <row r="177" spans="1:14" ht="21" hidden="1" x14ac:dyDescent="0.35">
      <c r="B177" s="34">
        <v>42486.388692129629</v>
      </c>
      <c r="C177" s="34">
        <v>42485</v>
      </c>
      <c r="D177" s="35" t="s">
        <v>40</v>
      </c>
      <c r="E177" s="35" t="s">
        <v>229</v>
      </c>
      <c r="F177" s="35" t="s">
        <v>230</v>
      </c>
      <c r="G177" s="36" t="s">
        <v>231</v>
      </c>
      <c r="H177" s="35">
        <v>5</v>
      </c>
      <c r="I177" s="35" t="s">
        <v>2435</v>
      </c>
      <c r="J177" s="37">
        <v>1100.2556</v>
      </c>
      <c r="K177" s="111">
        <f t="shared" si="9"/>
        <v>5501.2780000000002</v>
      </c>
      <c r="L177" s="37">
        <f t="shared" si="8"/>
        <v>1100.2556</v>
      </c>
      <c r="M177" s="35">
        <v>1</v>
      </c>
      <c r="N177" s="109">
        <v>239201</v>
      </c>
    </row>
    <row r="178" spans="1:14" ht="42" hidden="1" x14ac:dyDescent="0.35">
      <c r="B178" s="34">
        <v>43314.611585648148</v>
      </c>
      <c r="C178" s="34">
        <v>43314</v>
      </c>
      <c r="D178" s="35" t="s">
        <v>135</v>
      </c>
      <c r="E178" s="35" t="s">
        <v>1641</v>
      </c>
      <c r="F178" s="35" t="s">
        <v>310</v>
      </c>
      <c r="G178" s="36" t="s">
        <v>311</v>
      </c>
      <c r="H178" s="35">
        <v>55</v>
      </c>
      <c r="I178" s="35" t="s">
        <v>2428</v>
      </c>
      <c r="J178" s="37">
        <v>74.34</v>
      </c>
      <c r="K178" s="111">
        <f t="shared" si="9"/>
        <v>4088.7000000000003</v>
      </c>
      <c r="L178" s="37">
        <f t="shared" si="8"/>
        <v>743.40000000000009</v>
      </c>
      <c r="M178" s="35">
        <v>10</v>
      </c>
      <c r="N178" s="109">
        <v>239201</v>
      </c>
    </row>
    <row r="179" spans="1:14" ht="21" hidden="1" x14ac:dyDescent="0.35">
      <c r="B179" s="34">
        <v>43315.436851851853</v>
      </c>
      <c r="C179" s="34">
        <v>43315</v>
      </c>
      <c r="D179" s="35" t="s">
        <v>135</v>
      </c>
      <c r="E179" s="35" t="s">
        <v>1687</v>
      </c>
      <c r="F179" s="35" t="s">
        <v>518</v>
      </c>
      <c r="G179" s="36" t="s">
        <v>519</v>
      </c>
      <c r="H179" s="35">
        <v>10</v>
      </c>
      <c r="I179" s="35" t="s">
        <v>2428</v>
      </c>
      <c r="J179" s="37">
        <v>23.6</v>
      </c>
      <c r="K179" s="111">
        <f t="shared" si="9"/>
        <v>236</v>
      </c>
      <c r="L179" s="37">
        <f t="shared" si="8"/>
        <v>188.8</v>
      </c>
      <c r="M179" s="35">
        <v>8</v>
      </c>
      <c r="N179" s="109">
        <v>239201</v>
      </c>
    </row>
    <row r="180" spans="1:14" ht="21" hidden="1" x14ac:dyDescent="0.35">
      <c r="B180" s="34">
        <v>43454.640231481484</v>
      </c>
      <c r="C180" s="34">
        <v>43454</v>
      </c>
      <c r="D180" s="35" t="s">
        <v>40</v>
      </c>
      <c r="E180" s="35" t="s">
        <v>1906</v>
      </c>
      <c r="F180" s="35" t="s">
        <v>538</v>
      </c>
      <c r="G180" s="36" t="s">
        <v>539</v>
      </c>
      <c r="H180" s="35">
        <v>500</v>
      </c>
      <c r="I180" s="35" t="s">
        <v>2428</v>
      </c>
      <c r="J180" s="37">
        <v>110.92</v>
      </c>
      <c r="K180" s="111">
        <f t="shared" si="9"/>
        <v>55460</v>
      </c>
      <c r="L180" s="37">
        <f t="shared" si="8"/>
        <v>191558.84</v>
      </c>
      <c r="M180" s="35">
        <v>1727</v>
      </c>
      <c r="N180" s="109">
        <v>239201</v>
      </c>
    </row>
    <row r="181" spans="1:14" ht="21" hidden="1" x14ac:dyDescent="0.35">
      <c r="B181" s="34">
        <v>43332.407581018517</v>
      </c>
      <c r="C181" s="34">
        <v>43332</v>
      </c>
      <c r="D181" s="35" t="s">
        <v>40</v>
      </c>
      <c r="E181" s="35" t="s">
        <v>1718</v>
      </c>
      <c r="F181" s="35" t="s">
        <v>1725</v>
      </c>
      <c r="G181" s="36" t="s">
        <v>1726</v>
      </c>
      <c r="H181" s="35">
        <v>400</v>
      </c>
      <c r="I181" s="35" t="s">
        <v>2428</v>
      </c>
      <c r="J181" s="37">
        <v>11.3398</v>
      </c>
      <c r="K181" s="111">
        <f t="shared" si="9"/>
        <v>4535.92</v>
      </c>
      <c r="L181" s="37">
        <f t="shared" ref="L181:L198" si="10">+M181*J181</f>
        <v>4309.1239999999998</v>
      </c>
      <c r="M181" s="35">
        <v>380</v>
      </c>
      <c r="N181" s="109">
        <v>239201</v>
      </c>
    </row>
    <row r="182" spans="1:14" ht="21" hidden="1" x14ac:dyDescent="0.35">
      <c r="B182" s="34">
        <v>43396.478136574071</v>
      </c>
      <c r="C182" s="34">
        <v>43396</v>
      </c>
      <c r="D182" s="35" t="s">
        <v>40</v>
      </c>
      <c r="E182" s="35" t="s">
        <v>1783</v>
      </c>
      <c r="F182" s="35" t="s">
        <v>1787</v>
      </c>
      <c r="G182" s="36" t="s">
        <v>1788</v>
      </c>
      <c r="H182" s="35">
        <v>40</v>
      </c>
      <c r="I182" s="35" t="s">
        <v>2429</v>
      </c>
      <c r="J182" s="37">
        <v>1092.68</v>
      </c>
      <c r="K182" s="111">
        <f t="shared" ref="K182:K198" si="11">+J182*H182</f>
        <v>43707.200000000004</v>
      </c>
      <c r="L182" s="37">
        <f t="shared" si="10"/>
        <v>37151.120000000003</v>
      </c>
      <c r="M182" s="35">
        <v>34</v>
      </c>
      <c r="N182" s="109">
        <v>233101</v>
      </c>
    </row>
    <row r="183" spans="1:14" s="60" customFormat="1" ht="42" hidden="1" x14ac:dyDescent="0.35">
      <c r="A183" s="11"/>
      <c r="B183" s="108">
        <v>43396.568206018521</v>
      </c>
      <c r="C183" s="108">
        <v>43396</v>
      </c>
      <c r="D183" s="109" t="s">
        <v>135</v>
      </c>
      <c r="E183" s="109" t="s">
        <v>1791</v>
      </c>
      <c r="F183" s="109" t="s">
        <v>1792</v>
      </c>
      <c r="G183" s="110" t="s">
        <v>1793</v>
      </c>
      <c r="H183" s="109">
        <v>125</v>
      </c>
      <c r="I183" s="109" t="s">
        <v>2429</v>
      </c>
      <c r="J183" s="111">
        <v>778.8</v>
      </c>
      <c r="K183" s="111">
        <f t="shared" si="11"/>
        <v>97350</v>
      </c>
      <c r="L183" s="111">
        <f t="shared" si="10"/>
        <v>35824.799999999996</v>
      </c>
      <c r="M183" s="109">
        <v>46</v>
      </c>
      <c r="N183" s="109">
        <v>233101</v>
      </c>
    </row>
    <row r="184" spans="1:14" ht="21" hidden="1" x14ac:dyDescent="0.35">
      <c r="B184" s="34">
        <v>43315</v>
      </c>
      <c r="C184" s="34">
        <v>43314.355324074073</v>
      </c>
      <c r="D184" s="35"/>
      <c r="E184" s="35"/>
      <c r="F184" s="35" t="s">
        <v>1040</v>
      </c>
      <c r="G184" s="36" t="s">
        <v>1041</v>
      </c>
      <c r="H184" s="35">
        <v>24</v>
      </c>
      <c r="I184" s="35" t="s">
        <v>2428</v>
      </c>
      <c r="J184" s="37">
        <v>12.4962</v>
      </c>
      <c r="K184" s="111">
        <f t="shared" si="11"/>
        <v>299.90879999999999</v>
      </c>
      <c r="L184" s="37">
        <f t="shared" si="10"/>
        <v>174.9468</v>
      </c>
      <c r="M184" s="35">
        <v>14</v>
      </c>
      <c r="N184" s="109">
        <v>239201</v>
      </c>
    </row>
    <row r="185" spans="1:14" ht="21" hidden="1" x14ac:dyDescent="0.35">
      <c r="B185" s="144">
        <v>43315</v>
      </c>
      <c r="C185" s="144">
        <v>43315.457268518519</v>
      </c>
      <c r="D185" s="35"/>
      <c r="E185" s="35"/>
      <c r="F185" s="104" t="s">
        <v>314</v>
      </c>
      <c r="G185" s="145" t="s">
        <v>315</v>
      </c>
      <c r="H185" s="104">
        <v>6</v>
      </c>
      <c r="I185" s="104" t="s">
        <v>2428</v>
      </c>
      <c r="J185" s="146">
        <v>875</v>
      </c>
      <c r="K185" s="146">
        <f t="shared" si="11"/>
        <v>5250</v>
      </c>
      <c r="L185" s="146">
        <f t="shared" si="10"/>
        <v>3500</v>
      </c>
      <c r="M185" s="104">
        <v>4</v>
      </c>
      <c r="N185" s="104"/>
    </row>
    <row r="186" spans="1:14" ht="21" hidden="1" x14ac:dyDescent="0.35">
      <c r="B186" s="34">
        <v>43314</v>
      </c>
      <c r="C186" s="34">
        <v>43315.355312500003</v>
      </c>
      <c r="D186" s="31"/>
      <c r="E186" s="31"/>
      <c r="F186" s="35" t="s">
        <v>1032</v>
      </c>
      <c r="G186" s="36" t="s">
        <v>1033</v>
      </c>
      <c r="H186" s="35">
        <v>5</v>
      </c>
      <c r="I186" s="109" t="s">
        <v>2425</v>
      </c>
      <c r="J186" s="37">
        <v>371.995</v>
      </c>
      <c r="K186" s="111">
        <f t="shared" si="11"/>
        <v>1859.9749999999999</v>
      </c>
      <c r="L186" s="37">
        <f t="shared" si="10"/>
        <v>6323.915</v>
      </c>
      <c r="M186" s="35">
        <v>17</v>
      </c>
      <c r="N186" s="109">
        <v>239201</v>
      </c>
    </row>
    <row r="187" spans="1:14" ht="21" hidden="1" x14ac:dyDescent="0.35">
      <c r="B187" s="34">
        <v>43314</v>
      </c>
      <c r="C187" s="34">
        <v>43315.355312500003</v>
      </c>
      <c r="D187" s="31"/>
      <c r="E187" s="31"/>
      <c r="F187" s="35" t="s">
        <v>214</v>
      </c>
      <c r="G187" s="36" t="s">
        <v>215</v>
      </c>
      <c r="H187" s="35">
        <v>5</v>
      </c>
      <c r="I187" s="35" t="s">
        <v>2428</v>
      </c>
      <c r="J187" s="37">
        <v>190.00360000000001</v>
      </c>
      <c r="K187" s="111">
        <f t="shared" si="11"/>
        <v>950.01800000000003</v>
      </c>
      <c r="L187" s="37">
        <f t="shared" si="10"/>
        <v>190.00360000000001</v>
      </c>
      <c r="M187" s="35">
        <v>1</v>
      </c>
      <c r="N187" s="109">
        <v>239201</v>
      </c>
    </row>
    <row r="188" spans="1:14" ht="21" hidden="1" x14ac:dyDescent="0.35">
      <c r="B188" s="113">
        <v>42859</v>
      </c>
      <c r="C188" s="113">
        <v>42858.442824074074</v>
      </c>
      <c r="D188" s="31"/>
      <c r="E188" s="31"/>
      <c r="F188" s="114" t="s">
        <v>1014</v>
      </c>
      <c r="G188" s="115" t="s">
        <v>1015</v>
      </c>
      <c r="H188" s="114">
        <v>25</v>
      </c>
      <c r="I188" s="114" t="s">
        <v>2426</v>
      </c>
      <c r="J188" s="116">
        <v>21.995200000000001</v>
      </c>
      <c r="K188" s="111">
        <f t="shared" si="11"/>
        <v>549.88</v>
      </c>
      <c r="L188" s="37">
        <f t="shared" si="10"/>
        <v>483.89440000000002</v>
      </c>
      <c r="M188" s="114">
        <v>22</v>
      </c>
      <c r="N188" s="109">
        <v>239201</v>
      </c>
    </row>
    <row r="189" spans="1:14" ht="42" hidden="1" x14ac:dyDescent="0.35">
      <c r="B189" s="113">
        <v>42923</v>
      </c>
      <c r="C189" s="113">
        <v>42922.338564814818</v>
      </c>
      <c r="D189" s="31"/>
      <c r="E189" s="31"/>
      <c r="F189" s="114" t="s">
        <v>540</v>
      </c>
      <c r="G189" s="115" t="s">
        <v>541</v>
      </c>
      <c r="H189" s="114">
        <v>20</v>
      </c>
      <c r="I189" s="114" t="s">
        <v>2429</v>
      </c>
      <c r="J189" s="116">
        <v>2360</v>
      </c>
      <c r="K189" s="111">
        <f t="shared" si="11"/>
        <v>47200</v>
      </c>
      <c r="L189" s="37">
        <f t="shared" si="10"/>
        <v>141600</v>
      </c>
      <c r="M189" s="114">
        <v>60</v>
      </c>
      <c r="N189" s="109">
        <v>233101</v>
      </c>
    </row>
    <row r="190" spans="1:14" s="63" customFormat="1" ht="21" x14ac:dyDescent="0.35">
      <c r="A190" s="11"/>
      <c r="B190" s="34">
        <v>43418.442499999997</v>
      </c>
      <c r="C190" s="34">
        <v>43418</v>
      </c>
      <c r="D190" s="31" t="s">
        <v>1822</v>
      </c>
      <c r="E190" s="31" t="s">
        <v>135</v>
      </c>
      <c r="F190" s="35" t="s">
        <v>1824</v>
      </c>
      <c r="G190" s="36" t="s">
        <v>1825</v>
      </c>
      <c r="H190" s="35">
        <v>5000</v>
      </c>
      <c r="I190" s="35" t="s">
        <v>2428</v>
      </c>
      <c r="J190" s="37">
        <v>5.8410000000000002</v>
      </c>
      <c r="K190" s="111">
        <f t="shared" si="11"/>
        <v>29205</v>
      </c>
      <c r="L190" s="111">
        <f t="shared" si="10"/>
        <v>13416.777</v>
      </c>
      <c r="M190" s="126">
        <v>2297</v>
      </c>
      <c r="N190" s="109">
        <v>233201</v>
      </c>
    </row>
    <row r="191" spans="1:14" ht="21" hidden="1" x14ac:dyDescent="0.35">
      <c r="B191" s="144">
        <v>42136.395949074074</v>
      </c>
      <c r="C191" s="144">
        <v>42123</v>
      </c>
      <c r="D191" s="35"/>
      <c r="E191" s="35"/>
      <c r="F191" s="104" t="s">
        <v>1939</v>
      </c>
      <c r="G191" s="145" t="s">
        <v>1940</v>
      </c>
      <c r="H191" s="104">
        <v>30</v>
      </c>
      <c r="I191" s="104" t="s">
        <v>2428</v>
      </c>
      <c r="J191" s="146">
        <v>175.34800000000001</v>
      </c>
      <c r="K191" s="146">
        <f t="shared" si="11"/>
        <v>5260.4400000000005</v>
      </c>
      <c r="L191" s="146">
        <f t="shared" si="10"/>
        <v>4033.0040000000004</v>
      </c>
      <c r="M191" s="104">
        <v>23</v>
      </c>
      <c r="N191" s="104"/>
    </row>
    <row r="192" spans="1:14" ht="29.25" customHeight="1" x14ac:dyDescent="0.35">
      <c r="B192" s="34">
        <v>43410.56177083333</v>
      </c>
      <c r="C192" s="34">
        <v>43410</v>
      </c>
      <c r="D192" s="35"/>
      <c r="E192" s="35"/>
      <c r="F192" s="35" t="s">
        <v>1807</v>
      </c>
      <c r="G192" s="36" t="s">
        <v>1808</v>
      </c>
      <c r="H192" s="35">
        <v>500</v>
      </c>
      <c r="I192" s="35" t="s">
        <v>2428</v>
      </c>
      <c r="J192" s="37">
        <v>9.9120000000000008</v>
      </c>
      <c r="K192" s="111">
        <f t="shared" si="11"/>
        <v>4956</v>
      </c>
      <c r="L192" s="37">
        <f t="shared" si="10"/>
        <v>19824</v>
      </c>
      <c r="M192" s="35">
        <v>2000</v>
      </c>
      <c r="N192" s="109">
        <v>233201</v>
      </c>
    </row>
    <row r="193" spans="2:14" ht="21" x14ac:dyDescent="0.35">
      <c r="B193" s="34">
        <v>43426</v>
      </c>
      <c r="C193" s="34">
        <v>43426</v>
      </c>
      <c r="D193" s="35"/>
      <c r="E193" s="35"/>
      <c r="F193" s="35" t="s">
        <v>494</v>
      </c>
      <c r="G193" s="36" t="s">
        <v>495</v>
      </c>
      <c r="H193" s="35">
        <v>300</v>
      </c>
      <c r="I193" s="35" t="s">
        <v>2428</v>
      </c>
      <c r="J193" s="37">
        <v>51.92</v>
      </c>
      <c r="K193" s="111">
        <f t="shared" si="11"/>
        <v>15576</v>
      </c>
      <c r="L193" s="37">
        <f t="shared" si="10"/>
        <v>10695.52</v>
      </c>
      <c r="M193" s="35">
        <v>206</v>
      </c>
      <c r="N193" s="109">
        <v>233201</v>
      </c>
    </row>
    <row r="194" spans="2:14" ht="21" hidden="1" x14ac:dyDescent="0.35">
      <c r="B194" s="34">
        <v>43769</v>
      </c>
      <c r="C194" s="34">
        <v>43769</v>
      </c>
      <c r="D194" s="31"/>
      <c r="E194" s="31"/>
      <c r="F194" s="35" t="s">
        <v>159</v>
      </c>
      <c r="G194" s="36" t="s">
        <v>160</v>
      </c>
      <c r="H194" s="35">
        <v>20</v>
      </c>
      <c r="I194" s="35" t="s">
        <v>2428</v>
      </c>
      <c r="J194" s="37">
        <v>23.6</v>
      </c>
      <c r="K194" s="111">
        <f t="shared" si="11"/>
        <v>472</v>
      </c>
      <c r="L194" s="37">
        <f t="shared" si="10"/>
        <v>47.2</v>
      </c>
      <c r="M194" s="35">
        <v>2</v>
      </c>
      <c r="N194" s="109">
        <v>239201</v>
      </c>
    </row>
    <row r="195" spans="2:14" s="7" customFormat="1" ht="21" x14ac:dyDescent="0.35">
      <c r="B195" s="144">
        <v>43760</v>
      </c>
      <c r="C195" s="144">
        <v>43760</v>
      </c>
      <c r="D195" s="117"/>
      <c r="E195" s="117"/>
      <c r="F195" s="104" t="s">
        <v>821</v>
      </c>
      <c r="G195" s="145" t="s">
        <v>822</v>
      </c>
      <c r="H195" s="104">
        <v>300</v>
      </c>
      <c r="I195" s="104" t="s">
        <v>2428</v>
      </c>
      <c r="J195" s="146">
        <f>5.2*1.18</f>
        <v>6.1360000000000001</v>
      </c>
      <c r="K195" s="146">
        <f t="shared" si="11"/>
        <v>1840.8</v>
      </c>
      <c r="L195" s="146">
        <f t="shared" si="10"/>
        <v>1073.8</v>
      </c>
      <c r="M195" s="104">
        <v>175</v>
      </c>
      <c r="N195" s="104">
        <v>233201</v>
      </c>
    </row>
    <row r="196" spans="2:14" s="7" customFormat="1" ht="21" x14ac:dyDescent="0.35">
      <c r="B196" s="144">
        <v>43760</v>
      </c>
      <c r="C196" s="144">
        <v>43760</v>
      </c>
      <c r="D196" s="117"/>
      <c r="E196" s="117"/>
      <c r="F196" s="104" t="s">
        <v>1044</v>
      </c>
      <c r="G196" s="145" t="s">
        <v>1045</v>
      </c>
      <c r="H196" s="104">
        <v>500</v>
      </c>
      <c r="I196" s="104" t="s">
        <v>2428</v>
      </c>
      <c r="J196" s="146">
        <f>5.1*1.18</f>
        <v>6.0179999999999989</v>
      </c>
      <c r="K196" s="146">
        <f t="shared" si="11"/>
        <v>3008.9999999999995</v>
      </c>
      <c r="L196" s="146">
        <f t="shared" si="10"/>
        <v>2226.6599999999994</v>
      </c>
      <c r="M196" s="104">
        <v>370</v>
      </c>
      <c r="N196" s="104">
        <v>233201</v>
      </c>
    </row>
    <row r="197" spans="2:14" ht="21" x14ac:dyDescent="0.35">
      <c r="B197" s="34">
        <v>42202.617002314815</v>
      </c>
      <c r="C197" s="34">
        <v>42202</v>
      </c>
      <c r="D197" s="31" t="s">
        <v>2026</v>
      </c>
      <c r="E197" s="31" t="s">
        <v>40</v>
      </c>
      <c r="F197" s="35" t="s">
        <v>2028</v>
      </c>
      <c r="G197" s="36" t="s">
        <v>2029</v>
      </c>
      <c r="H197" s="35">
        <v>500</v>
      </c>
      <c r="I197" s="35" t="s">
        <v>2428</v>
      </c>
      <c r="J197" s="37">
        <v>12.98</v>
      </c>
      <c r="K197" s="111">
        <f t="shared" si="11"/>
        <v>6490</v>
      </c>
      <c r="L197" s="111">
        <f t="shared" si="10"/>
        <v>882.64</v>
      </c>
      <c r="M197" s="109">
        <v>68</v>
      </c>
      <c r="N197" s="109">
        <v>233201</v>
      </c>
    </row>
    <row r="198" spans="2:14" ht="21" x14ac:dyDescent="0.35">
      <c r="B198" s="34">
        <v>43418.442499999997</v>
      </c>
      <c r="C198" s="34">
        <v>43418.442499999997</v>
      </c>
      <c r="D198" s="31" t="s">
        <v>1822</v>
      </c>
      <c r="E198" s="31" t="s">
        <v>135</v>
      </c>
      <c r="F198" s="35" t="s">
        <v>1826</v>
      </c>
      <c r="G198" s="36" t="s">
        <v>1827</v>
      </c>
      <c r="H198" s="35">
        <v>500</v>
      </c>
      <c r="I198" s="35" t="s">
        <v>2428</v>
      </c>
      <c r="J198" s="37">
        <v>5.0149999999999997</v>
      </c>
      <c r="K198" s="111">
        <f t="shared" si="11"/>
        <v>2507.5</v>
      </c>
      <c r="L198" s="111">
        <f t="shared" si="10"/>
        <v>1253.75</v>
      </c>
      <c r="M198" s="109">
        <v>250</v>
      </c>
      <c r="N198" s="109">
        <v>233201</v>
      </c>
    </row>
    <row r="199" spans="2:14" ht="21" x14ac:dyDescent="0.35">
      <c r="B199" s="105"/>
      <c r="C199" s="105"/>
      <c r="I199" s="51"/>
      <c r="L199" s="11"/>
    </row>
    <row r="200" spans="2:14" ht="21.75" thickBot="1" x14ac:dyDescent="0.4">
      <c r="B200" s="42"/>
      <c r="C200" s="42"/>
      <c r="D200" s="31"/>
      <c r="E200" s="31"/>
      <c r="F200" s="31"/>
      <c r="G200" s="32"/>
      <c r="H200" s="31"/>
      <c r="I200" s="31"/>
      <c r="J200" s="33"/>
      <c r="K200" s="43">
        <f>SUM(K117:K199)</f>
        <v>981966.96779999998</v>
      </c>
      <c r="L200" s="43">
        <f>SUM(L117:L198)</f>
        <v>964570.82000000018</v>
      </c>
      <c r="M200" s="43">
        <f>+K200-L200</f>
        <v>17396.147799999802</v>
      </c>
    </row>
    <row r="201" spans="2:14" ht="15.75" thickTop="1" x14ac:dyDescent="0.25">
      <c r="B201" s="14"/>
      <c r="C201" s="14"/>
      <c r="L201" s="26"/>
    </row>
    <row r="202" spans="2:14" ht="26.25" x14ac:dyDescent="0.4">
      <c r="B202" s="46" t="s">
        <v>2455</v>
      </c>
      <c r="C202" s="47"/>
      <c r="D202" s="47"/>
      <c r="E202" s="47"/>
      <c r="F202" s="47"/>
      <c r="G202" s="48"/>
      <c r="H202" s="47"/>
      <c r="I202" s="47"/>
      <c r="J202" s="49"/>
      <c r="K202" s="49"/>
      <c r="L202" s="49"/>
      <c r="M202" s="47"/>
    </row>
    <row r="203" spans="2:14" ht="69.75" x14ac:dyDescent="0.25">
      <c r="B203" s="56" t="s">
        <v>2441</v>
      </c>
      <c r="C203" s="56" t="s">
        <v>2442</v>
      </c>
      <c r="D203" s="56" t="s">
        <v>2419</v>
      </c>
      <c r="E203" s="56"/>
      <c r="F203" s="57" t="s">
        <v>2443</v>
      </c>
      <c r="G203" s="58" t="s">
        <v>2444</v>
      </c>
      <c r="H203" s="58" t="s">
        <v>2463</v>
      </c>
      <c r="I203" s="56" t="s">
        <v>2428</v>
      </c>
      <c r="J203" s="56" t="s">
        <v>2446</v>
      </c>
      <c r="K203" s="56"/>
      <c r="L203" s="56" t="s">
        <v>2447</v>
      </c>
      <c r="M203" s="56" t="s">
        <v>2448</v>
      </c>
      <c r="N203" s="56" t="s">
        <v>2534</v>
      </c>
    </row>
    <row r="204" spans="2:14" ht="21" x14ac:dyDescent="0.35">
      <c r="B204" s="34">
        <v>43425.590555555558</v>
      </c>
      <c r="C204" s="34">
        <v>43425</v>
      </c>
      <c r="D204" s="35" t="s">
        <v>135</v>
      </c>
      <c r="E204" s="35" t="s">
        <v>1840</v>
      </c>
      <c r="F204" s="35" t="s">
        <v>531</v>
      </c>
      <c r="G204" s="36" t="s">
        <v>532</v>
      </c>
      <c r="H204" s="35">
        <v>200</v>
      </c>
      <c r="I204" s="35" t="s">
        <v>2428</v>
      </c>
      <c r="J204" s="37">
        <v>979.4</v>
      </c>
      <c r="K204" s="37">
        <f>+J204*H204</f>
        <v>195880</v>
      </c>
      <c r="L204" s="37">
        <f>+M204*J204</f>
        <v>22526.2</v>
      </c>
      <c r="M204" s="35">
        <v>23</v>
      </c>
      <c r="N204" s="109">
        <v>232201</v>
      </c>
    </row>
    <row r="205" spans="2:14" ht="42" x14ac:dyDescent="0.35">
      <c r="B205" s="34">
        <v>43384.427384259259</v>
      </c>
      <c r="C205" s="34">
        <v>43382</v>
      </c>
      <c r="D205" s="35" t="s">
        <v>1757</v>
      </c>
      <c r="E205" s="35" t="s">
        <v>40</v>
      </c>
      <c r="F205" s="35" t="s">
        <v>1759</v>
      </c>
      <c r="G205" s="36" t="s">
        <v>1760</v>
      </c>
      <c r="H205" s="35">
        <v>15</v>
      </c>
      <c r="I205" s="35" t="s">
        <v>2425</v>
      </c>
      <c r="J205" s="37">
        <v>3138.8</v>
      </c>
      <c r="K205" s="37">
        <f t="shared" ref="K205:K208" si="12">+J205*H205</f>
        <v>47082</v>
      </c>
      <c r="L205" s="37">
        <f t="shared" ref="L205:L208" si="13">+M205*J205</f>
        <v>43943.200000000004</v>
      </c>
      <c r="M205" s="35">
        <v>14</v>
      </c>
      <c r="N205" s="109">
        <v>232201</v>
      </c>
    </row>
    <row r="206" spans="2:14" ht="21" x14ac:dyDescent="0.35">
      <c r="B206" s="34">
        <v>43321</v>
      </c>
      <c r="C206" s="34">
        <v>43321.36991898148</v>
      </c>
      <c r="D206" s="11" t="s">
        <v>40</v>
      </c>
      <c r="E206" s="11" t="s">
        <v>1702</v>
      </c>
      <c r="F206" s="35" t="s">
        <v>1703</v>
      </c>
      <c r="G206" s="36" t="s">
        <v>1704</v>
      </c>
      <c r="H206" s="35">
        <v>50</v>
      </c>
      <c r="I206" s="35" t="s">
        <v>2428</v>
      </c>
      <c r="J206" s="37">
        <v>973.5</v>
      </c>
      <c r="K206" s="37">
        <f t="shared" si="12"/>
        <v>48675</v>
      </c>
      <c r="L206" s="37">
        <f t="shared" si="13"/>
        <v>5841</v>
      </c>
      <c r="M206" s="35">
        <v>6</v>
      </c>
      <c r="N206" s="109">
        <v>232201</v>
      </c>
    </row>
    <row r="207" spans="2:14" ht="29.25" customHeight="1" x14ac:dyDescent="0.35">
      <c r="B207" s="34">
        <v>42177.525810185187</v>
      </c>
      <c r="C207" s="34">
        <v>42177</v>
      </c>
      <c r="D207" s="35"/>
      <c r="E207" s="35"/>
      <c r="F207" s="35" t="s">
        <v>2012</v>
      </c>
      <c r="G207" s="36" t="s">
        <v>2013</v>
      </c>
      <c r="H207" s="35">
        <v>300</v>
      </c>
      <c r="I207" s="35" t="s">
        <v>2428</v>
      </c>
      <c r="J207" s="37">
        <v>826</v>
      </c>
      <c r="K207" s="37">
        <f t="shared" si="12"/>
        <v>247800</v>
      </c>
      <c r="L207" s="37">
        <f t="shared" si="13"/>
        <v>48734</v>
      </c>
      <c r="M207" s="35">
        <v>59</v>
      </c>
      <c r="N207" s="109">
        <v>232201</v>
      </c>
    </row>
    <row r="208" spans="2:14" ht="46.5" customHeight="1" x14ac:dyDescent="0.35">
      <c r="B208" s="34">
        <v>43669</v>
      </c>
      <c r="C208" s="34">
        <v>43669</v>
      </c>
      <c r="D208" s="35"/>
      <c r="E208" s="35"/>
      <c r="F208" s="35" t="s">
        <v>1902</v>
      </c>
      <c r="G208" s="36" t="s">
        <v>2526</v>
      </c>
      <c r="H208" s="35">
        <v>34</v>
      </c>
      <c r="I208" s="35" t="s">
        <v>2428</v>
      </c>
      <c r="J208" s="37">
        <v>2242</v>
      </c>
      <c r="K208" s="37">
        <f t="shared" si="12"/>
        <v>76228</v>
      </c>
      <c r="L208" s="37">
        <f t="shared" si="13"/>
        <v>76228</v>
      </c>
      <c r="M208" s="35">
        <v>34</v>
      </c>
      <c r="N208" s="109">
        <v>232201</v>
      </c>
    </row>
    <row r="209" spans="1:13" ht="29.25" customHeight="1" x14ac:dyDescent="0.35">
      <c r="B209" s="105"/>
      <c r="C209" s="105"/>
      <c r="D209" s="106"/>
      <c r="E209" s="106"/>
      <c r="F209" s="106"/>
      <c r="G209" s="112"/>
      <c r="H209" s="106"/>
      <c r="I209" s="106"/>
      <c r="J209" s="107"/>
      <c r="K209" s="107"/>
      <c r="L209" s="107"/>
      <c r="M209" s="106"/>
    </row>
    <row r="210" spans="1:13" ht="21.75" thickBot="1" x14ac:dyDescent="0.4">
      <c r="B210" s="31"/>
      <c r="C210" s="31"/>
      <c r="D210" s="31"/>
      <c r="E210" s="31"/>
      <c r="F210" s="31"/>
      <c r="G210" s="32"/>
      <c r="H210" s="31"/>
      <c r="I210" s="31"/>
      <c r="J210" s="33"/>
      <c r="K210" s="43">
        <f>SUM(K204:K209)</f>
        <v>615665</v>
      </c>
      <c r="L210" s="43">
        <f>+L204+L208</f>
        <v>98754.2</v>
      </c>
      <c r="M210" s="43">
        <f>+K210-L210</f>
        <v>516910.8</v>
      </c>
    </row>
    <row r="211" spans="1:13" ht="21.75" thickTop="1" x14ac:dyDescent="0.35">
      <c r="B211" s="31"/>
      <c r="C211" s="31"/>
      <c r="D211" s="31"/>
      <c r="E211" s="31"/>
      <c r="F211" s="31"/>
      <c r="G211" s="32"/>
      <c r="H211" s="31"/>
      <c r="I211" s="31"/>
      <c r="J211" s="33"/>
      <c r="K211" s="33"/>
      <c r="L211" s="52"/>
      <c r="M211" s="31"/>
    </row>
    <row r="212" spans="1:13" ht="21" x14ac:dyDescent="0.35">
      <c r="B212" s="31"/>
      <c r="C212" s="31"/>
      <c r="D212" s="31"/>
      <c r="E212" s="31"/>
      <c r="F212" s="31"/>
      <c r="G212" s="32"/>
      <c r="H212" s="31"/>
      <c r="I212" s="31"/>
      <c r="J212" s="33"/>
      <c r="K212" s="33"/>
      <c r="L212" s="33"/>
      <c r="M212" s="31"/>
    </row>
    <row r="213" spans="1:13" s="60" customFormat="1" ht="21.75" thickBot="1" x14ac:dyDescent="0.4">
      <c r="A213" s="11"/>
      <c r="B213" s="117"/>
      <c r="C213" s="117"/>
      <c r="D213" s="117"/>
      <c r="E213" s="117"/>
      <c r="F213" s="117"/>
      <c r="G213" s="134"/>
      <c r="I213" s="118" t="s">
        <v>2467</v>
      </c>
      <c r="J213" s="119"/>
      <c r="K213" s="119"/>
      <c r="L213" s="120">
        <f>+L36+L46+L54+L85+L113+L200+L210</f>
        <v>3001570.3445000001</v>
      </c>
      <c r="M213" s="117"/>
    </row>
    <row r="214" spans="1:13" ht="21" x14ac:dyDescent="0.35">
      <c r="B214" s="31"/>
      <c r="C214" s="31"/>
      <c r="D214" s="31"/>
      <c r="E214" s="31"/>
      <c r="F214" s="31"/>
      <c r="G214" s="32"/>
      <c r="H214" s="31"/>
      <c r="I214" s="31"/>
      <c r="J214" s="33"/>
      <c r="K214" s="33"/>
      <c r="L214" s="33"/>
      <c r="M214" s="31"/>
    </row>
    <row r="215" spans="1:13" ht="21" x14ac:dyDescent="0.35">
      <c r="M215" s="31"/>
    </row>
    <row r="216" spans="1:13" ht="21" x14ac:dyDescent="0.35">
      <c r="M216" s="31"/>
    </row>
    <row r="218" spans="1:13" x14ac:dyDescent="0.25">
      <c r="J218" s="2">
        <f>+K210-K208-K204</f>
        <v>343557</v>
      </c>
    </row>
    <row r="219" spans="1:13" x14ac:dyDescent="0.25">
      <c r="J219" s="2">
        <f>979.4*46</f>
        <v>45052.4</v>
      </c>
    </row>
    <row r="222" spans="1:13" x14ac:dyDescent="0.25">
      <c r="J222" s="11"/>
      <c r="K222" s="11"/>
      <c r="L222" s="11"/>
    </row>
    <row r="223" spans="1:13" ht="23.25" x14ac:dyDescent="0.35">
      <c r="B223" s="135" t="s">
        <v>2456</v>
      </c>
      <c r="C223" s="135"/>
      <c r="D223" s="135"/>
      <c r="E223" s="135"/>
      <c r="F223" s="135"/>
      <c r="G223" s="136"/>
      <c r="H223" s="135"/>
      <c r="I223" s="135"/>
      <c r="J223" s="137"/>
      <c r="K223" s="137"/>
      <c r="L223" s="137" t="s">
        <v>2457</v>
      </c>
      <c r="M223" s="138"/>
    </row>
    <row r="224" spans="1:13" ht="23.25" x14ac:dyDescent="0.35">
      <c r="B224" s="135" t="s">
        <v>2460</v>
      </c>
      <c r="C224" s="135"/>
      <c r="D224" s="135"/>
      <c r="E224" s="135"/>
      <c r="F224" s="135"/>
      <c r="G224" s="136"/>
      <c r="H224" s="135"/>
      <c r="I224" s="135"/>
      <c r="J224" s="137"/>
      <c r="K224" s="137"/>
      <c r="L224" s="137" t="s">
        <v>2458</v>
      </c>
      <c r="M224" s="138"/>
    </row>
    <row r="225" spans="2:13" ht="23.25" x14ac:dyDescent="0.35">
      <c r="B225" s="135" t="s">
        <v>2461</v>
      </c>
      <c r="C225" s="135"/>
      <c r="D225" s="135"/>
      <c r="E225" s="135"/>
      <c r="F225" s="135"/>
      <c r="G225" s="136"/>
      <c r="H225" s="135"/>
      <c r="I225" s="135"/>
      <c r="J225" s="137"/>
      <c r="K225" s="137"/>
      <c r="L225" s="137" t="s">
        <v>2459</v>
      </c>
      <c r="M225" s="138"/>
    </row>
    <row r="226" spans="2:13" ht="23.25" x14ac:dyDescent="0.35">
      <c r="B226" s="138"/>
      <c r="C226" s="138"/>
      <c r="D226" s="138"/>
      <c r="E226" s="138"/>
      <c r="F226" s="138"/>
      <c r="G226" s="139"/>
      <c r="H226" s="138"/>
      <c r="I226" s="138"/>
      <c r="J226" s="140"/>
      <c r="K226" s="140"/>
      <c r="L226" s="140"/>
      <c r="M226" s="138"/>
    </row>
    <row r="227" spans="2:13" ht="23.25" x14ac:dyDescent="0.35">
      <c r="B227" s="138"/>
      <c r="C227" s="138"/>
      <c r="D227" s="138"/>
      <c r="E227" s="138"/>
      <c r="F227" s="138"/>
      <c r="G227" s="139"/>
      <c r="H227" s="138"/>
      <c r="I227" s="138"/>
      <c r="J227" s="140"/>
      <c r="K227" s="140"/>
      <c r="L227" s="140"/>
      <c r="M227" s="138"/>
    </row>
    <row r="228" spans="2:13" ht="23.25" x14ac:dyDescent="0.35">
      <c r="B228" s="138"/>
      <c r="C228" s="138"/>
      <c r="D228" s="138"/>
      <c r="E228" s="138"/>
      <c r="F228" s="138"/>
      <c r="G228" s="139"/>
      <c r="H228" s="138"/>
      <c r="I228" s="138"/>
      <c r="J228" s="140"/>
      <c r="K228" s="140"/>
      <c r="L228" s="140"/>
      <c r="M228" s="138"/>
    </row>
  </sheetData>
  <autoFilter ref="F116:N198" xr:uid="{00000000-0009-0000-0000-000004000000}">
    <filterColumn colId="8">
      <filters>
        <filter val="233201"/>
      </filters>
    </filterColumn>
  </autoFilter>
  <mergeCells count="4">
    <mergeCell ref="B8:M8"/>
    <mergeCell ref="B9:M9"/>
    <mergeCell ref="B10:M10"/>
    <mergeCell ref="B11:M11"/>
  </mergeCells>
  <pageMargins left="0.70866141732283472" right="0.70866141732283472" top="0.74803149606299213" bottom="0.74803149606299213" header="0.31496062992125984" footer="0.31496062992125984"/>
  <pageSetup scale="34" orientation="portrait" r:id="rId1"/>
  <rowBreaks count="2" manualBreakCount="2">
    <brk id="86" max="14" man="1"/>
    <brk id="158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11" sqref="A11"/>
    </sheetView>
  </sheetViews>
  <sheetFormatPr baseColWidth="10" defaultColWidth="11.42578125" defaultRowHeight="15" x14ac:dyDescent="0.25"/>
  <cols>
    <col min="3" max="3" width="15" bestFit="1" customWidth="1"/>
  </cols>
  <sheetData>
    <row r="2" spans="1:3" x14ac:dyDescent="0.25">
      <c r="A2">
        <f>300*100.3</f>
        <v>30090</v>
      </c>
    </row>
    <row r="3" spans="1:3" x14ac:dyDescent="0.25">
      <c r="A3">
        <f>200*45</f>
        <v>9000</v>
      </c>
    </row>
    <row r="4" spans="1:3" x14ac:dyDescent="0.25">
      <c r="A4">
        <f>36*53.1</f>
        <v>1911.6000000000001</v>
      </c>
    </row>
    <row r="5" spans="1:3" x14ac:dyDescent="0.25">
      <c r="A5">
        <f>500*237.8</f>
        <v>118900</v>
      </c>
    </row>
    <row r="6" spans="1:3" x14ac:dyDescent="0.25">
      <c r="A6">
        <f>SUM(A2:A5)</f>
        <v>159901.6</v>
      </c>
      <c r="B6">
        <v>580256.25</v>
      </c>
      <c r="C6">
        <f>+B6-A6</f>
        <v>420354.65</v>
      </c>
    </row>
    <row r="7" spans="1:3" x14ac:dyDescent="0.25">
      <c r="C7">
        <f>+C6-26634.96</f>
        <v>393719.69</v>
      </c>
    </row>
    <row r="8" spans="1:3" x14ac:dyDescent="0.25">
      <c r="C8" s="2">
        <f>+C7-2950</f>
        <v>390769.69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O229"/>
  <sheetViews>
    <sheetView view="pageBreakPreview" topLeftCell="A76" zoomScale="70" zoomScaleNormal="70" zoomScaleSheetLayoutView="70" workbookViewId="0">
      <selection activeCell="G115" sqref="G115"/>
    </sheetView>
  </sheetViews>
  <sheetFormatPr baseColWidth="10" defaultColWidth="11.42578125" defaultRowHeight="15" x14ac:dyDescent="0.25"/>
  <cols>
    <col min="1" max="1" width="0.5703125" style="11" customWidth="1"/>
    <col min="2" max="2" width="20.28515625" style="11" customWidth="1"/>
    <col min="3" max="3" width="20.7109375" style="11" customWidth="1"/>
    <col min="4" max="5" width="0" style="11" hidden="1" customWidth="1"/>
    <col min="6" max="6" width="19.7109375" style="11" bestFit="1" customWidth="1"/>
    <col min="7" max="7" width="49.42578125" style="13" customWidth="1"/>
    <col min="8" max="8" width="19.85546875" style="11" customWidth="1"/>
    <col min="9" max="9" width="19.7109375" style="11" bestFit="1" customWidth="1"/>
    <col min="10" max="10" width="23.7109375" style="2" customWidth="1"/>
    <col min="11" max="11" width="26.7109375" style="2" customWidth="1"/>
    <col min="12" max="12" width="14.42578125" style="11" customWidth="1"/>
    <col min="13" max="13" width="18.140625" style="11" customWidth="1"/>
    <col min="14" max="16384" width="11.42578125" style="11"/>
  </cols>
  <sheetData>
    <row r="8" spans="2:15" ht="62.25" x14ac:dyDescent="1.75">
      <c r="B8" s="291" t="s">
        <v>2462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</row>
    <row r="9" spans="2:15" ht="25.5" x14ac:dyDescent="0.35">
      <c r="B9" s="292" t="s">
        <v>2468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</row>
    <row r="10" spans="2:15" ht="22.5" x14ac:dyDescent="0.3">
      <c r="B10" s="297" t="s">
        <v>2464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</row>
    <row r="11" spans="2:15" ht="31.5" x14ac:dyDescent="0.25">
      <c r="B11" s="293" t="s">
        <v>2515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"/>
      <c r="N11" s="29"/>
      <c r="O11" s="29"/>
    </row>
    <row r="12" spans="2:15" x14ac:dyDescent="0.25">
      <c r="J12" s="11"/>
      <c r="K12" s="11"/>
    </row>
    <row r="13" spans="2:15" ht="26.25" x14ac:dyDescent="0.4">
      <c r="B13" s="46" t="s">
        <v>2449</v>
      </c>
      <c r="C13" s="47"/>
      <c r="D13" s="47"/>
      <c r="E13" s="47"/>
      <c r="F13" s="47"/>
      <c r="G13" s="48"/>
      <c r="H13" s="47"/>
      <c r="I13" s="47"/>
      <c r="J13" s="49"/>
      <c r="K13" s="49"/>
      <c r="L13" s="47"/>
    </row>
    <row r="14" spans="2:15" s="13" customFormat="1" ht="69.75" x14ac:dyDescent="0.25">
      <c r="B14" s="56" t="s">
        <v>2441</v>
      </c>
      <c r="C14" s="56" t="s">
        <v>2442</v>
      </c>
      <c r="D14" s="56" t="s">
        <v>2419</v>
      </c>
      <c r="E14" s="56"/>
      <c r="F14" s="57" t="s">
        <v>2443</v>
      </c>
      <c r="G14" s="58" t="s">
        <v>2444</v>
      </c>
      <c r="H14" s="58" t="s">
        <v>2463</v>
      </c>
      <c r="I14" s="56" t="s">
        <v>2428</v>
      </c>
      <c r="J14" s="56" t="s">
        <v>2446</v>
      </c>
      <c r="K14" s="56" t="s">
        <v>2447</v>
      </c>
      <c r="L14" s="56" t="s">
        <v>2448</v>
      </c>
      <c r="M14" s="151"/>
    </row>
    <row r="15" spans="2:15" ht="21" x14ac:dyDescent="0.35">
      <c r="B15" s="34">
        <v>43238.389837962961</v>
      </c>
      <c r="C15" s="34">
        <v>43238</v>
      </c>
      <c r="D15" s="35" t="s">
        <v>135</v>
      </c>
      <c r="E15" s="35" t="s">
        <v>1540</v>
      </c>
      <c r="F15" s="35" t="s">
        <v>1541</v>
      </c>
      <c r="G15" s="36" t="s">
        <v>1542</v>
      </c>
      <c r="H15" s="35">
        <v>10</v>
      </c>
      <c r="I15" s="35" t="s">
        <v>2425</v>
      </c>
      <c r="J15" s="37">
        <v>289.10000000000002</v>
      </c>
      <c r="K15" s="37">
        <f>+L15*J15</f>
        <v>2891</v>
      </c>
      <c r="L15" s="35">
        <v>10</v>
      </c>
      <c r="M15" s="17"/>
    </row>
    <row r="16" spans="2:15" s="60" customFormat="1" ht="21" x14ac:dyDescent="0.35">
      <c r="B16" s="108">
        <v>43753</v>
      </c>
      <c r="C16" s="108">
        <v>43753</v>
      </c>
      <c r="D16" s="109" t="s">
        <v>135</v>
      </c>
      <c r="E16" s="109" t="s">
        <v>1433</v>
      </c>
      <c r="F16" s="109" t="s">
        <v>327</v>
      </c>
      <c r="G16" s="110" t="s">
        <v>328</v>
      </c>
      <c r="H16" s="109">
        <v>20</v>
      </c>
      <c r="I16" s="109" t="s">
        <v>2428</v>
      </c>
      <c r="J16" s="111">
        <v>14.16</v>
      </c>
      <c r="K16" s="111">
        <f t="shared" ref="K16:K34" si="0">+L16*J16</f>
        <v>580.56000000000006</v>
      </c>
      <c r="L16" s="109">
        <v>41</v>
      </c>
      <c r="M16" s="61"/>
    </row>
    <row r="17" spans="1:13" s="60" customFormat="1" ht="21" x14ac:dyDescent="0.35">
      <c r="B17" s="108">
        <v>43760.366898148146</v>
      </c>
      <c r="C17" s="108">
        <v>43760</v>
      </c>
      <c r="D17" s="109" t="s">
        <v>135</v>
      </c>
      <c r="E17" s="109" t="s">
        <v>1433</v>
      </c>
      <c r="F17" s="109" t="s">
        <v>329</v>
      </c>
      <c r="G17" s="110" t="s">
        <v>330</v>
      </c>
      <c r="H17" s="109">
        <v>20</v>
      </c>
      <c r="I17" s="109" t="s">
        <v>2428</v>
      </c>
      <c r="J17" s="111">
        <v>114.46</v>
      </c>
      <c r="K17" s="111">
        <f t="shared" si="0"/>
        <v>801.21999999999991</v>
      </c>
      <c r="L17" s="109">
        <v>7</v>
      </c>
      <c r="M17" s="61"/>
    </row>
    <row r="18" spans="1:13" ht="21" x14ac:dyDescent="0.35">
      <c r="B18" s="34">
        <v>43245.465937499997</v>
      </c>
      <c r="C18" s="34">
        <v>43245</v>
      </c>
      <c r="D18" s="35" t="s">
        <v>135</v>
      </c>
      <c r="E18" s="35" t="s">
        <v>1560</v>
      </c>
      <c r="F18" s="35" t="s">
        <v>966</v>
      </c>
      <c r="G18" s="36" t="s">
        <v>967</v>
      </c>
      <c r="H18" s="35">
        <v>500</v>
      </c>
      <c r="I18" s="35" t="s">
        <v>2426</v>
      </c>
      <c r="J18" s="37">
        <v>143.84</v>
      </c>
      <c r="K18" s="37">
        <f t="shared" si="0"/>
        <v>6904.32</v>
      </c>
      <c r="L18" s="35">
        <v>48</v>
      </c>
      <c r="M18" s="17"/>
    </row>
    <row r="19" spans="1:13" ht="21" x14ac:dyDescent="0.35">
      <c r="B19" s="34">
        <v>43503.345057870371</v>
      </c>
      <c r="C19" s="34">
        <v>43503</v>
      </c>
      <c r="D19" s="35" t="s">
        <v>135</v>
      </c>
      <c r="E19" s="35" t="s">
        <v>2309</v>
      </c>
      <c r="F19" s="35" t="s">
        <v>350</v>
      </c>
      <c r="G19" s="36" t="s">
        <v>351</v>
      </c>
      <c r="H19" s="35">
        <v>500</v>
      </c>
      <c r="I19" s="35" t="s">
        <v>2438</v>
      </c>
      <c r="J19" s="37">
        <v>237.8</v>
      </c>
      <c r="K19" s="37">
        <f t="shared" si="0"/>
        <v>30200.600000000002</v>
      </c>
      <c r="L19" s="35">
        <v>127</v>
      </c>
      <c r="M19" s="17"/>
    </row>
    <row r="20" spans="1:13" ht="21" x14ac:dyDescent="0.35">
      <c r="B20" s="34">
        <v>43228.648865740739</v>
      </c>
      <c r="C20" s="34">
        <v>43228</v>
      </c>
      <c r="D20" s="35" t="s">
        <v>135</v>
      </c>
      <c r="E20" s="35" t="s">
        <v>1502</v>
      </c>
      <c r="F20" s="35" t="s">
        <v>357</v>
      </c>
      <c r="G20" s="36" t="s">
        <v>358</v>
      </c>
      <c r="H20" s="35">
        <v>30</v>
      </c>
      <c r="I20" s="35" t="s">
        <v>2434</v>
      </c>
      <c r="J20" s="37">
        <v>64.900000000000006</v>
      </c>
      <c r="K20" s="37">
        <f t="shared" si="0"/>
        <v>27907.000000000004</v>
      </c>
      <c r="L20" s="35">
        <f>298+132</f>
        <v>430</v>
      </c>
      <c r="M20" s="17"/>
    </row>
    <row r="21" spans="1:13" ht="21" x14ac:dyDescent="0.35">
      <c r="B21" s="34">
        <v>42842.411874999998</v>
      </c>
      <c r="C21" s="34">
        <v>42842</v>
      </c>
      <c r="D21" s="35" t="s">
        <v>135</v>
      </c>
      <c r="E21" s="35" t="s">
        <v>925</v>
      </c>
      <c r="F21" s="35" t="s">
        <v>361</v>
      </c>
      <c r="G21" s="36" t="s">
        <v>362</v>
      </c>
      <c r="H21" s="35">
        <v>70</v>
      </c>
      <c r="I21" s="38" t="s">
        <v>2435</v>
      </c>
      <c r="J21" s="37">
        <v>109.9996</v>
      </c>
      <c r="K21" s="37">
        <f t="shared" si="0"/>
        <v>127049.538</v>
      </c>
      <c r="L21" s="35">
        <v>1155</v>
      </c>
      <c r="M21" s="17"/>
    </row>
    <row r="22" spans="1:13" s="60" customFormat="1" ht="21" x14ac:dyDescent="0.35">
      <c r="B22" s="108">
        <v>43753</v>
      </c>
      <c r="C22" s="108">
        <v>43753</v>
      </c>
      <c r="D22" s="109" t="s">
        <v>135</v>
      </c>
      <c r="E22" s="109" t="s">
        <v>1433</v>
      </c>
      <c r="F22" s="109" t="s">
        <v>363</v>
      </c>
      <c r="G22" s="110" t="s">
        <v>364</v>
      </c>
      <c r="H22" s="109">
        <v>20</v>
      </c>
      <c r="I22" s="109" t="s">
        <v>2426</v>
      </c>
      <c r="J22" s="111">
        <v>79.06</v>
      </c>
      <c r="K22" s="111">
        <f t="shared" si="0"/>
        <v>1344.02</v>
      </c>
      <c r="L22" s="109">
        <v>17</v>
      </c>
      <c r="M22" s="61"/>
    </row>
    <row r="23" spans="1:13" s="60" customFormat="1" ht="21" x14ac:dyDescent="0.35">
      <c r="B23" s="108">
        <v>43238.389837962961</v>
      </c>
      <c r="C23" s="108">
        <v>43238</v>
      </c>
      <c r="D23" s="109" t="s">
        <v>135</v>
      </c>
      <c r="E23" s="109" t="s">
        <v>1540</v>
      </c>
      <c r="F23" s="109" t="s">
        <v>926</v>
      </c>
      <c r="G23" s="110" t="s">
        <v>927</v>
      </c>
      <c r="H23" s="109">
        <v>300</v>
      </c>
      <c r="I23" s="109" t="s">
        <v>2428</v>
      </c>
      <c r="J23" s="111">
        <v>165.2</v>
      </c>
      <c r="K23" s="111">
        <f t="shared" si="0"/>
        <v>27753.599999999999</v>
      </c>
      <c r="L23" s="109">
        <v>168</v>
      </c>
      <c r="M23" s="61"/>
    </row>
    <row r="24" spans="1:13" s="60" customFormat="1" ht="19.5" customHeight="1" x14ac:dyDescent="0.35">
      <c r="B24" s="108">
        <v>43236.366446759261</v>
      </c>
      <c r="C24" s="108">
        <v>43235</v>
      </c>
      <c r="D24" s="109" t="s">
        <v>135</v>
      </c>
      <c r="E24" s="109" t="s">
        <v>1524</v>
      </c>
      <c r="F24" s="109" t="s">
        <v>963</v>
      </c>
      <c r="G24" s="110" t="s">
        <v>964</v>
      </c>
      <c r="H24" s="109">
        <v>200</v>
      </c>
      <c r="I24" s="109" t="s">
        <v>2437</v>
      </c>
      <c r="J24" s="111">
        <v>450.76</v>
      </c>
      <c r="K24" s="111">
        <f t="shared" si="0"/>
        <v>45977.52</v>
      </c>
      <c r="L24" s="109">
        <v>102</v>
      </c>
      <c r="M24" s="61"/>
    </row>
    <row r="25" spans="1:13" s="60" customFormat="1" ht="21" x14ac:dyDescent="0.35">
      <c r="B25" s="108">
        <v>43753</v>
      </c>
      <c r="C25" s="108">
        <v>43753</v>
      </c>
      <c r="D25" s="109" t="s">
        <v>135</v>
      </c>
      <c r="E25" s="109" t="s">
        <v>1502</v>
      </c>
      <c r="F25" s="109" t="s">
        <v>394</v>
      </c>
      <c r="G25" s="110" t="s">
        <v>395</v>
      </c>
      <c r="H25" s="109">
        <v>10</v>
      </c>
      <c r="I25" s="109" t="s">
        <v>2428</v>
      </c>
      <c r="J25" s="111">
        <v>165.2</v>
      </c>
      <c r="K25" s="111">
        <f t="shared" si="0"/>
        <v>4295.2</v>
      </c>
      <c r="L25" s="109">
        <v>26</v>
      </c>
      <c r="M25" s="61"/>
    </row>
    <row r="26" spans="1:13" s="60" customFormat="1" ht="21" x14ac:dyDescent="0.35">
      <c r="B26" s="108">
        <v>43760.366898148146</v>
      </c>
      <c r="C26" s="108">
        <v>43760.366898148146</v>
      </c>
      <c r="D26" s="109" t="s">
        <v>135</v>
      </c>
      <c r="E26" s="109" t="s">
        <v>2345</v>
      </c>
      <c r="F26" s="109" t="s">
        <v>1568</v>
      </c>
      <c r="G26" s="110" t="s">
        <v>1569</v>
      </c>
      <c r="H26" s="109">
        <v>100</v>
      </c>
      <c r="I26" s="109" t="s">
        <v>2439</v>
      </c>
      <c r="J26" s="111">
        <v>20.945</v>
      </c>
      <c r="K26" s="111">
        <f t="shared" si="0"/>
        <v>1340.48</v>
      </c>
      <c r="L26" s="109">
        <v>64</v>
      </c>
      <c r="M26" s="61"/>
    </row>
    <row r="27" spans="1:13" s="60" customFormat="1" ht="21" x14ac:dyDescent="0.35">
      <c r="B27" s="108">
        <v>43753</v>
      </c>
      <c r="C27" s="108">
        <v>43753</v>
      </c>
      <c r="D27" s="109" t="s">
        <v>135</v>
      </c>
      <c r="E27" s="109" t="s">
        <v>1426</v>
      </c>
      <c r="F27" s="109" t="s">
        <v>386</v>
      </c>
      <c r="G27" s="110" t="s">
        <v>387</v>
      </c>
      <c r="H27" s="109">
        <v>10</v>
      </c>
      <c r="I27" s="109" t="s">
        <v>2428</v>
      </c>
      <c r="J27" s="111">
        <v>23.6</v>
      </c>
      <c r="K27" s="111">
        <f t="shared" si="0"/>
        <v>472</v>
      </c>
      <c r="L27" s="109">
        <v>20</v>
      </c>
      <c r="M27" s="61"/>
    </row>
    <row r="28" spans="1:13" s="60" customFormat="1" ht="21" x14ac:dyDescent="0.35">
      <c r="B28" s="108">
        <v>43209.391736111109</v>
      </c>
      <c r="C28" s="108">
        <v>43209</v>
      </c>
      <c r="D28" s="109" t="s">
        <v>135</v>
      </c>
      <c r="E28" s="109" t="s">
        <v>1412</v>
      </c>
      <c r="F28" s="109" t="s">
        <v>384</v>
      </c>
      <c r="G28" s="110" t="s">
        <v>385</v>
      </c>
      <c r="H28" s="109">
        <v>75</v>
      </c>
      <c r="I28" s="109" t="s">
        <v>2426</v>
      </c>
      <c r="J28" s="111">
        <v>46.61</v>
      </c>
      <c r="K28" s="111">
        <f t="shared" si="0"/>
        <v>466.1</v>
      </c>
      <c r="L28" s="109">
        <v>10</v>
      </c>
      <c r="M28" s="61"/>
    </row>
    <row r="29" spans="1:13" ht="21" x14ac:dyDescent="0.35">
      <c r="B29" s="34">
        <v>42852.592187499999</v>
      </c>
      <c r="C29" s="34">
        <v>42852</v>
      </c>
      <c r="D29" s="35" t="s">
        <v>40</v>
      </c>
      <c r="E29" s="35" t="s">
        <v>990</v>
      </c>
      <c r="F29" s="35" t="s">
        <v>991</v>
      </c>
      <c r="G29" s="36" t="s">
        <v>992</v>
      </c>
      <c r="H29" s="35">
        <v>6</v>
      </c>
      <c r="I29" s="35" t="s">
        <v>2428</v>
      </c>
      <c r="J29" s="37">
        <v>13317.48</v>
      </c>
      <c r="K29" s="37">
        <f t="shared" si="0"/>
        <v>26634.959999999999</v>
      </c>
      <c r="L29" s="35">
        <v>2</v>
      </c>
      <c r="M29" s="17"/>
    </row>
    <row r="30" spans="1:13" ht="21" x14ac:dyDescent="0.35">
      <c r="B30" s="34">
        <v>43209.386655092596</v>
      </c>
      <c r="C30" s="34">
        <v>43209</v>
      </c>
      <c r="D30" s="35" t="s">
        <v>40</v>
      </c>
      <c r="E30" s="35" t="s">
        <v>1409</v>
      </c>
      <c r="F30" s="35" t="s">
        <v>367</v>
      </c>
      <c r="G30" s="36" t="s">
        <v>368</v>
      </c>
      <c r="H30" s="35">
        <v>150</v>
      </c>
      <c r="I30" s="35" t="s">
        <v>2426</v>
      </c>
      <c r="J30" s="37">
        <v>88.5</v>
      </c>
      <c r="K30" s="37">
        <f t="shared" si="0"/>
        <v>2478</v>
      </c>
      <c r="L30" s="35">
        <v>28</v>
      </c>
      <c r="M30" s="17"/>
    </row>
    <row r="31" spans="1:13" ht="21" x14ac:dyDescent="0.35">
      <c r="B31" s="39">
        <v>43601</v>
      </c>
      <c r="C31" s="39">
        <v>43598</v>
      </c>
      <c r="D31" s="38"/>
      <c r="E31" s="38"/>
      <c r="F31" s="38" t="s">
        <v>2465</v>
      </c>
      <c r="G31" s="40" t="s">
        <v>2466</v>
      </c>
      <c r="H31" s="38">
        <v>200</v>
      </c>
      <c r="I31" s="38" t="s">
        <v>2428</v>
      </c>
      <c r="J31" s="41">
        <v>45</v>
      </c>
      <c r="K31" s="37">
        <f t="shared" si="0"/>
        <v>2160</v>
      </c>
      <c r="L31" s="35">
        <v>48</v>
      </c>
      <c r="M31" s="17"/>
    </row>
    <row r="32" spans="1:13" s="7" customFormat="1" ht="21" x14ac:dyDescent="0.35">
      <c r="A32" s="11"/>
      <c r="B32" s="108">
        <v>43760.366898148146</v>
      </c>
      <c r="C32" s="108">
        <v>43760.366898148146</v>
      </c>
      <c r="D32" s="109" t="s">
        <v>40</v>
      </c>
      <c r="E32" s="109" t="s">
        <v>2379</v>
      </c>
      <c r="F32" s="109" t="s">
        <v>2356</v>
      </c>
      <c r="G32" s="110" t="s">
        <v>2357</v>
      </c>
      <c r="H32" s="109">
        <v>100</v>
      </c>
      <c r="I32" s="109" t="s">
        <v>2435</v>
      </c>
      <c r="J32" s="111">
        <v>145.13999999999999</v>
      </c>
      <c r="K32" s="111">
        <f t="shared" si="0"/>
        <v>17852.219999999998</v>
      </c>
      <c r="L32" s="109">
        <v>123</v>
      </c>
      <c r="M32" s="143"/>
    </row>
    <row r="33" spans="2:14" ht="21" x14ac:dyDescent="0.35">
      <c r="B33" s="108">
        <v>43798</v>
      </c>
      <c r="C33" s="108">
        <v>43798</v>
      </c>
      <c r="D33" s="109" t="s">
        <v>2398</v>
      </c>
      <c r="E33" s="109" t="s">
        <v>135</v>
      </c>
      <c r="F33" s="109" t="s">
        <v>28</v>
      </c>
      <c r="G33" s="110" t="s">
        <v>29</v>
      </c>
      <c r="H33" s="109">
        <v>50</v>
      </c>
      <c r="I33" s="109" t="s">
        <v>2426</v>
      </c>
      <c r="J33" s="111">
        <v>125</v>
      </c>
      <c r="K33" s="111">
        <f t="shared" si="0"/>
        <v>4375</v>
      </c>
      <c r="L33" s="109">
        <v>35</v>
      </c>
      <c r="M33" s="17"/>
    </row>
    <row r="34" spans="2:14" s="60" customFormat="1" ht="21" x14ac:dyDescent="0.35">
      <c r="B34" s="108">
        <v>43825</v>
      </c>
      <c r="C34" s="108">
        <v>43825</v>
      </c>
      <c r="D34" s="109" t="s">
        <v>2401</v>
      </c>
      <c r="E34" s="109" t="s">
        <v>135</v>
      </c>
      <c r="F34" s="109" t="s">
        <v>11</v>
      </c>
      <c r="G34" s="110" t="s">
        <v>12</v>
      </c>
      <c r="H34" s="109">
        <v>58</v>
      </c>
      <c r="I34" s="109" t="s">
        <v>2428</v>
      </c>
      <c r="J34" s="111">
        <v>46</v>
      </c>
      <c r="K34" s="111">
        <f t="shared" si="0"/>
        <v>1380</v>
      </c>
      <c r="L34" s="109">
        <v>30</v>
      </c>
      <c r="M34" s="61"/>
    </row>
    <row r="35" spans="2:14" ht="21" x14ac:dyDescent="0.35">
      <c r="B35" s="42"/>
      <c r="C35" s="42"/>
      <c r="D35" s="31"/>
      <c r="E35" s="31"/>
      <c r="F35" s="31"/>
      <c r="G35" s="32" t="s">
        <v>2525</v>
      </c>
      <c r="H35" s="31"/>
      <c r="I35" s="31"/>
      <c r="J35" s="33"/>
      <c r="K35" s="33"/>
      <c r="L35" s="31"/>
    </row>
    <row r="36" spans="2:14" ht="21.75" thickBot="1" x14ac:dyDescent="0.4">
      <c r="B36" s="42"/>
      <c r="C36" s="42"/>
      <c r="D36" s="31"/>
      <c r="E36" s="31"/>
      <c r="F36" s="31"/>
      <c r="G36" s="32"/>
      <c r="H36" s="31"/>
      <c r="I36" s="31"/>
      <c r="J36" s="33"/>
      <c r="K36" s="43">
        <f>SUM(K15:K35)</f>
        <v>332863.33799999999</v>
      </c>
      <c r="L36" s="31"/>
    </row>
    <row r="37" spans="2:14" ht="15.75" thickTop="1" x14ac:dyDescent="0.25">
      <c r="B37" s="14"/>
      <c r="C37" s="14"/>
    </row>
    <row r="38" spans="2:14" x14ac:dyDescent="0.25">
      <c r="B38" s="14"/>
      <c r="C38" s="14"/>
    </row>
    <row r="39" spans="2:14" s="8" customFormat="1" ht="26.25" x14ac:dyDescent="0.4">
      <c r="B39" s="46" t="s">
        <v>2450</v>
      </c>
      <c r="C39" s="47"/>
      <c r="D39" s="47"/>
      <c r="E39" s="47"/>
      <c r="F39" s="47"/>
      <c r="G39" s="48"/>
      <c r="H39" s="47"/>
      <c r="I39" s="47"/>
      <c r="J39" s="49"/>
      <c r="K39" s="49"/>
      <c r="L39" s="47"/>
      <c r="M39" s="11"/>
      <c r="N39" s="11"/>
    </row>
    <row r="40" spans="2:14" s="8" customFormat="1" ht="69.75" x14ac:dyDescent="0.25">
      <c r="B40" s="56" t="s">
        <v>2441</v>
      </c>
      <c r="C40" s="56" t="s">
        <v>2442</v>
      </c>
      <c r="D40" s="56" t="s">
        <v>2419</v>
      </c>
      <c r="E40" s="56"/>
      <c r="F40" s="57" t="s">
        <v>2443</v>
      </c>
      <c r="G40" s="58" t="s">
        <v>2444</v>
      </c>
      <c r="H40" s="58" t="s">
        <v>2463</v>
      </c>
      <c r="I40" s="56" t="s">
        <v>2428</v>
      </c>
      <c r="J40" s="56" t="s">
        <v>2446</v>
      </c>
      <c r="K40" s="56" t="s">
        <v>2447</v>
      </c>
      <c r="L40" s="56" t="s">
        <v>2448</v>
      </c>
      <c r="M40" s="11"/>
    </row>
    <row r="41" spans="2:14" s="8" customFormat="1" ht="21" x14ac:dyDescent="0.35">
      <c r="B41" s="34">
        <v>43474.409560185188</v>
      </c>
      <c r="C41" s="34">
        <v>43472</v>
      </c>
      <c r="D41" s="31" t="s">
        <v>2266</v>
      </c>
      <c r="E41" s="31" t="s">
        <v>2265</v>
      </c>
      <c r="F41" s="31" t="s">
        <v>239</v>
      </c>
      <c r="G41" s="36" t="s">
        <v>240</v>
      </c>
      <c r="H41" s="50">
        <v>10</v>
      </c>
      <c r="I41" s="51" t="s">
        <v>2428</v>
      </c>
      <c r="J41" s="37">
        <v>1156.4000000000001</v>
      </c>
      <c r="K41" s="37">
        <f>+L41*J41</f>
        <v>23128</v>
      </c>
      <c r="L41" s="35">
        <v>20</v>
      </c>
      <c r="M41" s="17"/>
    </row>
    <row r="42" spans="2:14" s="8" customFormat="1" ht="21" x14ac:dyDescent="0.35">
      <c r="B42" s="34">
        <v>43227.586655092593</v>
      </c>
      <c r="C42" s="34">
        <v>43227</v>
      </c>
      <c r="D42" s="35" t="s">
        <v>40</v>
      </c>
      <c r="E42" s="35" t="s">
        <v>1491</v>
      </c>
      <c r="F42" s="35" t="s">
        <v>1494</v>
      </c>
      <c r="G42" s="36" t="s">
        <v>1495</v>
      </c>
      <c r="H42" s="35">
        <v>20</v>
      </c>
      <c r="I42" s="35" t="s">
        <v>2428</v>
      </c>
      <c r="J42" s="37">
        <v>4124.1000000000004</v>
      </c>
      <c r="K42" s="37">
        <f t="shared" ref="K42:K43" si="1">+L42*J42</f>
        <v>41241</v>
      </c>
      <c r="L42" s="35">
        <v>10</v>
      </c>
      <c r="M42" s="19"/>
    </row>
    <row r="43" spans="2:14" s="8" customFormat="1" ht="21" x14ac:dyDescent="0.35">
      <c r="B43" s="34">
        <v>43829</v>
      </c>
      <c r="C43" s="34">
        <v>43829</v>
      </c>
      <c r="D43" s="35"/>
      <c r="E43" s="35"/>
      <c r="F43" s="35" t="s">
        <v>2530</v>
      </c>
      <c r="G43" s="36" t="s">
        <v>2531</v>
      </c>
      <c r="H43" s="35">
        <v>1</v>
      </c>
      <c r="I43" s="35" t="s">
        <v>2428</v>
      </c>
      <c r="J43" s="37">
        <v>74994.899999999994</v>
      </c>
      <c r="K43" s="37">
        <f t="shared" si="1"/>
        <v>74994.899999999994</v>
      </c>
      <c r="L43" s="35">
        <v>1</v>
      </c>
      <c r="M43" s="19"/>
    </row>
    <row r="44" spans="2:14" s="8" customFormat="1" ht="21" x14ac:dyDescent="0.35">
      <c r="B44" s="105"/>
      <c r="C44" s="105"/>
      <c r="D44" s="106"/>
      <c r="E44" s="106"/>
      <c r="F44" s="106"/>
      <c r="G44" s="112"/>
      <c r="H44" s="106"/>
      <c r="I44" s="106"/>
      <c r="J44" s="107"/>
      <c r="K44" s="107"/>
      <c r="L44" s="106"/>
    </row>
    <row r="45" spans="2:14" s="8" customFormat="1" ht="21" x14ac:dyDescent="0.35">
      <c r="B45" s="42"/>
      <c r="C45" s="42"/>
      <c r="D45" s="31"/>
      <c r="E45" s="31"/>
      <c r="F45" s="31"/>
      <c r="G45" s="32"/>
      <c r="H45" s="31"/>
      <c r="I45" s="31"/>
      <c r="J45" s="33"/>
      <c r="K45" s="33"/>
      <c r="L45" s="31"/>
    </row>
    <row r="46" spans="2:14" s="8" customFormat="1" ht="21.75" thickBot="1" x14ac:dyDescent="0.4">
      <c r="B46" s="42"/>
      <c r="C46" s="42"/>
      <c r="D46" s="31"/>
      <c r="E46" s="31"/>
      <c r="F46" s="31"/>
      <c r="G46" s="32"/>
      <c r="H46" s="31"/>
      <c r="I46" s="31"/>
      <c r="J46" s="33"/>
      <c r="K46" s="43">
        <f>SUM(K41:K45)</f>
        <v>139363.9</v>
      </c>
      <c r="L46" s="31"/>
    </row>
    <row r="47" spans="2:14" ht="15.75" thickTop="1" x14ac:dyDescent="0.25">
      <c r="B47" s="14"/>
      <c r="C47" s="14"/>
    </row>
    <row r="48" spans="2:14" x14ac:dyDescent="0.25">
      <c r="B48" s="14"/>
      <c r="C48" s="14"/>
    </row>
    <row r="49" spans="2:14" ht="26.25" x14ac:dyDescent="0.4">
      <c r="B49" s="46" t="s">
        <v>2532</v>
      </c>
      <c r="C49" s="47"/>
      <c r="D49" s="47"/>
      <c r="E49" s="47"/>
      <c r="F49" s="47"/>
      <c r="G49" s="48"/>
      <c r="H49" s="47"/>
      <c r="I49" s="47"/>
      <c r="J49" s="49"/>
      <c r="K49" s="49"/>
      <c r="L49" s="47"/>
      <c r="M49" s="8"/>
      <c r="N49" s="8"/>
    </row>
    <row r="50" spans="2:14" ht="69.75" x14ac:dyDescent="0.25">
      <c r="B50" s="56" t="s">
        <v>2441</v>
      </c>
      <c r="C50" s="56" t="s">
        <v>2442</v>
      </c>
      <c r="D50" s="56" t="s">
        <v>2419</v>
      </c>
      <c r="E50" s="56"/>
      <c r="F50" s="57" t="s">
        <v>2443</v>
      </c>
      <c r="G50" s="58" t="s">
        <v>2444</v>
      </c>
      <c r="H50" s="58" t="s">
        <v>2463</v>
      </c>
      <c r="I50" s="56" t="s">
        <v>2428</v>
      </c>
      <c r="J50" s="56" t="s">
        <v>2446</v>
      </c>
      <c r="K50" s="56" t="s">
        <v>2447</v>
      </c>
      <c r="L50" s="56" t="s">
        <v>2448</v>
      </c>
      <c r="M50" s="8"/>
      <c r="N50" s="8"/>
    </row>
    <row r="51" spans="2:14" ht="21" x14ac:dyDescent="0.35">
      <c r="B51" s="34">
        <v>43829</v>
      </c>
      <c r="C51" s="34">
        <v>43829</v>
      </c>
      <c r="D51" s="35" t="s">
        <v>2266</v>
      </c>
      <c r="E51" s="35" t="s">
        <v>2265</v>
      </c>
      <c r="F51" s="35" t="s">
        <v>2529</v>
      </c>
      <c r="G51" s="36" t="s">
        <v>2528</v>
      </c>
      <c r="H51" s="38">
        <v>2</v>
      </c>
      <c r="I51" s="38" t="s">
        <v>2428</v>
      </c>
      <c r="J51" s="37">
        <f>149860/2</f>
        <v>74930</v>
      </c>
      <c r="K51" s="37">
        <f>+L51*J51</f>
        <v>149860</v>
      </c>
      <c r="L51" s="35">
        <v>2</v>
      </c>
      <c r="M51" s="19"/>
      <c r="N51" s="8"/>
    </row>
    <row r="52" spans="2:14" s="8" customFormat="1" x14ac:dyDescent="0.25">
      <c r="G52" s="28"/>
      <c r="N52" s="11"/>
    </row>
    <row r="53" spans="2:14" x14ac:dyDescent="0.25">
      <c r="B53" s="27"/>
      <c r="C53" s="14"/>
      <c r="M53" s="8"/>
      <c r="N53" s="8"/>
    </row>
    <row r="54" spans="2:14" ht="21.75" thickBot="1" x14ac:dyDescent="0.4">
      <c r="B54" s="27"/>
      <c r="C54" s="14"/>
      <c r="K54" s="43">
        <f>SUM(K49:K53)</f>
        <v>149860</v>
      </c>
      <c r="M54" s="8"/>
      <c r="N54" s="8"/>
    </row>
    <row r="55" spans="2:14" ht="21.75" thickTop="1" x14ac:dyDescent="0.35">
      <c r="B55" s="27"/>
      <c r="C55" s="14"/>
      <c r="K55" s="52"/>
      <c r="M55" s="8"/>
      <c r="N55" s="8"/>
    </row>
    <row r="56" spans="2:14" x14ac:dyDescent="0.25">
      <c r="B56" s="27"/>
      <c r="C56" s="14"/>
      <c r="M56" s="8"/>
      <c r="N56" s="8"/>
    </row>
    <row r="57" spans="2:14" ht="26.25" x14ac:dyDescent="0.4">
      <c r="B57" s="46" t="s">
        <v>2451</v>
      </c>
      <c r="C57" s="47"/>
      <c r="D57" s="47"/>
      <c r="E57" s="47"/>
      <c r="F57" s="47"/>
      <c r="G57" s="48"/>
      <c r="H57" s="47"/>
      <c r="I57" s="47"/>
      <c r="J57" s="49"/>
      <c r="K57" s="49"/>
      <c r="L57" s="47"/>
    </row>
    <row r="58" spans="2:14" ht="69.75" x14ac:dyDescent="0.25">
      <c r="B58" s="56" t="s">
        <v>2441</v>
      </c>
      <c r="C58" s="56" t="s">
        <v>2442</v>
      </c>
      <c r="D58" s="56" t="s">
        <v>2419</v>
      </c>
      <c r="E58" s="56"/>
      <c r="F58" s="57" t="s">
        <v>2443</v>
      </c>
      <c r="G58" s="58" t="s">
        <v>2444</v>
      </c>
      <c r="H58" s="58" t="s">
        <v>2463</v>
      </c>
      <c r="I58" s="56" t="s">
        <v>2428</v>
      </c>
      <c r="J58" s="56" t="s">
        <v>2446</v>
      </c>
      <c r="K58" s="56" t="s">
        <v>2447</v>
      </c>
      <c r="L58" s="56" t="s">
        <v>2448</v>
      </c>
      <c r="M58" s="8"/>
    </row>
    <row r="59" spans="2:14" s="60" customFormat="1" ht="21" x14ac:dyDescent="0.35">
      <c r="B59" s="108">
        <v>42599.60833333333</v>
      </c>
      <c r="C59" s="108">
        <v>42564</v>
      </c>
      <c r="D59" s="109" t="s">
        <v>40</v>
      </c>
      <c r="E59" s="109" t="s">
        <v>712</v>
      </c>
      <c r="F59" s="109" t="s">
        <v>727</v>
      </c>
      <c r="G59" s="110" t="s">
        <v>728</v>
      </c>
      <c r="H59" s="109">
        <v>30</v>
      </c>
      <c r="I59" s="109" t="s">
        <v>2428</v>
      </c>
      <c r="J59" s="111">
        <v>752.99339999999995</v>
      </c>
      <c r="K59" s="111">
        <f>+L59*J59</f>
        <v>10541.907599999999</v>
      </c>
      <c r="L59" s="109">
        <v>14</v>
      </c>
      <c r="M59" s="61"/>
    </row>
    <row r="60" spans="2:14" s="60" customFormat="1" ht="21" x14ac:dyDescent="0.35">
      <c r="B60" s="108">
        <v>42599.60833333333</v>
      </c>
      <c r="C60" s="108">
        <v>42564</v>
      </c>
      <c r="D60" s="109" t="s">
        <v>40</v>
      </c>
      <c r="E60" s="109" t="s">
        <v>712</v>
      </c>
      <c r="F60" s="109" t="s">
        <v>729</v>
      </c>
      <c r="G60" s="110" t="s">
        <v>730</v>
      </c>
      <c r="H60" s="109">
        <v>30</v>
      </c>
      <c r="I60" s="109" t="s">
        <v>2428</v>
      </c>
      <c r="J60" s="111">
        <v>972.99260000000004</v>
      </c>
      <c r="K60" s="111">
        <f t="shared" ref="K60:K83" si="2">+L60*J60</f>
        <v>17513.8668</v>
      </c>
      <c r="L60" s="109">
        <v>18</v>
      </c>
      <c r="M60" s="61"/>
    </row>
    <row r="61" spans="2:14" s="60" customFormat="1" ht="21" x14ac:dyDescent="0.35">
      <c r="B61" s="108">
        <v>43705</v>
      </c>
      <c r="C61" s="108">
        <v>43703</v>
      </c>
      <c r="D61" s="109" t="s">
        <v>40</v>
      </c>
      <c r="E61" s="109" t="s">
        <v>712</v>
      </c>
      <c r="F61" s="109" t="s">
        <v>731</v>
      </c>
      <c r="G61" s="110" t="s">
        <v>732</v>
      </c>
      <c r="H61" s="109">
        <v>3</v>
      </c>
      <c r="I61" s="109" t="s">
        <v>2428</v>
      </c>
      <c r="J61" s="111">
        <v>5549.02</v>
      </c>
      <c r="K61" s="111">
        <f t="shared" si="2"/>
        <v>33294.120000000003</v>
      </c>
      <c r="L61" s="109">
        <v>6</v>
      </c>
      <c r="M61" s="61"/>
    </row>
    <row r="62" spans="2:14" s="60" customFormat="1" ht="21" x14ac:dyDescent="0.35">
      <c r="B62" s="108">
        <v>42912.370787037034</v>
      </c>
      <c r="C62" s="108">
        <v>42912</v>
      </c>
      <c r="D62" s="109" t="s">
        <v>40</v>
      </c>
      <c r="E62" s="109" t="s">
        <v>1098</v>
      </c>
      <c r="F62" s="109" t="s">
        <v>1099</v>
      </c>
      <c r="G62" s="110" t="s">
        <v>1100</v>
      </c>
      <c r="H62" s="109">
        <v>4</v>
      </c>
      <c r="I62" s="109" t="s">
        <v>2428</v>
      </c>
      <c r="J62" s="111">
        <v>2584.1999999999998</v>
      </c>
      <c r="K62" s="111">
        <f t="shared" si="2"/>
        <v>10336.799999999999</v>
      </c>
      <c r="L62" s="109">
        <v>4</v>
      </c>
      <c r="M62" s="61"/>
    </row>
    <row r="63" spans="2:14" s="60" customFormat="1" ht="21" x14ac:dyDescent="0.35">
      <c r="B63" s="108">
        <v>42912.370787037034</v>
      </c>
      <c r="C63" s="108">
        <v>42912</v>
      </c>
      <c r="D63" s="109" t="s">
        <v>40</v>
      </c>
      <c r="E63" s="109" t="s">
        <v>1098</v>
      </c>
      <c r="F63" s="109" t="s">
        <v>1102</v>
      </c>
      <c r="G63" s="110" t="s">
        <v>1103</v>
      </c>
      <c r="H63" s="109">
        <v>4</v>
      </c>
      <c r="I63" s="109" t="s">
        <v>2428</v>
      </c>
      <c r="J63" s="111">
        <v>2584.1999999999998</v>
      </c>
      <c r="K63" s="111">
        <f t="shared" si="2"/>
        <v>10336.799999999999</v>
      </c>
      <c r="L63" s="109">
        <v>4</v>
      </c>
      <c r="M63" s="61"/>
    </row>
    <row r="64" spans="2:14" s="60" customFormat="1" ht="21" x14ac:dyDescent="0.35">
      <c r="B64" s="108">
        <v>42912.370787037034</v>
      </c>
      <c r="C64" s="108">
        <v>42912</v>
      </c>
      <c r="D64" s="109" t="s">
        <v>40</v>
      </c>
      <c r="E64" s="109" t="s">
        <v>1098</v>
      </c>
      <c r="F64" s="109" t="s">
        <v>1105</v>
      </c>
      <c r="G64" s="110" t="s">
        <v>1106</v>
      </c>
      <c r="H64" s="109">
        <v>4</v>
      </c>
      <c r="I64" s="109" t="s">
        <v>2428</v>
      </c>
      <c r="J64" s="111">
        <v>2584.1999999999998</v>
      </c>
      <c r="K64" s="111">
        <f t="shared" si="2"/>
        <v>23257.8</v>
      </c>
      <c r="L64" s="109">
        <v>9</v>
      </c>
      <c r="M64" s="61"/>
    </row>
    <row r="65" spans="2:13" s="60" customFormat="1" ht="21" x14ac:dyDescent="0.35">
      <c r="B65" s="108">
        <v>42599.60833333333</v>
      </c>
      <c r="C65" s="108">
        <v>42564</v>
      </c>
      <c r="D65" s="109" t="s">
        <v>40</v>
      </c>
      <c r="E65" s="109" t="s">
        <v>712</v>
      </c>
      <c r="F65" s="109" t="s">
        <v>452</v>
      </c>
      <c r="G65" s="110" t="s">
        <v>453</v>
      </c>
      <c r="H65" s="109">
        <v>30</v>
      </c>
      <c r="I65" s="109" t="s">
        <v>2428</v>
      </c>
      <c r="J65" s="111">
        <v>6299.9964</v>
      </c>
      <c r="K65" s="111">
        <f t="shared" si="2"/>
        <v>384299.78039999999</v>
      </c>
      <c r="L65" s="109">
        <v>61</v>
      </c>
      <c r="M65" s="61"/>
    </row>
    <row r="66" spans="2:13" s="60" customFormat="1" ht="21" x14ac:dyDescent="0.35">
      <c r="B66" s="108">
        <v>42599.60833333333</v>
      </c>
      <c r="C66" s="108">
        <v>42564</v>
      </c>
      <c r="D66" s="109" t="s">
        <v>40</v>
      </c>
      <c r="E66" s="109" t="s">
        <v>712</v>
      </c>
      <c r="F66" s="109" t="s">
        <v>680</v>
      </c>
      <c r="G66" s="110" t="s">
        <v>681</v>
      </c>
      <c r="H66" s="109">
        <v>10</v>
      </c>
      <c r="I66" s="109" t="s">
        <v>2428</v>
      </c>
      <c r="J66" s="111">
        <v>9469.5</v>
      </c>
      <c r="K66" s="111">
        <f t="shared" si="2"/>
        <v>66286.5</v>
      </c>
      <c r="L66" s="109">
        <v>7</v>
      </c>
      <c r="M66" s="61"/>
    </row>
    <row r="67" spans="2:13" s="60" customFormat="1" ht="21" x14ac:dyDescent="0.35">
      <c r="B67" s="108">
        <v>43599</v>
      </c>
      <c r="C67" s="108">
        <v>43598</v>
      </c>
      <c r="D67" s="109" t="s">
        <v>40</v>
      </c>
      <c r="E67" s="109" t="s">
        <v>1098</v>
      </c>
      <c r="F67" s="109" t="s">
        <v>713</v>
      </c>
      <c r="G67" s="110" t="s">
        <v>714</v>
      </c>
      <c r="H67" s="109">
        <v>7</v>
      </c>
      <c r="I67" s="109" t="s">
        <v>2428</v>
      </c>
      <c r="J67" s="111">
        <v>2228.48</v>
      </c>
      <c r="K67" s="111">
        <f t="shared" si="2"/>
        <v>6685.4400000000005</v>
      </c>
      <c r="L67" s="109">
        <v>3</v>
      </c>
      <c r="M67" s="61"/>
    </row>
    <row r="68" spans="2:13" s="60" customFormat="1" ht="21" x14ac:dyDescent="0.35">
      <c r="B68" s="108">
        <v>43599</v>
      </c>
      <c r="C68" s="108">
        <v>43598</v>
      </c>
      <c r="D68" s="109" t="s">
        <v>40</v>
      </c>
      <c r="E68" s="109" t="s">
        <v>1098</v>
      </c>
      <c r="F68" s="109" t="s">
        <v>715</v>
      </c>
      <c r="G68" s="110" t="s">
        <v>716</v>
      </c>
      <c r="H68" s="109">
        <v>6</v>
      </c>
      <c r="I68" s="109" t="s">
        <v>2428</v>
      </c>
      <c r="J68" s="111">
        <v>2543</v>
      </c>
      <c r="K68" s="111">
        <f t="shared" si="2"/>
        <v>5086</v>
      </c>
      <c r="L68" s="109">
        <v>2</v>
      </c>
      <c r="M68" s="61"/>
    </row>
    <row r="69" spans="2:13" s="60" customFormat="1" ht="21" x14ac:dyDescent="0.35">
      <c r="B69" s="108">
        <v>42912.370787037034</v>
      </c>
      <c r="C69" s="108">
        <v>42912</v>
      </c>
      <c r="D69" s="109" t="s">
        <v>40</v>
      </c>
      <c r="E69" s="109" t="s">
        <v>1098</v>
      </c>
      <c r="F69" s="109" t="s">
        <v>456</v>
      </c>
      <c r="G69" s="110" t="s">
        <v>457</v>
      </c>
      <c r="H69" s="109">
        <v>50</v>
      </c>
      <c r="I69" s="109" t="s">
        <v>2428</v>
      </c>
      <c r="J69" s="111">
        <v>3292.2</v>
      </c>
      <c r="K69" s="111">
        <f t="shared" si="2"/>
        <v>125103.59999999999</v>
      </c>
      <c r="L69" s="109">
        <v>38</v>
      </c>
      <c r="M69" s="61"/>
    </row>
    <row r="70" spans="2:13" s="60" customFormat="1" ht="21" x14ac:dyDescent="0.35">
      <c r="B70" s="108">
        <v>42912.370787037034</v>
      </c>
      <c r="C70" s="108">
        <v>42912</v>
      </c>
      <c r="D70" s="109" t="s">
        <v>40</v>
      </c>
      <c r="E70" s="109" t="s">
        <v>1098</v>
      </c>
      <c r="F70" s="109" t="s">
        <v>448</v>
      </c>
      <c r="G70" s="110" t="s">
        <v>449</v>
      </c>
      <c r="H70" s="109">
        <v>40</v>
      </c>
      <c r="I70" s="109" t="s">
        <v>2428</v>
      </c>
      <c r="J70" s="111">
        <v>1168.2</v>
      </c>
      <c r="K70" s="111">
        <f t="shared" si="2"/>
        <v>26868.600000000002</v>
      </c>
      <c r="L70" s="109">
        <v>23</v>
      </c>
      <c r="M70" s="61"/>
    </row>
    <row r="71" spans="2:13" s="60" customFormat="1" ht="21" x14ac:dyDescent="0.35">
      <c r="B71" s="108">
        <v>42912.370787037034</v>
      </c>
      <c r="C71" s="108">
        <v>42912</v>
      </c>
      <c r="D71" s="109" t="s">
        <v>40</v>
      </c>
      <c r="E71" s="109" t="s">
        <v>1098</v>
      </c>
      <c r="F71" s="109" t="s">
        <v>1109</v>
      </c>
      <c r="G71" s="110" t="s">
        <v>1110</v>
      </c>
      <c r="H71" s="109">
        <v>50</v>
      </c>
      <c r="I71" s="109" t="s">
        <v>2428</v>
      </c>
      <c r="J71" s="111">
        <v>1298</v>
      </c>
      <c r="K71" s="111">
        <f t="shared" si="2"/>
        <v>53218</v>
      </c>
      <c r="L71" s="109">
        <v>41</v>
      </c>
      <c r="M71" s="61"/>
    </row>
    <row r="72" spans="2:13" s="60" customFormat="1" ht="21" x14ac:dyDescent="0.35">
      <c r="B72" s="108">
        <v>42912.370787037034</v>
      </c>
      <c r="C72" s="108">
        <v>42912</v>
      </c>
      <c r="D72" s="109" t="s">
        <v>40</v>
      </c>
      <c r="E72" s="109" t="s">
        <v>1098</v>
      </c>
      <c r="F72" s="109" t="s">
        <v>1111</v>
      </c>
      <c r="G72" s="110" t="s">
        <v>1112</v>
      </c>
      <c r="H72" s="109">
        <v>4</v>
      </c>
      <c r="I72" s="109" t="s">
        <v>2428</v>
      </c>
      <c r="J72" s="111">
        <v>2584.1999999999998</v>
      </c>
      <c r="K72" s="111">
        <f t="shared" si="2"/>
        <v>7752.5999999999995</v>
      </c>
      <c r="L72" s="109">
        <v>3</v>
      </c>
      <c r="M72" s="61"/>
    </row>
    <row r="73" spans="2:13" s="60" customFormat="1" ht="21" x14ac:dyDescent="0.35">
      <c r="B73" s="108">
        <v>43705</v>
      </c>
      <c r="C73" s="108">
        <v>43703</v>
      </c>
      <c r="D73" s="109" t="s">
        <v>40</v>
      </c>
      <c r="E73" s="109" t="s">
        <v>1098</v>
      </c>
      <c r="F73" s="109" t="s">
        <v>717</v>
      </c>
      <c r="G73" s="110" t="s">
        <v>2507</v>
      </c>
      <c r="H73" s="109">
        <v>3</v>
      </c>
      <c r="I73" s="109" t="s">
        <v>2428</v>
      </c>
      <c r="J73" s="111">
        <v>4284.3433333333296</v>
      </c>
      <c r="K73" s="111">
        <f t="shared" si="2"/>
        <v>12853.029999999988</v>
      </c>
      <c r="L73" s="109">
        <v>3</v>
      </c>
      <c r="M73" s="61"/>
    </row>
    <row r="74" spans="2:13" s="60" customFormat="1" ht="21" x14ac:dyDescent="0.35">
      <c r="B74" s="108">
        <v>43705</v>
      </c>
      <c r="C74" s="108">
        <v>43703</v>
      </c>
      <c r="D74" s="109" t="s">
        <v>40</v>
      </c>
      <c r="E74" s="109" t="s">
        <v>712</v>
      </c>
      <c r="F74" s="109" t="s">
        <v>723</v>
      </c>
      <c r="G74" s="110" t="s">
        <v>724</v>
      </c>
      <c r="H74" s="109">
        <v>3</v>
      </c>
      <c r="I74" s="109" t="s">
        <v>2428</v>
      </c>
      <c r="J74" s="111">
        <v>5549.02</v>
      </c>
      <c r="K74" s="111">
        <f t="shared" si="2"/>
        <v>27745.100000000002</v>
      </c>
      <c r="L74" s="109">
        <v>5</v>
      </c>
      <c r="M74" s="61"/>
    </row>
    <row r="75" spans="2:13" s="60" customFormat="1" ht="19.5" customHeight="1" x14ac:dyDescent="0.35">
      <c r="B75" s="108">
        <v>43705</v>
      </c>
      <c r="C75" s="108">
        <v>43703</v>
      </c>
      <c r="D75" s="109" t="s">
        <v>40</v>
      </c>
      <c r="E75" s="109" t="s">
        <v>712</v>
      </c>
      <c r="F75" s="109" t="s">
        <v>725</v>
      </c>
      <c r="G75" s="110" t="s">
        <v>726</v>
      </c>
      <c r="H75" s="109">
        <v>3</v>
      </c>
      <c r="I75" s="109" t="s">
        <v>2428</v>
      </c>
      <c r="J75" s="111">
        <v>5549.02</v>
      </c>
      <c r="K75" s="111">
        <f t="shared" si="2"/>
        <v>27745.100000000002</v>
      </c>
      <c r="L75" s="109">
        <v>5</v>
      </c>
      <c r="M75" s="61"/>
    </row>
    <row r="76" spans="2:13" s="60" customFormat="1" ht="21" x14ac:dyDescent="0.35">
      <c r="B76" s="108">
        <v>42599.60833333333</v>
      </c>
      <c r="C76" s="108">
        <v>42564</v>
      </c>
      <c r="D76" s="109" t="s">
        <v>40</v>
      </c>
      <c r="E76" s="109" t="s">
        <v>712</v>
      </c>
      <c r="F76" s="109" t="s">
        <v>719</v>
      </c>
      <c r="G76" s="110" t="s">
        <v>720</v>
      </c>
      <c r="H76" s="109">
        <v>10</v>
      </c>
      <c r="I76" s="109" t="s">
        <v>2428</v>
      </c>
      <c r="J76" s="111">
        <v>13511</v>
      </c>
      <c r="K76" s="111">
        <f t="shared" si="2"/>
        <v>148621</v>
      </c>
      <c r="L76" s="109">
        <v>11</v>
      </c>
      <c r="M76" s="61"/>
    </row>
    <row r="77" spans="2:13" s="60" customFormat="1" ht="42" x14ac:dyDescent="0.35">
      <c r="B77" s="108">
        <v>42136.541898148149</v>
      </c>
      <c r="C77" s="108">
        <v>42117</v>
      </c>
      <c r="D77" s="109" t="s">
        <v>135</v>
      </c>
      <c r="E77" s="109" t="s">
        <v>1956</v>
      </c>
      <c r="F77" s="109" t="s">
        <v>1963</v>
      </c>
      <c r="G77" s="110" t="s">
        <v>1964</v>
      </c>
      <c r="H77" s="109">
        <v>15</v>
      </c>
      <c r="I77" s="109" t="s">
        <v>2428</v>
      </c>
      <c r="J77" s="111">
        <v>1584.6102000000001</v>
      </c>
      <c r="K77" s="111">
        <f t="shared" si="2"/>
        <v>9507.6612000000005</v>
      </c>
      <c r="L77" s="109">
        <v>6</v>
      </c>
      <c r="M77" s="61"/>
    </row>
    <row r="78" spans="2:13" s="60" customFormat="1" ht="21" x14ac:dyDescent="0.35">
      <c r="B78" s="108">
        <v>43705</v>
      </c>
      <c r="C78" s="108">
        <v>43703</v>
      </c>
      <c r="D78" s="109" t="s">
        <v>40</v>
      </c>
      <c r="E78" s="109" t="s">
        <v>1098</v>
      </c>
      <c r="F78" s="109" t="s">
        <v>51</v>
      </c>
      <c r="G78" s="110" t="s">
        <v>718</v>
      </c>
      <c r="H78" s="109">
        <v>15</v>
      </c>
      <c r="I78" s="109" t="s">
        <v>2428</v>
      </c>
      <c r="J78" s="111">
        <v>2112.1999999999998</v>
      </c>
      <c r="K78" s="111">
        <f t="shared" si="2"/>
        <v>6336.5999999999995</v>
      </c>
      <c r="L78" s="109">
        <v>3</v>
      </c>
      <c r="M78" s="61"/>
    </row>
    <row r="79" spans="2:13" s="8" customFormat="1" ht="21" x14ac:dyDescent="0.35">
      <c r="B79" s="108">
        <v>42447</v>
      </c>
      <c r="C79" s="108">
        <v>42447.62400462963</v>
      </c>
      <c r="D79" s="104"/>
      <c r="E79" s="104"/>
      <c r="F79" s="109" t="s">
        <v>100</v>
      </c>
      <c r="G79" s="110" t="s">
        <v>101</v>
      </c>
      <c r="H79" s="109">
        <v>25</v>
      </c>
      <c r="I79" s="109" t="s">
        <v>2428</v>
      </c>
      <c r="J79" s="111">
        <v>4389.6000000000004</v>
      </c>
      <c r="K79" s="111">
        <f t="shared" si="2"/>
        <v>35116.800000000003</v>
      </c>
      <c r="L79" s="109">
        <v>8</v>
      </c>
      <c r="M79" s="19"/>
    </row>
    <row r="80" spans="2:13" s="60" customFormat="1" ht="21" x14ac:dyDescent="0.35">
      <c r="B80" s="108">
        <v>43353</v>
      </c>
      <c r="C80" s="108">
        <v>43353.485219907408</v>
      </c>
      <c r="D80" s="109"/>
      <c r="E80" s="109"/>
      <c r="F80" s="109" t="s">
        <v>454</v>
      </c>
      <c r="G80" s="110" t="s">
        <v>455</v>
      </c>
      <c r="H80" s="109">
        <v>5</v>
      </c>
      <c r="I80" s="109" t="s">
        <v>2428</v>
      </c>
      <c r="J80" s="111">
        <v>8119.5583333333298</v>
      </c>
      <c r="K80" s="111">
        <f t="shared" si="2"/>
        <v>24358.674999999988</v>
      </c>
      <c r="L80" s="109">
        <v>3</v>
      </c>
      <c r="M80" s="61"/>
    </row>
    <row r="81" spans="2:14" s="60" customFormat="1" ht="21" x14ac:dyDescent="0.35">
      <c r="B81" s="108">
        <v>43705</v>
      </c>
      <c r="C81" s="108">
        <v>43703</v>
      </c>
      <c r="D81" s="122"/>
      <c r="E81" s="122"/>
      <c r="F81" s="109" t="s">
        <v>1173</v>
      </c>
      <c r="G81" s="110" t="s">
        <v>2511</v>
      </c>
      <c r="H81" s="109">
        <v>12</v>
      </c>
      <c r="I81" s="109" t="s">
        <v>2428</v>
      </c>
      <c r="J81" s="111">
        <v>8564.24</v>
      </c>
      <c r="K81" s="111">
        <f t="shared" si="2"/>
        <v>8564.24</v>
      </c>
      <c r="L81" s="109">
        <v>1</v>
      </c>
      <c r="M81" s="61"/>
    </row>
    <row r="82" spans="2:14" s="60" customFormat="1" ht="21.75" customHeight="1" x14ac:dyDescent="0.35">
      <c r="B82" s="125">
        <v>43705</v>
      </c>
      <c r="C82" s="125">
        <v>43703</v>
      </c>
      <c r="D82" s="122"/>
      <c r="E82" s="122"/>
      <c r="F82" s="126" t="s">
        <v>2510</v>
      </c>
      <c r="G82" s="127" t="s">
        <v>2514</v>
      </c>
      <c r="H82" s="126">
        <v>12</v>
      </c>
      <c r="I82" s="126" t="s">
        <v>2428</v>
      </c>
      <c r="J82" s="128">
        <v>8564.2391666666608</v>
      </c>
      <c r="K82" s="128">
        <f t="shared" si="2"/>
        <v>25692.717499999984</v>
      </c>
      <c r="L82" s="126">
        <v>3</v>
      </c>
      <c r="M82" s="61"/>
    </row>
    <row r="83" spans="2:14" s="60" customFormat="1" ht="21.75" customHeight="1" x14ac:dyDescent="0.35">
      <c r="B83" s="108">
        <v>42306</v>
      </c>
      <c r="C83" s="108">
        <v>42306.647175925929</v>
      </c>
      <c r="D83" s="109"/>
      <c r="E83" s="109"/>
      <c r="F83" s="109" t="s">
        <v>2203</v>
      </c>
      <c r="G83" s="110" t="s">
        <v>2204</v>
      </c>
      <c r="H83" s="109">
        <v>20</v>
      </c>
      <c r="I83" s="109" t="s">
        <v>2428</v>
      </c>
      <c r="J83" s="111">
        <v>4693.5680000000002</v>
      </c>
      <c r="K83" s="111">
        <f t="shared" si="2"/>
        <v>79790.656000000003</v>
      </c>
      <c r="L83" s="109">
        <v>17</v>
      </c>
      <c r="M83" s="61"/>
    </row>
    <row r="84" spans="2:14" s="60" customFormat="1" ht="21" x14ac:dyDescent="0.35">
      <c r="B84" s="121"/>
      <c r="C84" s="121"/>
      <c r="D84" s="122"/>
      <c r="E84" s="122"/>
      <c r="F84" s="122"/>
      <c r="G84" s="123"/>
      <c r="H84" s="122"/>
      <c r="I84" s="122"/>
      <c r="J84" s="124"/>
      <c r="K84" s="124"/>
      <c r="L84" s="122"/>
    </row>
    <row r="85" spans="2:14" ht="21.75" thickBot="1" x14ac:dyDescent="0.4">
      <c r="B85" s="53"/>
      <c r="C85" s="53"/>
      <c r="D85" s="50"/>
      <c r="E85" s="50"/>
      <c r="F85" s="50"/>
      <c r="G85" s="54"/>
      <c r="H85" s="50"/>
      <c r="I85" s="50"/>
      <c r="J85" s="55"/>
      <c r="K85" s="43">
        <f>SUM(K59:K83)</f>
        <v>1186913.3944999999</v>
      </c>
      <c r="L85" s="50"/>
      <c r="M85" s="8"/>
      <c r="N85" s="8"/>
    </row>
    <row r="86" spans="2:14" ht="21.75" thickTop="1" x14ac:dyDescent="0.35">
      <c r="B86" s="53"/>
      <c r="C86" s="53"/>
      <c r="D86" s="50"/>
      <c r="E86" s="50"/>
      <c r="F86" s="50"/>
      <c r="G86" s="54"/>
      <c r="H86" s="50"/>
      <c r="I86" s="50"/>
      <c r="J86" s="55"/>
      <c r="K86" s="55"/>
      <c r="L86" s="50"/>
      <c r="M86" s="8"/>
      <c r="N86" s="8"/>
    </row>
    <row r="87" spans="2:14" s="8" customFormat="1" ht="26.25" x14ac:dyDescent="0.4">
      <c r="B87" s="46" t="s">
        <v>2452</v>
      </c>
      <c r="C87" s="47"/>
      <c r="D87" s="47"/>
      <c r="E87" s="47"/>
      <c r="F87" s="47"/>
      <c r="G87" s="48"/>
      <c r="H87" s="47"/>
      <c r="I87" s="47"/>
      <c r="J87" s="49"/>
      <c r="K87" s="49"/>
      <c r="L87" s="47"/>
      <c r="M87" s="11"/>
    </row>
    <row r="88" spans="2:14" ht="69.75" x14ac:dyDescent="0.25">
      <c r="B88" s="56" t="s">
        <v>2441</v>
      </c>
      <c r="C88" s="56" t="s">
        <v>2442</v>
      </c>
      <c r="D88" s="56" t="s">
        <v>2419</v>
      </c>
      <c r="E88" s="56"/>
      <c r="F88" s="57" t="s">
        <v>2443</v>
      </c>
      <c r="G88" s="58" t="s">
        <v>2444</v>
      </c>
      <c r="H88" s="58" t="s">
        <v>2463</v>
      </c>
      <c r="I88" s="56" t="s">
        <v>2428</v>
      </c>
      <c r="J88" s="56" t="s">
        <v>2446</v>
      </c>
      <c r="K88" s="56" t="s">
        <v>2447</v>
      </c>
      <c r="L88" s="56" t="s">
        <v>2448</v>
      </c>
      <c r="M88" s="8"/>
      <c r="N88" s="8"/>
    </row>
    <row r="89" spans="2:14" ht="21" x14ac:dyDescent="0.35">
      <c r="B89" s="34">
        <v>43213.366898148146</v>
      </c>
      <c r="C89" s="34">
        <v>43210</v>
      </c>
      <c r="D89" s="35" t="s">
        <v>135</v>
      </c>
      <c r="E89" s="35" t="s">
        <v>1433</v>
      </c>
      <c r="F89" s="35" t="s">
        <v>1449</v>
      </c>
      <c r="G89" s="36" t="s">
        <v>1450</v>
      </c>
      <c r="H89" s="35">
        <v>2</v>
      </c>
      <c r="I89" s="35" t="s">
        <v>2426</v>
      </c>
      <c r="J89" s="37">
        <v>16.460999999999999</v>
      </c>
      <c r="K89" s="37">
        <f>+L89*J89</f>
        <v>32.921999999999997</v>
      </c>
      <c r="L89" s="35">
        <v>2</v>
      </c>
      <c r="M89" s="19"/>
    </row>
    <row r="90" spans="2:14" ht="21" x14ac:dyDescent="0.35">
      <c r="B90" s="34">
        <v>43228.648865740739</v>
      </c>
      <c r="C90" s="34">
        <v>43228</v>
      </c>
      <c r="D90" s="35" t="s">
        <v>135</v>
      </c>
      <c r="E90" s="35" t="s">
        <v>1502</v>
      </c>
      <c r="F90" s="35" t="s">
        <v>1503</v>
      </c>
      <c r="G90" s="36" t="s">
        <v>1504</v>
      </c>
      <c r="H90" s="35">
        <v>15</v>
      </c>
      <c r="I90" s="35" t="s">
        <v>2428</v>
      </c>
      <c r="J90" s="37">
        <v>1711</v>
      </c>
      <c r="K90" s="37">
        <f t="shared" ref="K90:K111" si="3">+L90*J90</f>
        <v>15399</v>
      </c>
      <c r="L90" s="35">
        <v>9</v>
      </c>
      <c r="M90" s="17"/>
      <c r="N90" s="8"/>
    </row>
    <row r="91" spans="2:14" ht="42" x14ac:dyDescent="0.35">
      <c r="B91" s="34">
        <v>43228.648865740739</v>
      </c>
      <c r="C91" s="34">
        <v>43228</v>
      </c>
      <c r="D91" s="35" t="s">
        <v>135</v>
      </c>
      <c r="E91" s="35" t="s">
        <v>1502</v>
      </c>
      <c r="F91" s="35" t="s">
        <v>1441</v>
      </c>
      <c r="G91" s="36" t="s">
        <v>1442</v>
      </c>
      <c r="H91" s="35">
        <v>5</v>
      </c>
      <c r="I91" s="35" t="s">
        <v>2428</v>
      </c>
      <c r="J91" s="37">
        <v>737.5</v>
      </c>
      <c r="K91" s="37">
        <f t="shared" si="3"/>
        <v>11062.5</v>
      </c>
      <c r="L91" s="35">
        <v>15</v>
      </c>
      <c r="M91" s="17"/>
    </row>
    <row r="92" spans="2:14" s="8" customFormat="1" ht="21" x14ac:dyDescent="0.35">
      <c r="B92" s="34">
        <v>43213.366898148146</v>
      </c>
      <c r="C92" s="34">
        <v>43210</v>
      </c>
      <c r="D92" s="35" t="s">
        <v>135</v>
      </c>
      <c r="E92" s="35" t="s">
        <v>1433</v>
      </c>
      <c r="F92" s="35" t="s">
        <v>1445</v>
      </c>
      <c r="G92" s="36" t="s">
        <v>1446</v>
      </c>
      <c r="H92" s="35">
        <v>25</v>
      </c>
      <c r="I92" s="38" t="s">
        <v>2430</v>
      </c>
      <c r="J92" s="37">
        <v>159.30000000000001</v>
      </c>
      <c r="K92" s="37">
        <f t="shared" si="3"/>
        <v>2230.2000000000003</v>
      </c>
      <c r="L92" s="38">
        <v>14</v>
      </c>
      <c r="M92" s="17"/>
    </row>
    <row r="93" spans="2:14" ht="21" x14ac:dyDescent="0.35">
      <c r="B93" s="108">
        <v>43753</v>
      </c>
      <c r="C93" s="108">
        <v>43753</v>
      </c>
      <c r="D93" s="109" t="s">
        <v>135</v>
      </c>
      <c r="E93" s="109" t="s">
        <v>1502</v>
      </c>
      <c r="F93" s="109" t="s">
        <v>1447</v>
      </c>
      <c r="G93" s="110" t="s">
        <v>1448</v>
      </c>
      <c r="H93" s="109">
        <v>10</v>
      </c>
      <c r="I93" s="109" t="s">
        <v>2430</v>
      </c>
      <c r="J93" s="111">
        <v>129.80000000000001</v>
      </c>
      <c r="K93" s="111">
        <f t="shared" si="3"/>
        <v>5451.6</v>
      </c>
      <c r="L93" s="109">
        <v>42</v>
      </c>
      <c r="M93" s="17"/>
      <c r="N93" s="8"/>
    </row>
    <row r="94" spans="2:14" ht="21" x14ac:dyDescent="0.35">
      <c r="B94" s="108">
        <v>43760.366898148146</v>
      </c>
      <c r="C94" s="108">
        <v>43760</v>
      </c>
      <c r="D94" s="109" t="s">
        <v>135</v>
      </c>
      <c r="E94" s="109" t="s">
        <v>1412</v>
      </c>
      <c r="F94" s="109" t="s">
        <v>319</v>
      </c>
      <c r="G94" s="110" t="s">
        <v>320</v>
      </c>
      <c r="H94" s="109">
        <v>20</v>
      </c>
      <c r="I94" s="109" t="s">
        <v>2428</v>
      </c>
      <c r="J94" s="111">
        <v>182.9</v>
      </c>
      <c r="K94" s="111">
        <f t="shared" si="3"/>
        <v>1463.2</v>
      </c>
      <c r="L94" s="109">
        <v>8</v>
      </c>
      <c r="M94" s="19"/>
    </row>
    <row r="95" spans="2:14" ht="42" x14ac:dyDescent="0.35">
      <c r="B95" s="108">
        <v>43221.629814814813</v>
      </c>
      <c r="C95" s="108">
        <v>43221</v>
      </c>
      <c r="D95" s="109" t="s">
        <v>135</v>
      </c>
      <c r="E95" s="109" t="s">
        <v>1474</v>
      </c>
      <c r="F95" s="109" t="s">
        <v>406</v>
      </c>
      <c r="G95" s="110" t="s">
        <v>407</v>
      </c>
      <c r="H95" s="109">
        <v>58</v>
      </c>
      <c r="I95" s="109" t="s">
        <v>2433</v>
      </c>
      <c r="J95" s="111">
        <v>470.00580000000002</v>
      </c>
      <c r="K95" s="111">
        <f t="shared" si="3"/>
        <v>18330.226200000001</v>
      </c>
      <c r="L95" s="109">
        <v>39</v>
      </c>
      <c r="M95" s="19"/>
    </row>
    <row r="96" spans="2:14" ht="21" x14ac:dyDescent="0.35">
      <c r="B96" s="108">
        <v>43753</v>
      </c>
      <c r="C96" s="108">
        <v>43753</v>
      </c>
      <c r="D96" s="109" t="s">
        <v>135</v>
      </c>
      <c r="E96" s="109" t="s">
        <v>1433</v>
      </c>
      <c r="F96" s="109" t="s">
        <v>412</v>
      </c>
      <c r="G96" s="110" t="s">
        <v>413</v>
      </c>
      <c r="H96" s="109">
        <v>25</v>
      </c>
      <c r="I96" s="109" t="s">
        <v>2430</v>
      </c>
      <c r="J96" s="111">
        <v>61.36</v>
      </c>
      <c r="K96" s="111">
        <f t="shared" si="3"/>
        <v>1472.6399999999999</v>
      </c>
      <c r="L96" s="109">
        <v>24</v>
      </c>
      <c r="M96" s="17"/>
    </row>
    <row r="97" spans="2:13" ht="21" x14ac:dyDescent="0.35">
      <c r="B97" s="108">
        <v>43213.366898148146</v>
      </c>
      <c r="C97" s="108">
        <v>43210</v>
      </c>
      <c r="D97" s="109" t="s">
        <v>135</v>
      </c>
      <c r="E97" s="109" t="s">
        <v>1433</v>
      </c>
      <c r="F97" s="109" t="s">
        <v>416</v>
      </c>
      <c r="G97" s="110" t="s">
        <v>417</v>
      </c>
      <c r="H97" s="109">
        <v>16</v>
      </c>
      <c r="I97" s="109" t="s">
        <v>2431</v>
      </c>
      <c r="J97" s="111">
        <v>495.6</v>
      </c>
      <c r="K97" s="111">
        <f t="shared" si="3"/>
        <v>8920.8000000000011</v>
      </c>
      <c r="L97" s="109">
        <v>18</v>
      </c>
      <c r="M97" s="17"/>
    </row>
    <row r="98" spans="2:13" ht="21" x14ac:dyDescent="0.35">
      <c r="B98" s="108">
        <v>43209</v>
      </c>
      <c r="C98" s="108">
        <v>43209.592581018522</v>
      </c>
      <c r="D98" s="109" t="s">
        <v>40</v>
      </c>
      <c r="E98" s="109" t="s">
        <v>1409</v>
      </c>
      <c r="F98" s="109" t="s">
        <v>889</v>
      </c>
      <c r="G98" s="110" t="s">
        <v>890</v>
      </c>
      <c r="H98" s="109">
        <v>10</v>
      </c>
      <c r="I98" s="109" t="s">
        <v>2428</v>
      </c>
      <c r="J98" s="111">
        <v>3422</v>
      </c>
      <c r="K98" s="111">
        <f t="shared" si="3"/>
        <v>17110</v>
      </c>
      <c r="L98" s="109">
        <v>5</v>
      </c>
      <c r="M98" s="17"/>
    </row>
    <row r="99" spans="2:13" ht="21" x14ac:dyDescent="0.35">
      <c r="B99" s="108">
        <v>43221.629814814813</v>
      </c>
      <c r="C99" s="108">
        <v>43221</v>
      </c>
      <c r="D99" s="109" t="s">
        <v>135</v>
      </c>
      <c r="E99" s="109" t="s">
        <v>1474</v>
      </c>
      <c r="F99" s="109" t="s">
        <v>1413</v>
      </c>
      <c r="G99" s="110" t="s">
        <v>1414</v>
      </c>
      <c r="H99" s="109">
        <v>10</v>
      </c>
      <c r="I99" s="109" t="s">
        <v>2428</v>
      </c>
      <c r="J99" s="111">
        <v>615.00419999999997</v>
      </c>
      <c r="K99" s="111">
        <f t="shared" si="3"/>
        <v>6150.0419999999995</v>
      </c>
      <c r="L99" s="109">
        <v>10</v>
      </c>
      <c r="M99" s="18"/>
    </row>
    <row r="100" spans="2:13" ht="21" x14ac:dyDescent="0.35">
      <c r="B100" s="108">
        <v>43221.629814814813</v>
      </c>
      <c r="C100" s="108">
        <v>43221</v>
      </c>
      <c r="D100" s="109" t="s">
        <v>135</v>
      </c>
      <c r="E100" s="109" t="s">
        <v>1474</v>
      </c>
      <c r="F100" s="109" t="s">
        <v>1475</v>
      </c>
      <c r="G100" s="110" t="s">
        <v>1476</v>
      </c>
      <c r="H100" s="109">
        <v>10</v>
      </c>
      <c r="I100" s="109" t="s">
        <v>2428</v>
      </c>
      <c r="J100" s="111">
        <v>419.99740000000003</v>
      </c>
      <c r="K100" s="111">
        <f t="shared" si="3"/>
        <v>2939.9818</v>
      </c>
      <c r="L100" s="109">
        <v>7</v>
      </c>
      <c r="M100" s="17"/>
    </row>
    <row r="101" spans="2:13" ht="21" x14ac:dyDescent="0.35">
      <c r="B101" s="108">
        <v>43213.366898148146</v>
      </c>
      <c r="C101" s="108">
        <v>43213.366898148146</v>
      </c>
      <c r="D101" s="109" t="s">
        <v>1421</v>
      </c>
      <c r="E101" s="109" t="s">
        <v>1432</v>
      </c>
      <c r="F101" s="109" t="s">
        <v>396</v>
      </c>
      <c r="G101" s="110" t="s">
        <v>397</v>
      </c>
      <c r="H101" s="109">
        <v>10</v>
      </c>
      <c r="I101" s="109" t="s">
        <v>2425</v>
      </c>
      <c r="J101" s="111">
        <v>115.64</v>
      </c>
      <c r="K101" s="111">
        <f t="shared" si="3"/>
        <v>2081.52</v>
      </c>
      <c r="L101" s="109">
        <v>18</v>
      </c>
      <c r="M101" s="17"/>
    </row>
    <row r="102" spans="2:13" ht="21" x14ac:dyDescent="0.35">
      <c r="B102" s="108">
        <v>43235.60050925926</v>
      </c>
      <c r="C102" s="108">
        <v>43235</v>
      </c>
      <c r="D102" s="109" t="s">
        <v>1519</v>
      </c>
      <c r="E102" s="109" t="s">
        <v>1520</v>
      </c>
      <c r="F102" s="109" t="s">
        <v>398</v>
      </c>
      <c r="G102" s="110" t="s">
        <v>399</v>
      </c>
      <c r="H102" s="109">
        <v>30</v>
      </c>
      <c r="I102" s="109" t="s">
        <v>2425</v>
      </c>
      <c r="J102" s="111">
        <v>224.2</v>
      </c>
      <c r="K102" s="111">
        <f t="shared" si="3"/>
        <v>6277.5999999999995</v>
      </c>
      <c r="L102" s="109">
        <f>22+6</f>
        <v>28</v>
      </c>
      <c r="M102" s="17"/>
    </row>
    <row r="103" spans="2:13" ht="21" x14ac:dyDescent="0.35">
      <c r="B103" s="108">
        <v>43228.648865740739</v>
      </c>
      <c r="C103" s="108">
        <v>43228</v>
      </c>
      <c r="D103" s="109" t="s">
        <v>135</v>
      </c>
      <c r="E103" s="109" t="s">
        <v>1502</v>
      </c>
      <c r="F103" s="109" t="s">
        <v>1505</v>
      </c>
      <c r="G103" s="110" t="s">
        <v>1506</v>
      </c>
      <c r="H103" s="109">
        <v>10</v>
      </c>
      <c r="I103" s="109" t="s">
        <v>2428</v>
      </c>
      <c r="J103" s="111">
        <v>914.5</v>
      </c>
      <c r="K103" s="111">
        <f t="shared" si="3"/>
        <v>7316</v>
      </c>
      <c r="L103" s="109">
        <v>8</v>
      </c>
      <c r="M103" s="17"/>
    </row>
    <row r="104" spans="2:13" ht="42" x14ac:dyDescent="0.35">
      <c r="B104" s="108">
        <v>43504.400104166663</v>
      </c>
      <c r="C104" s="108">
        <v>43504.400104166663</v>
      </c>
      <c r="D104" s="61" t="s">
        <v>2328</v>
      </c>
      <c r="E104" s="61" t="s">
        <v>2307</v>
      </c>
      <c r="F104" s="109" t="s">
        <v>2335</v>
      </c>
      <c r="G104" s="110" t="s">
        <v>2336</v>
      </c>
      <c r="H104" s="109">
        <v>25</v>
      </c>
      <c r="I104" s="109" t="s">
        <v>2426</v>
      </c>
      <c r="J104" s="111">
        <v>359.9</v>
      </c>
      <c r="K104" s="111">
        <f t="shared" si="3"/>
        <v>10077.199999999999</v>
      </c>
      <c r="L104" s="109">
        <f>22+6</f>
        <v>28</v>
      </c>
      <c r="M104" s="17"/>
    </row>
    <row r="105" spans="2:13" ht="42" x14ac:dyDescent="0.35">
      <c r="B105" s="108">
        <v>43508</v>
      </c>
      <c r="C105" s="108">
        <v>43508</v>
      </c>
      <c r="D105" s="61"/>
      <c r="E105" s="61"/>
      <c r="F105" s="109" t="s">
        <v>390</v>
      </c>
      <c r="G105" s="110" t="s">
        <v>2518</v>
      </c>
      <c r="H105" s="109">
        <v>11</v>
      </c>
      <c r="I105" s="109" t="s">
        <v>2426</v>
      </c>
      <c r="J105" s="111">
        <v>199.42</v>
      </c>
      <c r="K105" s="111">
        <f t="shared" ref="K105:K106" si="4">+L105*J105</f>
        <v>1196.52</v>
      </c>
      <c r="L105" s="109">
        <v>6</v>
      </c>
      <c r="M105" s="17"/>
    </row>
    <row r="106" spans="2:13" ht="42" x14ac:dyDescent="0.35">
      <c r="B106" s="108">
        <v>43503</v>
      </c>
      <c r="C106" s="108">
        <v>43503</v>
      </c>
      <c r="D106" s="61"/>
      <c r="E106" s="61"/>
      <c r="F106" s="109" t="s">
        <v>1427</v>
      </c>
      <c r="G106" s="110" t="s">
        <v>2519</v>
      </c>
      <c r="H106" s="109">
        <v>25</v>
      </c>
      <c r="I106" s="109" t="s">
        <v>2426</v>
      </c>
      <c r="J106" s="111">
        <v>144.55000000000001</v>
      </c>
      <c r="K106" s="111">
        <f t="shared" si="4"/>
        <v>3180.1000000000004</v>
      </c>
      <c r="L106" s="109">
        <v>22</v>
      </c>
      <c r="M106" s="17"/>
    </row>
    <row r="107" spans="2:13" ht="21" x14ac:dyDescent="0.35">
      <c r="B107" s="108">
        <v>43760.366898148146</v>
      </c>
      <c r="C107" s="108">
        <v>43760</v>
      </c>
      <c r="D107" s="61"/>
      <c r="E107" s="61"/>
      <c r="F107" s="109" t="s">
        <v>1429</v>
      </c>
      <c r="G107" s="110" t="s">
        <v>1430</v>
      </c>
      <c r="H107" s="109">
        <v>10</v>
      </c>
      <c r="I107" s="109" t="s">
        <v>2428</v>
      </c>
      <c r="J107" s="111">
        <v>94.4</v>
      </c>
      <c r="K107" s="111">
        <f t="shared" si="3"/>
        <v>377.6</v>
      </c>
      <c r="L107" s="109">
        <v>4</v>
      </c>
      <c r="M107" s="17"/>
    </row>
    <row r="108" spans="2:13" ht="42" x14ac:dyDescent="0.35">
      <c r="B108" s="108">
        <v>43760.366898148146</v>
      </c>
      <c r="C108" s="108">
        <v>43760</v>
      </c>
      <c r="D108" s="61"/>
      <c r="E108" s="61"/>
      <c r="F108" s="109" t="s">
        <v>2516</v>
      </c>
      <c r="G108" s="110" t="s">
        <v>2517</v>
      </c>
      <c r="H108" s="109">
        <v>5</v>
      </c>
      <c r="I108" s="109" t="s">
        <v>2428</v>
      </c>
      <c r="J108" s="111">
        <v>831.9</v>
      </c>
      <c r="K108" s="111">
        <f t="shared" si="3"/>
        <v>4159.5</v>
      </c>
      <c r="L108" s="109">
        <v>5</v>
      </c>
      <c r="M108" s="17"/>
    </row>
    <row r="109" spans="2:13" ht="21" x14ac:dyDescent="0.35">
      <c r="B109" s="108">
        <v>43753</v>
      </c>
      <c r="C109" s="108">
        <v>43753</v>
      </c>
      <c r="D109" s="61"/>
      <c r="E109" s="61"/>
      <c r="F109" s="109" t="s">
        <v>410</v>
      </c>
      <c r="G109" s="110" t="s">
        <v>2520</v>
      </c>
      <c r="H109" s="109">
        <v>50</v>
      </c>
      <c r="I109" s="109" t="s">
        <v>2521</v>
      </c>
      <c r="J109" s="111">
        <v>40.119999999999997</v>
      </c>
      <c r="K109" s="111">
        <f t="shared" si="3"/>
        <v>1364.08</v>
      </c>
      <c r="L109" s="109">
        <v>34</v>
      </c>
      <c r="M109" s="17"/>
    </row>
    <row r="110" spans="2:13" ht="21" x14ac:dyDescent="0.35">
      <c r="B110" s="108">
        <v>43753</v>
      </c>
      <c r="C110" s="108">
        <v>43753</v>
      </c>
      <c r="D110" s="61"/>
      <c r="E110" s="61"/>
      <c r="F110" s="109" t="s">
        <v>1416</v>
      </c>
      <c r="G110" s="110" t="s">
        <v>2522</v>
      </c>
      <c r="H110" s="109">
        <v>2</v>
      </c>
      <c r="I110" s="109" t="s">
        <v>2523</v>
      </c>
      <c r="J110" s="111">
        <v>761.1</v>
      </c>
      <c r="K110" s="111">
        <f t="shared" si="3"/>
        <v>761.1</v>
      </c>
      <c r="L110" s="109">
        <v>1</v>
      </c>
      <c r="M110" s="17"/>
    </row>
    <row r="111" spans="2:13" ht="21" x14ac:dyDescent="0.35">
      <c r="B111" s="108">
        <v>43753</v>
      </c>
      <c r="C111" s="108">
        <v>43753</v>
      </c>
      <c r="D111" s="61"/>
      <c r="E111" s="61"/>
      <c r="F111" s="109" t="s">
        <v>1443</v>
      </c>
      <c r="G111" s="110" t="s">
        <v>2524</v>
      </c>
      <c r="H111" s="109">
        <v>10</v>
      </c>
      <c r="I111" s="109" t="s">
        <v>2428</v>
      </c>
      <c r="J111" s="111">
        <v>105.02</v>
      </c>
      <c r="K111" s="111">
        <f t="shared" si="3"/>
        <v>1890.36</v>
      </c>
      <c r="L111" s="109">
        <v>18</v>
      </c>
      <c r="M111" s="17"/>
    </row>
    <row r="112" spans="2:13" ht="21" x14ac:dyDescent="0.35">
      <c r="I112" s="51"/>
      <c r="J112" s="11"/>
      <c r="K112" s="11"/>
    </row>
    <row r="113" spans="1:14" ht="21.75" thickBot="1" x14ac:dyDescent="0.4">
      <c r="B113" s="53"/>
      <c r="C113" s="53"/>
      <c r="D113" s="50"/>
      <c r="E113" s="50"/>
      <c r="F113" s="50"/>
      <c r="H113" s="50"/>
      <c r="I113" s="50"/>
      <c r="J113" s="55"/>
      <c r="K113" s="43">
        <f>SUM(K89:K111)</f>
        <v>129244.69200000002</v>
      </c>
      <c r="L113" s="50"/>
    </row>
    <row r="114" spans="1:14" ht="21.75" thickTop="1" x14ac:dyDescent="0.35">
      <c r="B114" s="53"/>
      <c r="C114" s="53"/>
      <c r="D114" s="50"/>
      <c r="E114" s="50"/>
      <c r="F114" s="50"/>
      <c r="G114" s="54"/>
      <c r="H114" s="50"/>
      <c r="I114" s="50"/>
      <c r="J114" s="55"/>
      <c r="K114" s="55"/>
      <c r="L114" s="50"/>
      <c r="M114" s="8"/>
      <c r="N114" s="8"/>
    </row>
    <row r="115" spans="1:14" ht="26.25" x14ac:dyDescent="0.4">
      <c r="B115" s="46" t="s">
        <v>2454</v>
      </c>
      <c r="C115" s="47"/>
      <c r="D115" s="47"/>
      <c r="E115" s="47"/>
      <c r="F115" s="47"/>
      <c r="G115" s="48"/>
      <c r="H115" s="47"/>
      <c r="I115" s="47"/>
      <c r="J115" s="49"/>
      <c r="K115" s="49"/>
      <c r="L115" s="47"/>
    </row>
    <row r="116" spans="1:14" ht="69.75" x14ac:dyDescent="0.25">
      <c r="B116" s="56" t="s">
        <v>2441</v>
      </c>
      <c r="C116" s="56" t="s">
        <v>2442</v>
      </c>
      <c r="D116" s="56" t="s">
        <v>2419</v>
      </c>
      <c r="E116" s="56"/>
      <c r="F116" s="57" t="s">
        <v>2443</v>
      </c>
      <c r="G116" s="58" t="s">
        <v>2444</v>
      </c>
      <c r="H116" s="58" t="s">
        <v>2463</v>
      </c>
      <c r="I116" s="56" t="s">
        <v>2428</v>
      </c>
      <c r="J116" s="56" t="s">
        <v>2446</v>
      </c>
      <c r="K116" s="56" t="s">
        <v>2447</v>
      </c>
      <c r="L116" s="56" t="s">
        <v>2448</v>
      </c>
    </row>
    <row r="117" spans="1:14" ht="42" x14ac:dyDescent="0.35">
      <c r="B117" s="108">
        <v>43315.436851851853</v>
      </c>
      <c r="C117" s="108">
        <v>43315</v>
      </c>
      <c r="D117" s="109" t="s">
        <v>135</v>
      </c>
      <c r="E117" s="109" t="s">
        <v>1687</v>
      </c>
      <c r="F117" s="109" t="s">
        <v>1657</v>
      </c>
      <c r="G117" s="110" t="s">
        <v>1658</v>
      </c>
      <c r="H117" s="109">
        <v>300</v>
      </c>
      <c r="I117" s="109" t="s">
        <v>2428</v>
      </c>
      <c r="J117" s="111">
        <v>188.56399999999999</v>
      </c>
      <c r="K117" s="111">
        <f t="shared" ref="K117:K172" si="5">+L117*J117</f>
        <v>45255.360000000001</v>
      </c>
      <c r="L117" s="109">
        <v>240</v>
      </c>
      <c r="M117" s="19"/>
    </row>
    <row r="118" spans="1:14" ht="21" x14ac:dyDescent="0.35">
      <c r="B118" s="108">
        <v>43315.436851851853</v>
      </c>
      <c r="C118" s="108">
        <v>43315</v>
      </c>
      <c r="D118" s="109" t="s">
        <v>135</v>
      </c>
      <c r="E118" s="109" t="s">
        <v>1687</v>
      </c>
      <c r="F118" s="109" t="s">
        <v>308</v>
      </c>
      <c r="G118" s="110" t="s">
        <v>309</v>
      </c>
      <c r="H118" s="109">
        <v>4300</v>
      </c>
      <c r="I118" s="109" t="s">
        <v>2428</v>
      </c>
      <c r="J118" s="111">
        <v>5</v>
      </c>
      <c r="K118" s="111">
        <f t="shared" si="5"/>
        <v>17885</v>
      </c>
      <c r="L118" s="109">
        <f>1669+75+726+75+1032</f>
        <v>3577</v>
      </c>
      <c r="M118" s="17"/>
      <c r="N118" s="8"/>
    </row>
    <row r="119" spans="1:14" ht="21" x14ac:dyDescent="0.35">
      <c r="B119" s="108">
        <v>43314.611585648148</v>
      </c>
      <c r="C119" s="108">
        <v>43314</v>
      </c>
      <c r="D119" s="109" t="s">
        <v>135</v>
      </c>
      <c r="E119" s="109" t="s">
        <v>1641</v>
      </c>
      <c r="F119" s="109" t="s">
        <v>150</v>
      </c>
      <c r="G119" s="110" t="s">
        <v>151</v>
      </c>
      <c r="H119" s="109">
        <v>40</v>
      </c>
      <c r="I119" s="109" t="s">
        <v>2425</v>
      </c>
      <c r="J119" s="111">
        <v>101.893</v>
      </c>
      <c r="K119" s="111">
        <f t="shared" si="5"/>
        <v>10902.550999999999</v>
      </c>
      <c r="L119" s="109">
        <f>27+80</f>
        <v>107</v>
      </c>
      <c r="M119" s="17"/>
    </row>
    <row r="120" spans="1:14" ht="42" x14ac:dyDescent="0.35">
      <c r="B120" s="108">
        <v>43314.611585648148</v>
      </c>
      <c r="C120" s="108">
        <v>43314</v>
      </c>
      <c r="D120" s="109" t="s">
        <v>135</v>
      </c>
      <c r="E120" s="109" t="s">
        <v>1641</v>
      </c>
      <c r="F120" s="109" t="s">
        <v>1647</v>
      </c>
      <c r="G120" s="110" t="s">
        <v>1648</v>
      </c>
      <c r="H120" s="109">
        <v>30</v>
      </c>
      <c r="I120" s="109" t="s">
        <v>2425</v>
      </c>
      <c r="J120" s="111">
        <v>80.995199999999997</v>
      </c>
      <c r="K120" s="111">
        <f t="shared" si="5"/>
        <v>4049.7599999999998</v>
      </c>
      <c r="L120" s="109">
        <v>50</v>
      </c>
      <c r="M120" s="19"/>
    </row>
    <row r="121" spans="1:14" ht="42" x14ac:dyDescent="0.35">
      <c r="B121" s="108">
        <v>43314.611585648148</v>
      </c>
      <c r="C121" s="108">
        <v>43314</v>
      </c>
      <c r="D121" s="109" t="s">
        <v>135</v>
      </c>
      <c r="E121" s="109" t="s">
        <v>1641</v>
      </c>
      <c r="F121" s="109" t="s">
        <v>477</v>
      </c>
      <c r="G121" s="110" t="s">
        <v>478</v>
      </c>
      <c r="H121" s="109">
        <v>30</v>
      </c>
      <c r="I121" s="109" t="s">
        <v>2425</v>
      </c>
      <c r="J121" s="111">
        <v>24.9924</v>
      </c>
      <c r="K121" s="111">
        <f t="shared" si="5"/>
        <v>2624.2019999999998</v>
      </c>
      <c r="L121" s="109">
        <f>62+36+7</f>
        <v>105</v>
      </c>
      <c r="M121" s="17"/>
    </row>
    <row r="122" spans="1:14" s="8" customFormat="1" ht="21" x14ac:dyDescent="0.35">
      <c r="B122" s="108">
        <v>43314.611585648148</v>
      </c>
      <c r="C122" s="108">
        <v>43314</v>
      </c>
      <c r="D122" s="109" t="s">
        <v>135</v>
      </c>
      <c r="E122" s="109" t="s">
        <v>1641</v>
      </c>
      <c r="F122" s="109" t="s">
        <v>155</v>
      </c>
      <c r="G122" s="110" t="s">
        <v>156</v>
      </c>
      <c r="H122" s="109">
        <v>300</v>
      </c>
      <c r="I122" s="109" t="s">
        <v>2425</v>
      </c>
      <c r="J122" s="111">
        <v>8.9443999999999999</v>
      </c>
      <c r="K122" s="111">
        <f t="shared" si="5"/>
        <v>1967.768</v>
      </c>
      <c r="L122" s="109">
        <v>220</v>
      </c>
      <c r="M122" s="17"/>
      <c r="N122" s="11"/>
    </row>
    <row r="123" spans="1:14" s="8" customFormat="1" ht="21" x14ac:dyDescent="0.35">
      <c r="B123" s="108">
        <v>43314.611585648148</v>
      </c>
      <c r="C123" s="108">
        <v>43314</v>
      </c>
      <c r="D123" s="109" t="s">
        <v>135</v>
      </c>
      <c r="E123" s="109" t="s">
        <v>1641</v>
      </c>
      <c r="F123" s="109" t="s">
        <v>153</v>
      </c>
      <c r="G123" s="110" t="s">
        <v>154</v>
      </c>
      <c r="H123" s="109">
        <v>500</v>
      </c>
      <c r="I123" s="109" t="s">
        <v>2425</v>
      </c>
      <c r="J123" s="111">
        <v>16.873999999999999</v>
      </c>
      <c r="K123" s="111">
        <f t="shared" si="5"/>
        <v>4944.0819999999994</v>
      </c>
      <c r="L123" s="109">
        <f>135+158</f>
        <v>293</v>
      </c>
      <c r="M123" s="17"/>
      <c r="N123" s="11"/>
    </row>
    <row r="124" spans="1:14" ht="21" x14ac:dyDescent="0.35">
      <c r="B124" s="108">
        <v>43314.611585648148</v>
      </c>
      <c r="C124" s="108">
        <v>43314</v>
      </c>
      <c r="D124" s="109" t="s">
        <v>135</v>
      </c>
      <c r="E124" s="109" t="s">
        <v>1641</v>
      </c>
      <c r="F124" s="109" t="s">
        <v>192</v>
      </c>
      <c r="G124" s="110" t="s">
        <v>193</v>
      </c>
      <c r="H124" s="109">
        <v>300</v>
      </c>
      <c r="I124" s="109" t="s">
        <v>2425</v>
      </c>
      <c r="J124" s="111">
        <v>27.789000000000001</v>
      </c>
      <c r="K124" s="111">
        <f t="shared" si="5"/>
        <v>5557.8</v>
      </c>
      <c r="L124" s="109">
        <v>200</v>
      </c>
      <c r="M124" s="17"/>
    </row>
    <row r="125" spans="1:14" ht="21" x14ac:dyDescent="0.35">
      <c r="B125" s="108">
        <v>43504.361168981479</v>
      </c>
      <c r="C125" s="108">
        <v>43503</v>
      </c>
      <c r="D125" s="109" t="s">
        <v>40</v>
      </c>
      <c r="E125" s="109" t="s">
        <v>2341</v>
      </c>
      <c r="F125" s="109" t="s">
        <v>1653</v>
      </c>
      <c r="G125" s="110" t="s">
        <v>1654</v>
      </c>
      <c r="H125" s="109">
        <v>37</v>
      </c>
      <c r="I125" s="109" t="s">
        <v>2427</v>
      </c>
      <c r="J125" s="111">
        <v>47.2</v>
      </c>
      <c r="K125" s="111">
        <f t="shared" si="5"/>
        <v>2973.6000000000004</v>
      </c>
      <c r="L125" s="109">
        <v>63</v>
      </c>
      <c r="M125" s="17"/>
      <c r="N125" s="8"/>
    </row>
    <row r="126" spans="1:14" s="63" customFormat="1" ht="21" x14ac:dyDescent="0.35">
      <c r="A126" s="11"/>
      <c r="B126" s="108">
        <v>42136.609907407408</v>
      </c>
      <c r="C126" s="108">
        <v>42136</v>
      </c>
      <c r="D126" s="109" t="s">
        <v>40</v>
      </c>
      <c r="E126" s="109" t="s">
        <v>1970</v>
      </c>
      <c r="F126" s="109" t="s">
        <v>1927</v>
      </c>
      <c r="G126" s="110" t="s">
        <v>1928</v>
      </c>
      <c r="H126" s="109">
        <v>15</v>
      </c>
      <c r="I126" s="109" t="s">
        <v>2425</v>
      </c>
      <c r="J126" s="111">
        <v>38.94</v>
      </c>
      <c r="K126" s="111">
        <f t="shared" si="5"/>
        <v>584.09999999999991</v>
      </c>
      <c r="L126" s="109">
        <v>15</v>
      </c>
      <c r="M126" s="152"/>
    </row>
    <row r="127" spans="1:14" ht="21" x14ac:dyDescent="0.35">
      <c r="B127" s="34">
        <v>42859.442789351851</v>
      </c>
      <c r="C127" s="34">
        <v>42858</v>
      </c>
      <c r="D127" s="35" t="s">
        <v>135</v>
      </c>
      <c r="E127" s="35" t="s">
        <v>1011</v>
      </c>
      <c r="F127" s="35" t="s">
        <v>1028</v>
      </c>
      <c r="G127" s="36" t="s">
        <v>1029</v>
      </c>
      <c r="H127" s="35">
        <v>1750</v>
      </c>
      <c r="I127" s="35" t="s">
        <v>2428</v>
      </c>
      <c r="J127" s="37">
        <v>6.5961999999999996</v>
      </c>
      <c r="K127" s="37">
        <f t="shared" si="5"/>
        <v>14617.179199999999</v>
      </c>
      <c r="L127" s="35">
        <f>2400-184</f>
        <v>2216</v>
      </c>
      <c r="M127" s="19"/>
    </row>
    <row r="128" spans="1:14" ht="21" x14ac:dyDescent="0.35">
      <c r="B128" s="34">
        <v>43314.611585648148</v>
      </c>
      <c r="C128" s="34">
        <v>43314</v>
      </c>
      <c r="D128" s="35" t="s">
        <v>135</v>
      </c>
      <c r="E128" s="35" t="s">
        <v>1641</v>
      </c>
      <c r="F128" s="35" t="s">
        <v>1030</v>
      </c>
      <c r="G128" s="36" t="s">
        <v>1031</v>
      </c>
      <c r="H128" s="35">
        <v>100</v>
      </c>
      <c r="I128" s="35" t="s">
        <v>2428</v>
      </c>
      <c r="J128" s="37">
        <v>22.738600000000002</v>
      </c>
      <c r="K128" s="37">
        <f t="shared" si="5"/>
        <v>1728.1336000000001</v>
      </c>
      <c r="L128" s="35">
        <v>76</v>
      </c>
      <c r="M128" s="17"/>
    </row>
    <row r="129" spans="1:14" ht="42" x14ac:dyDescent="0.35">
      <c r="B129" s="34">
        <v>43314.611585648148</v>
      </c>
      <c r="C129" s="34">
        <v>43314</v>
      </c>
      <c r="D129" s="35" t="s">
        <v>135</v>
      </c>
      <c r="E129" s="35" t="s">
        <v>1641</v>
      </c>
      <c r="F129" s="35" t="s">
        <v>1651</v>
      </c>
      <c r="G129" s="36" t="s">
        <v>1652</v>
      </c>
      <c r="H129" s="35">
        <v>30</v>
      </c>
      <c r="I129" s="35" t="s">
        <v>2425</v>
      </c>
      <c r="J129" s="37">
        <v>13.9948</v>
      </c>
      <c r="K129" s="37">
        <f t="shared" si="5"/>
        <v>699.74</v>
      </c>
      <c r="L129" s="35">
        <v>50</v>
      </c>
      <c r="M129" s="17"/>
    </row>
    <row r="130" spans="1:14" ht="42" x14ac:dyDescent="0.35">
      <c r="B130" s="34">
        <v>43314.611585648148</v>
      </c>
      <c r="C130" s="34">
        <v>43314</v>
      </c>
      <c r="D130" s="35" t="s">
        <v>135</v>
      </c>
      <c r="E130" s="35" t="s">
        <v>1641</v>
      </c>
      <c r="F130" s="35" t="s">
        <v>1024</v>
      </c>
      <c r="G130" s="36" t="s">
        <v>1025</v>
      </c>
      <c r="H130" s="35">
        <v>30</v>
      </c>
      <c r="I130" s="35" t="s">
        <v>2425</v>
      </c>
      <c r="J130" s="37">
        <v>54.799199999999999</v>
      </c>
      <c r="K130" s="37">
        <f t="shared" si="5"/>
        <v>602.7912</v>
      </c>
      <c r="L130" s="35">
        <v>11</v>
      </c>
      <c r="M130" s="17"/>
    </row>
    <row r="131" spans="1:14" ht="21" x14ac:dyDescent="0.35">
      <c r="B131" s="34">
        <v>43314.611585648148</v>
      </c>
      <c r="C131" s="34">
        <v>43314</v>
      </c>
      <c r="D131" s="35" t="s">
        <v>135</v>
      </c>
      <c r="E131" s="35" t="s">
        <v>1641</v>
      </c>
      <c r="F131" s="35" t="s">
        <v>1026</v>
      </c>
      <c r="G131" s="36" t="s">
        <v>1027</v>
      </c>
      <c r="H131" s="35">
        <v>100</v>
      </c>
      <c r="I131" s="35" t="s">
        <v>2428</v>
      </c>
      <c r="J131" s="37">
        <v>20.744399999999999</v>
      </c>
      <c r="K131" s="37">
        <f t="shared" si="5"/>
        <v>62.233199999999997</v>
      </c>
      <c r="L131" s="35">
        <v>3</v>
      </c>
      <c r="M131" s="17"/>
    </row>
    <row r="132" spans="1:14" ht="21" x14ac:dyDescent="0.35">
      <c r="B132" s="34">
        <v>43314.611585648148</v>
      </c>
      <c r="C132" s="34">
        <v>43314</v>
      </c>
      <c r="D132" s="35" t="s">
        <v>135</v>
      </c>
      <c r="E132" s="35" t="s">
        <v>1641</v>
      </c>
      <c r="F132" s="35" t="s">
        <v>142</v>
      </c>
      <c r="G132" s="36" t="s">
        <v>143</v>
      </c>
      <c r="H132" s="35">
        <v>40000</v>
      </c>
      <c r="I132" s="35" t="s">
        <v>2428</v>
      </c>
      <c r="J132" s="37">
        <v>2.1004</v>
      </c>
      <c r="K132" s="37">
        <f t="shared" si="5"/>
        <v>15753</v>
      </c>
      <c r="L132" s="35">
        <v>7500</v>
      </c>
      <c r="M132" s="17"/>
    </row>
    <row r="133" spans="1:14" ht="21" x14ac:dyDescent="0.35">
      <c r="B133" s="34">
        <v>43314.611585648148</v>
      </c>
      <c r="C133" s="34">
        <v>43314</v>
      </c>
      <c r="D133" s="35" t="s">
        <v>135</v>
      </c>
      <c r="E133" s="35" t="s">
        <v>1641</v>
      </c>
      <c r="F133" s="35" t="s">
        <v>481</v>
      </c>
      <c r="G133" s="36" t="s">
        <v>482</v>
      </c>
      <c r="H133" s="35">
        <v>100</v>
      </c>
      <c r="I133" s="35" t="s">
        <v>2428</v>
      </c>
      <c r="J133" s="37">
        <v>3.9411999999999998</v>
      </c>
      <c r="K133" s="37">
        <f t="shared" si="5"/>
        <v>532.06200000000001</v>
      </c>
      <c r="L133" s="35">
        <v>135</v>
      </c>
      <c r="M133" s="17"/>
    </row>
    <row r="134" spans="1:14" s="8" customFormat="1" ht="21" x14ac:dyDescent="0.35">
      <c r="A134" s="11"/>
      <c r="B134" s="34">
        <v>43384.427384259259</v>
      </c>
      <c r="C134" s="34">
        <v>43382</v>
      </c>
      <c r="D134" s="35" t="s">
        <v>40</v>
      </c>
      <c r="E134" s="35" t="s">
        <v>1758</v>
      </c>
      <c r="F134" s="35" t="s">
        <v>209</v>
      </c>
      <c r="G134" s="36" t="s">
        <v>210</v>
      </c>
      <c r="H134" s="35">
        <v>200</v>
      </c>
      <c r="I134" s="35" t="s">
        <v>2428</v>
      </c>
      <c r="J134" s="37">
        <v>6.9</v>
      </c>
      <c r="K134" s="37">
        <f t="shared" si="5"/>
        <v>1531.8000000000002</v>
      </c>
      <c r="L134" s="35">
        <v>222</v>
      </c>
      <c r="M134" s="17"/>
      <c r="N134" s="11"/>
    </row>
    <row r="135" spans="1:14" ht="42" x14ac:dyDescent="0.35">
      <c r="B135" s="34">
        <v>43307.601689814815</v>
      </c>
      <c r="C135" s="34">
        <v>43307</v>
      </c>
      <c r="D135" s="35" t="s">
        <v>135</v>
      </c>
      <c r="E135" s="35" t="s">
        <v>1627</v>
      </c>
      <c r="F135" s="35" t="s">
        <v>144</v>
      </c>
      <c r="G135" s="36" t="s">
        <v>145</v>
      </c>
      <c r="H135" s="35">
        <v>520</v>
      </c>
      <c r="I135" s="35" t="s">
        <v>2428</v>
      </c>
      <c r="J135" s="37">
        <v>25.488</v>
      </c>
      <c r="K135" s="37">
        <f t="shared" si="5"/>
        <v>6422.9759999999997</v>
      </c>
      <c r="L135" s="35">
        <v>252</v>
      </c>
      <c r="M135" s="17"/>
    </row>
    <row r="136" spans="1:14" s="60" customFormat="1" ht="21" x14ac:dyDescent="0.35">
      <c r="A136" s="11"/>
      <c r="B136" s="108">
        <v>43315.436851851853</v>
      </c>
      <c r="C136" s="108">
        <v>43315</v>
      </c>
      <c r="D136" s="109" t="s">
        <v>135</v>
      </c>
      <c r="E136" s="109" t="s">
        <v>1687</v>
      </c>
      <c r="F136" s="109" t="s">
        <v>194</v>
      </c>
      <c r="G136" s="110" t="s">
        <v>195</v>
      </c>
      <c r="H136" s="109">
        <v>250</v>
      </c>
      <c r="I136" s="109" t="s">
        <v>2428</v>
      </c>
      <c r="J136" s="111">
        <v>16.873999999999999</v>
      </c>
      <c r="K136" s="37">
        <f t="shared" si="5"/>
        <v>3121.6899999999996</v>
      </c>
      <c r="L136" s="109">
        <v>185</v>
      </c>
      <c r="M136" s="61"/>
    </row>
    <row r="137" spans="1:14" s="8" customFormat="1" ht="21" x14ac:dyDescent="0.35">
      <c r="A137" s="11"/>
      <c r="B137" s="34">
        <v>43314.611585648148</v>
      </c>
      <c r="C137" s="34">
        <v>43314</v>
      </c>
      <c r="D137" s="35" t="s">
        <v>135</v>
      </c>
      <c r="E137" s="35" t="s">
        <v>1641</v>
      </c>
      <c r="F137" s="35" t="s">
        <v>1022</v>
      </c>
      <c r="G137" s="36" t="s">
        <v>1023</v>
      </c>
      <c r="H137" s="35">
        <v>15</v>
      </c>
      <c r="I137" s="35" t="s">
        <v>2428</v>
      </c>
      <c r="J137" s="37">
        <v>299.9914</v>
      </c>
      <c r="K137" s="37">
        <f t="shared" si="5"/>
        <v>3299.9054000000001</v>
      </c>
      <c r="L137" s="35">
        <v>11</v>
      </c>
      <c r="M137" s="17"/>
    </row>
    <row r="138" spans="1:14" s="8" customFormat="1" ht="21" x14ac:dyDescent="0.35">
      <c r="A138" s="11"/>
      <c r="B138" s="34">
        <v>43314.611585648148</v>
      </c>
      <c r="C138" s="34">
        <v>43314</v>
      </c>
      <c r="D138" s="35" t="s">
        <v>135</v>
      </c>
      <c r="E138" s="35" t="s">
        <v>1641</v>
      </c>
      <c r="F138" s="35" t="s">
        <v>487</v>
      </c>
      <c r="G138" s="36" t="s">
        <v>488</v>
      </c>
      <c r="H138" s="35">
        <v>20</v>
      </c>
      <c r="I138" s="35" t="s">
        <v>2428</v>
      </c>
      <c r="J138" s="37">
        <v>166.99359999999999</v>
      </c>
      <c r="K138" s="37">
        <f t="shared" si="5"/>
        <v>5677.7823999999991</v>
      </c>
      <c r="L138" s="35">
        <f>16+18</f>
        <v>34</v>
      </c>
      <c r="M138" s="19"/>
    </row>
    <row r="139" spans="1:14" ht="21" x14ac:dyDescent="0.35">
      <c r="B139" s="34">
        <v>43314.611585648148</v>
      </c>
      <c r="C139" s="34">
        <v>43314</v>
      </c>
      <c r="D139" s="35" t="s">
        <v>135</v>
      </c>
      <c r="E139" s="35" t="s">
        <v>1641</v>
      </c>
      <c r="F139" s="35" t="s">
        <v>1643</v>
      </c>
      <c r="G139" s="36" t="s">
        <v>1644</v>
      </c>
      <c r="H139" s="35">
        <v>50</v>
      </c>
      <c r="I139" s="35" t="s">
        <v>2428</v>
      </c>
      <c r="J139" s="37">
        <v>21.995200000000001</v>
      </c>
      <c r="K139" s="37">
        <f t="shared" si="5"/>
        <v>1781.6112000000001</v>
      </c>
      <c r="L139" s="35">
        <v>81</v>
      </c>
      <c r="M139" s="17"/>
      <c r="N139" s="8"/>
    </row>
    <row r="140" spans="1:14" ht="21" x14ac:dyDescent="0.35">
      <c r="B140" s="34">
        <v>43314.611585648148</v>
      </c>
      <c r="C140" s="34">
        <v>43314</v>
      </c>
      <c r="D140" s="35" t="s">
        <v>135</v>
      </c>
      <c r="E140" s="35" t="s">
        <v>1641</v>
      </c>
      <c r="F140" s="35" t="s">
        <v>1645</v>
      </c>
      <c r="G140" s="36" t="s">
        <v>1646</v>
      </c>
      <c r="H140" s="35">
        <v>750</v>
      </c>
      <c r="I140" s="35" t="s">
        <v>2428</v>
      </c>
      <c r="J140" s="37">
        <v>22.998200000000001</v>
      </c>
      <c r="K140" s="37">
        <f t="shared" si="5"/>
        <v>8739.3160000000007</v>
      </c>
      <c r="L140" s="35">
        <v>380</v>
      </c>
      <c r="M140" s="19"/>
    </row>
    <row r="141" spans="1:14" ht="21" x14ac:dyDescent="0.35">
      <c r="B141" s="34">
        <v>43314.611585648148</v>
      </c>
      <c r="C141" s="34">
        <v>43314</v>
      </c>
      <c r="D141" s="35" t="s">
        <v>135</v>
      </c>
      <c r="E141" s="35" t="s">
        <v>1641</v>
      </c>
      <c r="F141" s="35" t="s">
        <v>510</v>
      </c>
      <c r="G141" s="36" t="s">
        <v>511</v>
      </c>
      <c r="H141" s="35">
        <v>1700</v>
      </c>
      <c r="I141" s="35" t="s">
        <v>2428</v>
      </c>
      <c r="J141" s="37">
        <v>14.242599999999999</v>
      </c>
      <c r="K141" s="37">
        <f t="shared" si="5"/>
        <v>15353.522799999999</v>
      </c>
      <c r="L141" s="35">
        <f>878+200</f>
        <v>1078</v>
      </c>
      <c r="M141" s="19"/>
      <c r="N141" s="8"/>
    </row>
    <row r="142" spans="1:14" ht="42" x14ac:dyDescent="0.35">
      <c r="B142" s="34">
        <v>42536.590624999997</v>
      </c>
      <c r="C142" s="34">
        <v>42502</v>
      </c>
      <c r="D142" s="35" t="s">
        <v>40</v>
      </c>
      <c r="E142" s="35" t="s">
        <v>475</v>
      </c>
      <c r="F142" s="35" t="s">
        <v>512</v>
      </c>
      <c r="G142" s="36" t="s">
        <v>2527</v>
      </c>
      <c r="H142" s="35">
        <v>40</v>
      </c>
      <c r="I142" s="35" t="s">
        <v>2426</v>
      </c>
      <c r="J142" s="37">
        <v>135.00380000000001</v>
      </c>
      <c r="K142" s="37">
        <f t="shared" si="5"/>
        <v>2160.0608000000002</v>
      </c>
      <c r="L142" s="35">
        <v>16</v>
      </c>
      <c r="M142" s="17"/>
    </row>
    <row r="143" spans="1:14" ht="21" x14ac:dyDescent="0.35">
      <c r="B143" s="34">
        <v>43314.611585648148</v>
      </c>
      <c r="C143" s="34">
        <v>43314</v>
      </c>
      <c r="D143" s="35" t="s">
        <v>135</v>
      </c>
      <c r="E143" s="35" t="s">
        <v>1641</v>
      </c>
      <c r="F143" s="35" t="s">
        <v>302</v>
      </c>
      <c r="G143" s="36" t="s">
        <v>303</v>
      </c>
      <c r="H143" s="35">
        <v>500</v>
      </c>
      <c r="I143" s="35" t="s">
        <v>2428</v>
      </c>
      <c r="J143" s="37">
        <v>12.803000000000001</v>
      </c>
      <c r="K143" s="37">
        <f t="shared" si="5"/>
        <v>3123.9320000000002</v>
      </c>
      <c r="L143" s="35">
        <v>244</v>
      </c>
      <c r="M143" s="19"/>
    </row>
    <row r="144" spans="1:14" s="133" customFormat="1" ht="21" x14ac:dyDescent="0.35">
      <c r="A144" s="11"/>
      <c r="B144" s="108">
        <v>43390.646238425928</v>
      </c>
      <c r="C144" s="108">
        <v>43390</v>
      </c>
      <c r="D144" s="109" t="s">
        <v>40</v>
      </c>
      <c r="E144" s="109" t="s">
        <v>1772</v>
      </c>
      <c r="F144" s="109" t="s">
        <v>1773</v>
      </c>
      <c r="G144" s="110" t="s">
        <v>1774</v>
      </c>
      <c r="H144" s="109">
        <v>50</v>
      </c>
      <c r="I144" s="109" t="s">
        <v>2428</v>
      </c>
      <c r="J144" s="111">
        <v>526.221</v>
      </c>
      <c r="K144" s="111">
        <f t="shared" si="5"/>
        <v>25784.829000000002</v>
      </c>
      <c r="L144" s="109">
        <v>49</v>
      </c>
      <c r="M144" s="153"/>
    </row>
    <row r="145" spans="1:14" s="60" customFormat="1" ht="21" x14ac:dyDescent="0.35">
      <c r="A145" s="11"/>
      <c r="B145" s="108">
        <v>43326.571238425924</v>
      </c>
      <c r="C145" s="108">
        <v>43326</v>
      </c>
      <c r="D145" s="109" t="s">
        <v>135</v>
      </c>
      <c r="E145" s="109" t="s">
        <v>1708</v>
      </c>
      <c r="F145" s="109" t="s">
        <v>190</v>
      </c>
      <c r="G145" s="110" t="s">
        <v>191</v>
      </c>
      <c r="H145" s="109">
        <v>200</v>
      </c>
      <c r="I145" s="109" t="s">
        <v>2428</v>
      </c>
      <c r="J145" s="111">
        <v>218.06399999999999</v>
      </c>
      <c r="K145" s="111">
        <f t="shared" si="5"/>
        <v>23114.784</v>
      </c>
      <c r="L145" s="109">
        <v>106</v>
      </c>
      <c r="M145" s="61"/>
    </row>
    <row r="146" spans="1:14" ht="63" x14ac:dyDescent="0.35">
      <c r="B146" s="34">
        <v>42955.551122685189</v>
      </c>
      <c r="C146" s="34">
        <v>42955</v>
      </c>
      <c r="D146" s="35" t="s">
        <v>135</v>
      </c>
      <c r="E146" s="35" t="s">
        <v>1116</v>
      </c>
      <c r="F146" s="35" t="s">
        <v>1178</v>
      </c>
      <c r="G146" s="36" t="s">
        <v>1179</v>
      </c>
      <c r="H146" s="35">
        <v>26</v>
      </c>
      <c r="I146" s="35" t="s">
        <v>2429</v>
      </c>
      <c r="J146" s="37">
        <v>2596</v>
      </c>
      <c r="K146" s="37">
        <f t="shared" si="5"/>
        <v>31152</v>
      </c>
      <c r="L146" s="35">
        <v>12</v>
      </c>
      <c r="M146" s="17"/>
    </row>
    <row r="147" spans="1:14" ht="42" x14ac:dyDescent="0.35">
      <c r="B147" s="34">
        <v>43314.611585648148</v>
      </c>
      <c r="C147" s="34">
        <v>43314</v>
      </c>
      <c r="D147" s="35" t="s">
        <v>135</v>
      </c>
      <c r="E147" s="35" t="s">
        <v>1641</v>
      </c>
      <c r="F147" s="35" t="s">
        <v>514</v>
      </c>
      <c r="G147" s="36" t="s">
        <v>515</v>
      </c>
      <c r="H147" s="35">
        <v>200</v>
      </c>
      <c r="I147" s="35" t="s">
        <v>2434</v>
      </c>
      <c r="J147" s="37">
        <v>11.847200000000001</v>
      </c>
      <c r="K147" s="37">
        <f t="shared" si="5"/>
        <v>1267.6504</v>
      </c>
      <c r="L147" s="35">
        <v>107</v>
      </c>
      <c r="M147" s="17"/>
    </row>
    <row r="148" spans="1:14" ht="21" x14ac:dyDescent="0.35">
      <c r="B148" s="34">
        <v>43060.49722222222</v>
      </c>
      <c r="C148" s="34">
        <v>43060</v>
      </c>
      <c r="D148" s="35" t="s">
        <v>40</v>
      </c>
      <c r="E148" s="35" t="s">
        <v>1284</v>
      </c>
      <c r="F148" s="35" t="s">
        <v>1285</v>
      </c>
      <c r="G148" s="36" t="s">
        <v>1286</v>
      </c>
      <c r="H148" s="35">
        <v>500</v>
      </c>
      <c r="I148" s="35" t="s">
        <v>2436</v>
      </c>
      <c r="J148" s="37">
        <v>41.3</v>
      </c>
      <c r="K148" s="37">
        <f t="shared" si="5"/>
        <v>11605.3</v>
      </c>
      <c r="L148" s="35">
        <v>281</v>
      </c>
      <c r="M148" s="17"/>
    </row>
    <row r="149" spans="1:14" ht="21" x14ac:dyDescent="0.35">
      <c r="B149" s="34">
        <v>43314.611585648148</v>
      </c>
      <c r="C149" s="34">
        <v>43314</v>
      </c>
      <c r="D149" s="35" t="s">
        <v>135</v>
      </c>
      <c r="E149" s="35" t="s">
        <v>1641</v>
      </c>
      <c r="F149" s="35" t="s">
        <v>157</v>
      </c>
      <c r="G149" s="36" t="s">
        <v>158</v>
      </c>
      <c r="H149" s="35">
        <v>100</v>
      </c>
      <c r="I149" s="35" t="s">
        <v>2428</v>
      </c>
      <c r="J149" s="37">
        <v>16.791399999999999</v>
      </c>
      <c r="K149" s="37">
        <f t="shared" si="5"/>
        <v>587.69899999999996</v>
      </c>
      <c r="L149" s="35">
        <v>35</v>
      </c>
      <c r="M149" s="17"/>
    </row>
    <row r="150" spans="1:14" ht="21" x14ac:dyDescent="0.35">
      <c r="B150" s="34">
        <v>43314.611585648148</v>
      </c>
      <c r="C150" s="34">
        <v>43314</v>
      </c>
      <c r="D150" s="35" t="s">
        <v>135</v>
      </c>
      <c r="E150" s="35" t="s">
        <v>1641</v>
      </c>
      <c r="F150" s="35" t="s">
        <v>506</v>
      </c>
      <c r="G150" s="36" t="s">
        <v>507</v>
      </c>
      <c r="H150" s="35">
        <v>200</v>
      </c>
      <c r="I150" s="35" t="s">
        <v>2428</v>
      </c>
      <c r="J150" s="37">
        <v>9.9946000000000002</v>
      </c>
      <c r="K150" s="37">
        <f t="shared" si="5"/>
        <v>1749.0550000000001</v>
      </c>
      <c r="L150" s="35">
        <v>175</v>
      </c>
      <c r="M150" s="17"/>
    </row>
    <row r="151" spans="1:14" ht="21" x14ac:dyDescent="0.35">
      <c r="B151" s="34">
        <v>43314.611585648148</v>
      </c>
      <c r="C151" s="34">
        <v>43314</v>
      </c>
      <c r="D151" s="35" t="s">
        <v>135</v>
      </c>
      <c r="E151" s="35" t="s">
        <v>1641</v>
      </c>
      <c r="F151" s="35" t="s">
        <v>188</v>
      </c>
      <c r="G151" s="36" t="s">
        <v>189</v>
      </c>
      <c r="H151" s="35">
        <v>1500</v>
      </c>
      <c r="I151" s="35" t="s">
        <v>2428</v>
      </c>
      <c r="J151" s="37">
        <v>14.5</v>
      </c>
      <c r="K151" s="37">
        <f t="shared" si="5"/>
        <v>11266.5</v>
      </c>
      <c r="L151" s="35">
        <f>349+345+83</f>
        <v>777</v>
      </c>
      <c r="M151" s="17"/>
    </row>
    <row r="152" spans="1:14" ht="42" x14ac:dyDescent="0.35">
      <c r="B152" s="34">
        <v>43439</v>
      </c>
      <c r="C152" s="34">
        <v>43439.549768518518</v>
      </c>
      <c r="D152" s="31" t="s">
        <v>135</v>
      </c>
      <c r="E152" s="31" t="s">
        <v>1858</v>
      </c>
      <c r="F152" s="35" t="s">
        <v>1859</v>
      </c>
      <c r="G152" s="36" t="s">
        <v>1860</v>
      </c>
      <c r="H152" s="35">
        <v>500</v>
      </c>
      <c r="I152" s="38" t="s">
        <v>2428</v>
      </c>
      <c r="J152" s="37">
        <v>63.72</v>
      </c>
      <c r="K152" s="37">
        <f t="shared" si="5"/>
        <v>34090.199999999997</v>
      </c>
      <c r="L152" s="35">
        <v>535</v>
      </c>
      <c r="M152" s="17"/>
    </row>
    <row r="153" spans="1:14" s="8" customFormat="1" ht="42" x14ac:dyDescent="0.35">
      <c r="B153" s="34">
        <v>43446</v>
      </c>
      <c r="C153" s="34">
        <v>43447.36037037037</v>
      </c>
      <c r="D153" s="31" t="s">
        <v>135</v>
      </c>
      <c r="E153" s="31" t="s">
        <v>1883</v>
      </c>
      <c r="F153" s="35" t="s">
        <v>1864</v>
      </c>
      <c r="G153" s="36" t="s">
        <v>1865</v>
      </c>
      <c r="H153" s="35">
        <v>121</v>
      </c>
      <c r="I153" s="38" t="s">
        <v>2428</v>
      </c>
      <c r="J153" s="37">
        <v>79.06</v>
      </c>
      <c r="K153" s="37">
        <f t="shared" si="5"/>
        <v>38818.46</v>
      </c>
      <c r="L153" s="38">
        <v>491</v>
      </c>
      <c r="M153" s="17"/>
      <c r="N153" s="11"/>
    </row>
    <row r="154" spans="1:14" ht="21" x14ac:dyDescent="0.35">
      <c r="B154" s="34">
        <v>43314.611585648148</v>
      </c>
      <c r="C154" s="34">
        <v>43314</v>
      </c>
      <c r="D154" s="35" t="s">
        <v>135</v>
      </c>
      <c r="E154" s="35" t="s">
        <v>1641</v>
      </c>
      <c r="F154" s="35" t="s">
        <v>502</v>
      </c>
      <c r="G154" s="36" t="s">
        <v>503</v>
      </c>
      <c r="H154" s="35">
        <v>100</v>
      </c>
      <c r="I154" s="35" t="s">
        <v>2428</v>
      </c>
      <c r="J154" s="37">
        <v>28.296399999999998</v>
      </c>
      <c r="K154" s="37">
        <f t="shared" si="5"/>
        <v>792.29919999999993</v>
      </c>
      <c r="L154" s="35">
        <v>28</v>
      </c>
      <c r="M154" s="17"/>
    </row>
    <row r="155" spans="1:14" ht="21" x14ac:dyDescent="0.35">
      <c r="B155" s="34">
        <v>43314.611585648148</v>
      </c>
      <c r="C155" s="34">
        <v>43314</v>
      </c>
      <c r="D155" s="35" t="s">
        <v>135</v>
      </c>
      <c r="E155" s="35" t="s">
        <v>1641</v>
      </c>
      <c r="F155" s="35" t="s">
        <v>504</v>
      </c>
      <c r="G155" s="36" t="s">
        <v>505</v>
      </c>
      <c r="H155" s="35">
        <v>100</v>
      </c>
      <c r="I155" s="35" t="s">
        <v>2428</v>
      </c>
      <c r="J155" s="37">
        <v>23.788799999999998</v>
      </c>
      <c r="K155" s="37">
        <f t="shared" si="5"/>
        <v>285.46559999999999</v>
      </c>
      <c r="L155" s="35">
        <v>12</v>
      </c>
      <c r="M155" s="17"/>
      <c r="N155" s="8"/>
    </row>
    <row r="156" spans="1:14" ht="21" x14ac:dyDescent="0.35">
      <c r="B156" s="34">
        <v>43314.611585648148</v>
      </c>
      <c r="C156" s="34">
        <v>43314</v>
      </c>
      <c r="D156" s="35" t="s">
        <v>135</v>
      </c>
      <c r="E156" s="35" t="s">
        <v>1641</v>
      </c>
      <c r="F156" s="35" t="s">
        <v>1004</v>
      </c>
      <c r="G156" s="36" t="s">
        <v>1005</v>
      </c>
      <c r="H156" s="35">
        <v>600</v>
      </c>
      <c r="I156" s="35" t="s">
        <v>2428</v>
      </c>
      <c r="J156" s="37">
        <v>4.6020000000000003</v>
      </c>
      <c r="K156" s="37">
        <f t="shared" si="5"/>
        <v>1380.6000000000001</v>
      </c>
      <c r="L156" s="35">
        <v>300</v>
      </c>
      <c r="M156" s="17"/>
    </row>
    <row r="157" spans="1:14" ht="21" x14ac:dyDescent="0.35">
      <c r="B157" s="34">
        <v>43314.611585648148</v>
      </c>
      <c r="C157" s="34">
        <v>43314</v>
      </c>
      <c r="D157" s="35" t="s">
        <v>135</v>
      </c>
      <c r="E157" s="35" t="s">
        <v>1641</v>
      </c>
      <c r="F157" s="35" t="s">
        <v>498</v>
      </c>
      <c r="G157" s="36" t="s">
        <v>499</v>
      </c>
      <c r="H157" s="35">
        <v>10</v>
      </c>
      <c r="I157" s="35" t="s">
        <v>2428</v>
      </c>
      <c r="J157" s="37">
        <v>746.99900000000002</v>
      </c>
      <c r="K157" s="37">
        <f t="shared" si="5"/>
        <v>11204.985000000001</v>
      </c>
      <c r="L157" s="35">
        <v>15</v>
      </c>
      <c r="M157" s="19"/>
    </row>
    <row r="158" spans="1:14" s="60" customFormat="1" ht="21" x14ac:dyDescent="0.35">
      <c r="B158" s="108">
        <v>43314.611585648148</v>
      </c>
      <c r="C158" s="108">
        <v>43314</v>
      </c>
      <c r="D158" s="109" t="s">
        <v>135</v>
      </c>
      <c r="E158" s="109" t="s">
        <v>1641</v>
      </c>
      <c r="F158" s="109" t="s">
        <v>173</v>
      </c>
      <c r="G158" s="110" t="s">
        <v>174</v>
      </c>
      <c r="H158" s="109">
        <v>30</v>
      </c>
      <c r="I158" s="109" t="s">
        <v>2428</v>
      </c>
      <c r="J158" s="111">
        <v>77.998000000000005</v>
      </c>
      <c r="K158" s="111">
        <f t="shared" si="5"/>
        <v>935.97600000000011</v>
      </c>
      <c r="L158" s="109">
        <v>12</v>
      </c>
      <c r="M158" s="61"/>
    </row>
    <row r="159" spans="1:14" ht="42" x14ac:dyDescent="0.35">
      <c r="B159" s="34">
        <v>43314.611585648148</v>
      </c>
      <c r="C159" s="34">
        <v>43314</v>
      </c>
      <c r="D159" s="35" t="s">
        <v>135</v>
      </c>
      <c r="E159" s="35" t="s">
        <v>1641</v>
      </c>
      <c r="F159" s="35" t="s">
        <v>1668</v>
      </c>
      <c r="G159" s="36" t="s">
        <v>1669</v>
      </c>
      <c r="H159" s="35">
        <v>30</v>
      </c>
      <c r="I159" s="35" t="s">
        <v>2425</v>
      </c>
      <c r="J159" s="37">
        <v>34.998800000000003</v>
      </c>
      <c r="K159" s="37">
        <f t="shared" si="5"/>
        <v>2484.9148</v>
      </c>
      <c r="L159" s="35">
        <v>71</v>
      </c>
      <c r="M159" s="17"/>
    </row>
    <row r="160" spans="1:14" ht="42" x14ac:dyDescent="0.35">
      <c r="B160" s="34">
        <v>43418.41306712963</v>
      </c>
      <c r="C160" s="34">
        <v>43418</v>
      </c>
      <c r="D160" s="35" t="s">
        <v>40</v>
      </c>
      <c r="E160" s="35" t="s">
        <v>1820</v>
      </c>
      <c r="F160" s="35" t="s">
        <v>1117</v>
      </c>
      <c r="G160" s="36" t="s">
        <v>1118</v>
      </c>
      <c r="H160" s="35">
        <v>15</v>
      </c>
      <c r="I160" s="35" t="s">
        <v>2429</v>
      </c>
      <c r="J160" s="37">
        <v>3422</v>
      </c>
      <c r="K160" s="37">
        <f t="shared" si="5"/>
        <v>47908</v>
      </c>
      <c r="L160" s="35">
        <v>14</v>
      </c>
      <c r="M160" s="17"/>
    </row>
    <row r="161" spans="1:14" ht="21" x14ac:dyDescent="0.35">
      <c r="B161" s="34">
        <v>43314.611585648148</v>
      </c>
      <c r="C161" s="34">
        <v>43314</v>
      </c>
      <c r="D161" s="35" t="s">
        <v>135</v>
      </c>
      <c r="E161" s="35" t="s">
        <v>1641</v>
      </c>
      <c r="F161" s="35" t="s">
        <v>163</v>
      </c>
      <c r="G161" s="36" t="s">
        <v>164</v>
      </c>
      <c r="H161" s="35">
        <v>6</v>
      </c>
      <c r="I161" s="35" t="s">
        <v>2428</v>
      </c>
      <c r="J161" s="37">
        <v>594.9914</v>
      </c>
      <c r="K161" s="37">
        <f t="shared" si="5"/>
        <v>2974.9569999999999</v>
      </c>
      <c r="L161" s="35">
        <v>5</v>
      </c>
      <c r="M161" s="17"/>
    </row>
    <row r="162" spans="1:14" ht="21" x14ac:dyDescent="0.35">
      <c r="B162" s="34">
        <v>43314.611585648148</v>
      </c>
      <c r="C162" s="34">
        <v>43314</v>
      </c>
      <c r="D162" s="35" t="s">
        <v>135</v>
      </c>
      <c r="E162" s="35" t="s">
        <v>1641</v>
      </c>
      <c r="F162" s="35" t="s">
        <v>165</v>
      </c>
      <c r="G162" s="36" t="s">
        <v>166</v>
      </c>
      <c r="H162" s="35">
        <v>24</v>
      </c>
      <c r="I162" s="35" t="s">
        <v>2428</v>
      </c>
      <c r="J162" s="37">
        <v>4.9913999999999996</v>
      </c>
      <c r="K162" s="37">
        <f t="shared" si="5"/>
        <v>39.931199999999997</v>
      </c>
      <c r="L162" s="35">
        <v>8</v>
      </c>
      <c r="M162" s="17"/>
    </row>
    <row r="163" spans="1:14" ht="42" x14ac:dyDescent="0.35">
      <c r="B163" s="34">
        <v>43314.611585648148</v>
      </c>
      <c r="C163" s="34">
        <v>43314</v>
      </c>
      <c r="D163" s="35" t="s">
        <v>135</v>
      </c>
      <c r="E163" s="35" t="s">
        <v>1641</v>
      </c>
      <c r="F163" s="35" t="s">
        <v>1670</v>
      </c>
      <c r="G163" s="36" t="s">
        <v>1671</v>
      </c>
      <c r="H163" s="35">
        <v>25</v>
      </c>
      <c r="I163" s="35" t="s">
        <v>2435</v>
      </c>
      <c r="J163" s="37">
        <v>96.476799999999997</v>
      </c>
      <c r="K163" s="37">
        <f t="shared" si="5"/>
        <v>2218.9663999999998</v>
      </c>
      <c r="L163" s="35">
        <v>23</v>
      </c>
      <c r="M163" s="17"/>
    </row>
    <row r="164" spans="1:14" ht="21" x14ac:dyDescent="0.35">
      <c r="B164" s="34">
        <v>43314.611585648148</v>
      </c>
      <c r="C164" s="34">
        <v>43314</v>
      </c>
      <c r="D164" s="35" t="s">
        <v>135</v>
      </c>
      <c r="E164" s="35" t="s">
        <v>1641</v>
      </c>
      <c r="F164" s="35" t="s">
        <v>175</v>
      </c>
      <c r="G164" s="36" t="s">
        <v>176</v>
      </c>
      <c r="H164" s="35">
        <v>30</v>
      </c>
      <c r="I164" s="35" t="s">
        <v>2428</v>
      </c>
      <c r="J164" s="37">
        <v>57.997</v>
      </c>
      <c r="K164" s="37">
        <f t="shared" si="5"/>
        <v>1739.91</v>
      </c>
      <c r="L164" s="35">
        <v>30</v>
      </c>
      <c r="M164" s="17"/>
    </row>
    <row r="165" spans="1:14" ht="42" x14ac:dyDescent="0.35">
      <c r="B165" s="34">
        <v>43314.611585648148</v>
      </c>
      <c r="C165" s="34">
        <v>43314</v>
      </c>
      <c r="D165" s="35" t="s">
        <v>135</v>
      </c>
      <c r="E165" s="35" t="s">
        <v>1641</v>
      </c>
      <c r="F165" s="35" t="s">
        <v>1672</v>
      </c>
      <c r="G165" s="36" t="s">
        <v>1673</v>
      </c>
      <c r="H165" s="35">
        <v>15</v>
      </c>
      <c r="I165" s="35" t="s">
        <v>2428</v>
      </c>
      <c r="J165" s="37">
        <v>74.34</v>
      </c>
      <c r="K165" s="37">
        <f t="shared" si="5"/>
        <v>2081.52</v>
      </c>
      <c r="L165" s="35">
        <v>28</v>
      </c>
      <c r="M165" s="17"/>
    </row>
    <row r="166" spans="1:14" ht="21" x14ac:dyDescent="0.35">
      <c r="B166" s="34">
        <v>43314.611585648148</v>
      </c>
      <c r="C166" s="34">
        <v>43314</v>
      </c>
      <c r="D166" s="35" t="s">
        <v>135</v>
      </c>
      <c r="E166" s="35" t="s">
        <v>1641</v>
      </c>
      <c r="F166" s="35" t="s">
        <v>490</v>
      </c>
      <c r="G166" s="36" t="s">
        <v>491</v>
      </c>
      <c r="H166" s="35">
        <v>300</v>
      </c>
      <c r="I166" s="35" t="s">
        <v>2425</v>
      </c>
      <c r="J166" s="37">
        <v>22.632400000000001</v>
      </c>
      <c r="K166" s="37">
        <f t="shared" si="5"/>
        <v>792.13400000000001</v>
      </c>
      <c r="L166" s="35">
        <v>35</v>
      </c>
      <c r="M166" s="17"/>
    </row>
    <row r="167" spans="1:14" ht="21" x14ac:dyDescent="0.35">
      <c r="B167" s="34">
        <v>43316.367083333331</v>
      </c>
      <c r="C167" s="34">
        <v>43316</v>
      </c>
      <c r="D167" s="35" t="s">
        <v>40</v>
      </c>
      <c r="E167" s="35" t="s">
        <v>1694</v>
      </c>
      <c r="F167" s="35" t="s">
        <v>177</v>
      </c>
      <c r="G167" s="36" t="s">
        <v>178</v>
      </c>
      <c r="H167" s="35">
        <v>20</v>
      </c>
      <c r="I167" s="35" t="s">
        <v>2435</v>
      </c>
      <c r="J167" s="37">
        <v>53.1</v>
      </c>
      <c r="K167" s="37">
        <f t="shared" si="5"/>
        <v>2230.2000000000003</v>
      </c>
      <c r="L167" s="35">
        <v>42</v>
      </c>
      <c r="M167" s="17"/>
    </row>
    <row r="168" spans="1:14" ht="42" x14ac:dyDescent="0.35">
      <c r="B168" s="34">
        <v>42859.442789351851</v>
      </c>
      <c r="C168" s="34">
        <v>42858</v>
      </c>
      <c r="D168" s="35" t="s">
        <v>135</v>
      </c>
      <c r="E168" s="35" t="s">
        <v>1011</v>
      </c>
      <c r="F168" s="35" t="s">
        <v>220</v>
      </c>
      <c r="G168" s="36" t="s">
        <v>221</v>
      </c>
      <c r="H168" s="35">
        <v>50</v>
      </c>
      <c r="I168" s="35" t="s">
        <v>2425</v>
      </c>
      <c r="J168" s="37">
        <v>312.7</v>
      </c>
      <c r="K168" s="37">
        <f t="shared" si="5"/>
        <v>14071.5</v>
      </c>
      <c r="L168" s="35">
        <v>45</v>
      </c>
      <c r="M168" s="17"/>
    </row>
    <row r="169" spans="1:14" ht="21" x14ac:dyDescent="0.35">
      <c r="B169" s="34">
        <v>43332.407581018517</v>
      </c>
      <c r="C169" s="34">
        <v>43332</v>
      </c>
      <c r="D169" s="35" t="s">
        <v>40</v>
      </c>
      <c r="E169" s="35" t="s">
        <v>1718</v>
      </c>
      <c r="F169" s="35" t="s">
        <v>492</v>
      </c>
      <c r="G169" s="36" t="s">
        <v>493</v>
      </c>
      <c r="H169" s="35">
        <v>250</v>
      </c>
      <c r="I169" s="35" t="s">
        <v>2428</v>
      </c>
      <c r="J169" s="37">
        <v>13.4992</v>
      </c>
      <c r="K169" s="37">
        <f t="shared" si="5"/>
        <v>2483.8528000000001</v>
      </c>
      <c r="L169" s="35">
        <v>184</v>
      </c>
      <c r="M169" s="17"/>
    </row>
    <row r="170" spans="1:14" ht="21" x14ac:dyDescent="0.35">
      <c r="B170" s="34">
        <v>43332.407581018517</v>
      </c>
      <c r="C170" s="34">
        <v>43332</v>
      </c>
      <c r="D170" s="35" t="s">
        <v>40</v>
      </c>
      <c r="E170" s="35" t="s">
        <v>1718</v>
      </c>
      <c r="F170" s="35" t="s">
        <v>295</v>
      </c>
      <c r="G170" s="36" t="s">
        <v>296</v>
      </c>
      <c r="H170" s="35">
        <v>40</v>
      </c>
      <c r="I170" s="35" t="s">
        <v>2428</v>
      </c>
      <c r="J170" s="37">
        <v>42.48</v>
      </c>
      <c r="K170" s="37">
        <f t="shared" si="5"/>
        <v>934.56</v>
      </c>
      <c r="L170" s="35">
        <v>22</v>
      </c>
      <c r="M170" s="17"/>
    </row>
    <row r="171" spans="1:14" s="60" customFormat="1" ht="42" x14ac:dyDescent="0.35">
      <c r="A171" s="11"/>
      <c r="B171" s="108">
        <v>43314.611585648148</v>
      </c>
      <c r="C171" s="108">
        <v>43314</v>
      </c>
      <c r="D171" s="109" t="s">
        <v>135</v>
      </c>
      <c r="E171" s="109" t="s">
        <v>1641</v>
      </c>
      <c r="F171" s="109" t="s">
        <v>179</v>
      </c>
      <c r="G171" s="110" t="s">
        <v>180</v>
      </c>
      <c r="H171" s="109">
        <v>45</v>
      </c>
      <c r="I171" s="109" t="s">
        <v>2426</v>
      </c>
      <c r="J171" s="111">
        <v>351.64</v>
      </c>
      <c r="K171" s="37">
        <f t="shared" si="5"/>
        <v>26724.639999999999</v>
      </c>
      <c r="L171" s="109">
        <f>6+11+20+20+11+8</f>
        <v>76</v>
      </c>
      <c r="M171" s="61"/>
    </row>
    <row r="172" spans="1:14" s="7" customFormat="1" ht="21" x14ac:dyDescent="0.35">
      <c r="A172" s="11"/>
      <c r="B172" s="108">
        <v>43760</v>
      </c>
      <c r="C172" s="108">
        <v>43760</v>
      </c>
      <c r="D172" s="109" t="s">
        <v>40</v>
      </c>
      <c r="E172" s="109" t="s">
        <v>1718</v>
      </c>
      <c r="F172" s="109" t="s">
        <v>1719</v>
      </c>
      <c r="G172" s="110" t="s">
        <v>1720</v>
      </c>
      <c r="H172" s="109">
        <v>150</v>
      </c>
      <c r="I172" s="109" t="s">
        <v>2428</v>
      </c>
      <c r="J172" s="111">
        <v>2.95</v>
      </c>
      <c r="K172" s="111">
        <f t="shared" si="5"/>
        <v>702.1</v>
      </c>
      <c r="L172" s="109">
        <v>238</v>
      </c>
      <c r="M172" s="143"/>
    </row>
    <row r="173" spans="1:14" ht="42" x14ac:dyDescent="0.35">
      <c r="B173" s="34">
        <v>43332.407581018517</v>
      </c>
      <c r="C173" s="34">
        <v>43332</v>
      </c>
      <c r="D173" s="35" t="s">
        <v>40</v>
      </c>
      <c r="E173" s="35" t="s">
        <v>1718</v>
      </c>
      <c r="F173" s="35" t="s">
        <v>1721</v>
      </c>
      <c r="G173" s="36" t="s">
        <v>1722</v>
      </c>
      <c r="H173" s="35">
        <v>25</v>
      </c>
      <c r="I173" s="35" t="s">
        <v>2435</v>
      </c>
      <c r="J173" s="37">
        <v>85.349400000000003</v>
      </c>
      <c r="K173" s="37">
        <f t="shared" ref="K173:K198" si="6">+L173*J173</f>
        <v>1963.0362</v>
      </c>
      <c r="L173" s="35">
        <v>23</v>
      </c>
      <c r="M173" s="17"/>
      <c r="N173" s="8"/>
    </row>
    <row r="174" spans="1:14" ht="21" x14ac:dyDescent="0.35">
      <c r="B174" s="34">
        <v>43314.611585648148</v>
      </c>
      <c r="C174" s="34">
        <v>43314</v>
      </c>
      <c r="D174" s="35" t="s">
        <v>135</v>
      </c>
      <c r="E174" s="35" t="s">
        <v>1641</v>
      </c>
      <c r="F174" s="35" t="s">
        <v>1674</v>
      </c>
      <c r="G174" s="36" t="s">
        <v>1675</v>
      </c>
      <c r="H174" s="35">
        <v>30</v>
      </c>
      <c r="I174" s="35" t="s">
        <v>2425</v>
      </c>
      <c r="J174" s="37">
        <v>14.9978</v>
      </c>
      <c r="K174" s="37">
        <f t="shared" si="6"/>
        <v>1109.8371999999999</v>
      </c>
      <c r="L174" s="35">
        <v>74</v>
      </c>
      <c r="M174" s="17"/>
      <c r="N174" s="8"/>
    </row>
    <row r="175" spans="1:14" ht="21" x14ac:dyDescent="0.35">
      <c r="B175" s="34">
        <v>43314.611585648148</v>
      </c>
      <c r="C175" s="34">
        <v>43314</v>
      </c>
      <c r="D175" s="35" t="s">
        <v>135</v>
      </c>
      <c r="E175" s="35" t="s">
        <v>1641</v>
      </c>
      <c r="F175" s="35" t="s">
        <v>222</v>
      </c>
      <c r="G175" s="36" t="s">
        <v>223</v>
      </c>
      <c r="H175" s="35">
        <v>25</v>
      </c>
      <c r="I175" s="35" t="s">
        <v>2428</v>
      </c>
      <c r="J175" s="37">
        <v>27.14</v>
      </c>
      <c r="K175" s="37">
        <f t="shared" si="6"/>
        <v>1058.46</v>
      </c>
      <c r="L175" s="35">
        <v>39</v>
      </c>
      <c r="M175" s="19"/>
    </row>
    <row r="176" spans="1:14" ht="21" x14ac:dyDescent="0.35">
      <c r="B176" s="34">
        <v>43314.611585648148</v>
      </c>
      <c r="C176" s="34">
        <v>43314</v>
      </c>
      <c r="D176" s="35" t="s">
        <v>135</v>
      </c>
      <c r="E176" s="35" t="s">
        <v>1641</v>
      </c>
      <c r="F176" s="35" t="s">
        <v>196</v>
      </c>
      <c r="G176" s="36" t="s">
        <v>197</v>
      </c>
      <c r="H176" s="35">
        <v>30</v>
      </c>
      <c r="I176" s="35" t="s">
        <v>2425</v>
      </c>
      <c r="J176" s="37">
        <v>21.004000000000001</v>
      </c>
      <c r="K176" s="37">
        <f t="shared" si="6"/>
        <v>462.08800000000002</v>
      </c>
      <c r="L176" s="35">
        <v>22</v>
      </c>
      <c r="M176" s="19"/>
    </row>
    <row r="177" spans="1:13" ht="21" x14ac:dyDescent="0.35">
      <c r="B177" s="34">
        <v>42486.388692129629</v>
      </c>
      <c r="C177" s="34">
        <v>42485</v>
      </c>
      <c r="D177" s="35" t="s">
        <v>40</v>
      </c>
      <c r="E177" s="35" t="s">
        <v>229</v>
      </c>
      <c r="F177" s="35" t="s">
        <v>230</v>
      </c>
      <c r="G177" s="36" t="s">
        <v>231</v>
      </c>
      <c r="H177" s="35">
        <v>5</v>
      </c>
      <c r="I177" s="35" t="s">
        <v>2435</v>
      </c>
      <c r="J177" s="37">
        <v>1100.2556</v>
      </c>
      <c r="K177" s="37">
        <f t="shared" si="6"/>
        <v>1100.2556</v>
      </c>
      <c r="L177" s="35">
        <v>1</v>
      </c>
      <c r="M177" s="17"/>
    </row>
    <row r="178" spans="1:13" ht="42" x14ac:dyDescent="0.35">
      <c r="B178" s="34">
        <v>43314.611585648148</v>
      </c>
      <c r="C178" s="34">
        <v>43314</v>
      </c>
      <c r="D178" s="35" t="s">
        <v>135</v>
      </c>
      <c r="E178" s="35" t="s">
        <v>1641</v>
      </c>
      <c r="F178" s="35" t="s">
        <v>310</v>
      </c>
      <c r="G178" s="36" t="s">
        <v>311</v>
      </c>
      <c r="H178" s="35">
        <v>55</v>
      </c>
      <c r="I178" s="35" t="s">
        <v>2428</v>
      </c>
      <c r="J178" s="37">
        <v>74.34</v>
      </c>
      <c r="K178" s="37">
        <f t="shared" si="6"/>
        <v>743.40000000000009</v>
      </c>
      <c r="L178" s="35">
        <v>10</v>
      </c>
      <c r="M178" s="17"/>
    </row>
    <row r="179" spans="1:13" ht="21" x14ac:dyDescent="0.35">
      <c r="B179" s="34">
        <v>43315.436851851853</v>
      </c>
      <c r="C179" s="34">
        <v>43315</v>
      </c>
      <c r="D179" s="35" t="s">
        <v>135</v>
      </c>
      <c r="E179" s="35" t="s">
        <v>1687</v>
      </c>
      <c r="F179" s="35" t="s">
        <v>518</v>
      </c>
      <c r="G179" s="36" t="s">
        <v>519</v>
      </c>
      <c r="H179" s="35">
        <v>10</v>
      </c>
      <c r="I179" s="35" t="s">
        <v>2428</v>
      </c>
      <c r="J179" s="37">
        <v>23.6</v>
      </c>
      <c r="K179" s="37">
        <f t="shared" si="6"/>
        <v>188.8</v>
      </c>
      <c r="L179" s="35">
        <v>8</v>
      </c>
      <c r="M179" s="17"/>
    </row>
    <row r="180" spans="1:13" ht="21" x14ac:dyDescent="0.35">
      <c r="B180" s="34">
        <v>43454.640231481484</v>
      </c>
      <c r="C180" s="34">
        <v>43454</v>
      </c>
      <c r="D180" s="35" t="s">
        <v>40</v>
      </c>
      <c r="E180" s="35" t="s">
        <v>1906</v>
      </c>
      <c r="F180" s="35" t="s">
        <v>538</v>
      </c>
      <c r="G180" s="36" t="s">
        <v>539</v>
      </c>
      <c r="H180" s="35">
        <v>500</v>
      </c>
      <c r="I180" s="35" t="s">
        <v>2428</v>
      </c>
      <c r="J180" s="37">
        <v>110.92</v>
      </c>
      <c r="K180" s="37">
        <f t="shared" si="6"/>
        <v>191558.84</v>
      </c>
      <c r="L180" s="35">
        <v>1727</v>
      </c>
      <c r="M180" s="17"/>
    </row>
    <row r="181" spans="1:13" ht="21" x14ac:dyDescent="0.35">
      <c r="B181" s="34">
        <v>43332.407581018517</v>
      </c>
      <c r="C181" s="34">
        <v>43332</v>
      </c>
      <c r="D181" s="35" t="s">
        <v>40</v>
      </c>
      <c r="E181" s="35" t="s">
        <v>1718</v>
      </c>
      <c r="F181" s="35" t="s">
        <v>1725</v>
      </c>
      <c r="G181" s="36" t="s">
        <v>1726</v>
      </c>
      <c r="H181" s="35">
        <v>400</v>
      </c>
      <c r="I181" s="35" t="s">
        <v>2428</v>
      </c>
      <c r="J181" s="37">
        <v>11.3398</v>
      </c>
      <c r="K181" s="37">
        <f t="shared" si="6"/>
        <v>4309.1239999999998</v>
      </c>
      <c r="L181" s="35">
        <v>380</v>
      </c>
      <c r="M181" s="17"/>
    </row>
    <row r="182" spans="1:13" ht="21" x14ac:dyDescent="0.35">
      <c r="B182" s="34">
        <v>43396.478136574071</v>
      </c>
      <c r="C182" s="34">
        <v>43396</v>
      </c>
      <c r="D182" s="35" t="s">
        <v>40</v>
      </c>
      <c r="E182" s="35" t="s">
        <v>1783</v>
      </c>
      <c r="F182" s="35" t="s">
        <v>1787</v>
      </c>
      <c r="G182" s="36" t="s">
        <v>1788</v>
      </c>
      <c r="H182" s="35">
        <v>40</v>
      </c>
      <c r="I182" s="35" t="s">
        <v>2429</v>
      </c>
      <c r="J182" s="37">
        <v>1092.68</v>
      </c>
      <c r="K182" s="37">
        <f t="shared" si="6"/>
        <v>37151.120000000003</v>
      </c>
      <c r="L182" s="35">
        <v>34</v>
      </c>
      <c r="M182" s="17"/>
    </row>
    <row r="183" spans="1:13" s="60" customFormat="1" ht="42" x14ac:dyDescent="0.35">
      <c r="A183" s="11"/>
      <c r="B183" s="108">
        <v>43396.568206018521</v>
      </c>
      <c r="C183" s="108">
        <v>43396</v>
      </c>
      <c r="D183" s="109" t="s">
        <v>135</v>
      </c>
      <c r="E183" s="109" t="s">
        <v>1791</v>
      </c>
      <c r="F183" s="109" t="s">
        <v>1792</v>
      </c>
      <c r="G183" s="110" t="s">
        <v>1793</v>
      </c>
      <c r="H183" s="109">
        <v>125</v>
      </c>
      <c r="I183" s="109" t="s">
        <v>2429</v>
      </c>
      <c r="J183" s="111">
        <v>778.8</v>
      </c>
      <c r="K183" s="111">
        <f t="shared" si="6"/>
        <v>35824.799999999996</v>
      </c>
      <c r="L183" s="109">
        <v>46</v>
      </c>
      <c r="M183" s="61"/>
    </row>
    <row r="184" spans="1:13" ht="21" x14ac:dyDescent="0.35">
      <c r="B184" s="34">
        <v>43315</v>
      </c>
      <c r="C184" s="34">
        <v>43314.355324074073</v>
      </c>
      <c r="D184" s="35"/>
      <c r="E184" s="35"/>
      <c r="F184" s="35" t="s">
        <v>1040</v>
      </c>
      <c r="G184" s="36" t="s">
        <v>1041</v>
      </c>
      <c r="H184" s="35">
        <v>24</v>
      </c>
      <c r="I184" s="35" t="s">
        <v>2428</v>
      </c>
      <c r="J184" s="37">
        <v>12.4962</v>
      </c>
      <c r="K184" s="37">
        <f t="shared" si="6"/>
        <v>174.9468</v>
      </c>
      <c r="L184" s="35">
        <v>14</v>
      </c>
      <c r="M184" s="17"/>
    </row>
    <row r="185" spans="1:13" ht="21" x14ac:dyDescent="0.35">
      <c r="B185" s="34">
        <v>43315</v>
      </c>
      <c r="C185" s="34">
        <v>43315.457268518519</v>
      </c>
      <c r="D185" s="35"/>
      <c r="E185" s="35"/>
      <c r="F185" s="35" t="s">
        <v>314</v>
      </c>
      <c r="G185" s="36" t="s">
        <v>315</v>
      </c>
      <c r="H185" s="35">
        <v>6</v>
      </c>
      <c r="I185" s="35" t="s">
        <v>2428</v>
      </c>
      <c r="J185" s="37">
        <v>875</v>
      </c>
      <c r="K185" s="37">
        <f t="shared" si="6"/>
        <v>3500</v>
      </c>
      <c r="L185" s="35">
        <v>4</v>
      </c>
      <c r="M185" s="17"/>
    </row>
    <row r="186" spans="1:13" ht="21" x14ac:dyDescent="0.35">
      <c r="B186" s="34">
        <v>43314</v>
      </c>
      <c r="C186" s="34">
        <v>43315.355312500003</v>
      </c>
      <c r="D186" s="31"/>
      <c r="E186" s="31"/>
      <c r="F186" s="35" t="s">
        <v>1032</v>
      </c>
      <c r="G186" s="36" t="s">
        <v>1033</v>
      </c>
      <c r="H186" s="35">
        <v>5</v>
      </c>
      <c r="I186" s="35" t="s">
        <v>2425</v>
      </c>
      <c r="J186" s="37">
        <v>371.995</v>
      </c>
      <c r="K186" s="37">
        <f t="shared" si="6"/>
        <v>6323.915</v>
      </c>
      <c r="L186" s="35">
        <v>17</v>
      </c>
      <c r="M186" s="17"/>
    </row>
    <row r="187" spans="1:13" ht="21" x14ac:dyDescent="0.35">
      <c r="B187" s="34">
        <v>43314</v>
      </c>
      <c r="C187" s="34">
        <v>43315.355312500003</v>
      </c>
      <c r="D187" s="31"/>
      <c r="E187" s="31"/>
      <c r="F187" s="35" t="s">
        <v>214</v>
      </c>
      <c r="G187" s="36" t="s">
        <v>215</v>
      </c>
      <c r="H187" s="35">
        <v>5</v>
      </c>
      <c r="I187" s="35" t="s">
        <v>2428</v>
      </c>
      <c r="J187" s="37">
        <v>190.00360000000001</v>
      </c>
      <c r="K187" s="37">
        <f t="shared" si="6"/>
        <v>190.00360000000001</v>
      </c>
      <c r="L187" s="35">
        <v>1</v>
      </c>
      <c r="M187" s="17"/>
    </row>
    <row r="188" spans="1:13" ht="21" x14ac:dyDescent="0.35">
      <c r="B188" s="113">
        <v>42859</v>
      </c>
      <c r="C188" s="113">
        <v>42858.442824074074</v>
      </c>
      <c r="D188" s="31"/>
      <c r="E188" s="31"/>
      <c r="F188" s="114" t="s">
        <v>1014</v>
      </c>
      <c r="G188" s="115" t="s">
        <v>1015</v>
      </c>
      <c r="H188" s="114">
        <v>25</v>
      </c>
      <c r="I188" s="114" t="s">
        <v>2426</v>
      </c>
      <c r="J188" s="116">
        <v>21.995200000000001</v>
      </c>
      <c r="K188" s="37">
        <f t="shared" si="6"/>
        <v>483.89440000000002</v>
      </c>
      <c r="L188" s="114">
        <v>22</v>
      </c>
      <c r="M188" s="17"/>
    </row>
    <row r="189" spans="1:13" ht="42" x14ac:dyDescent="0.35">
      <c r="B189" s="113">
        <v>42923</v>
      </c>
      <c r="C189" s="113">
        <v>42922.338564814818</v>
      </c>
      <c r="D189" s="31"/>
      <c r="E189" s="31"/>
      <c r="F189" s="114" t="s">
        <v>540</v>
      </c>
      <c r="G189" s="115" t="s">
        <v>541</v>
      </c>
      <c r="H189" s="114">
        <v>20</v>
      </c>
      <c r="I189" s="114" t="s">
        <v>2429</v>
      </c>
      <c r="J189" s="116">
        <v>2360</v>
      </c>
      <c r="K189" s="37">
        <f t="shared" si="6"/>
        <v>141600</v>
      </c>
      <c r="L189" s="114">
        <v>60</v>
      </c>
      <c r="M189" s="17"/>
    </row>
    <row r="190" spans="1:13" s="63" customFormat="1" ht="21" x14ac:dyDescent="0.35">
      <c r="A190" s="11"/>
      <c r="B190" s="34">
        <v>43418.442499999997</v>
      </c>
      <c r="C190" s="34">
        <v>43418</v>
      </c>
      <c r="D190" s="31" t="s">
        <v>1822</v>
      </c>
      <c r="E190" s="31" t="s">
        <v>135</v>
      </c>
      <c r="F190" s="35" t="s">
        <v>1824</v>
      </c>
      <c r="G190" s="36" t="s">
        <v>1825</v>
      </c>
      <c r="H190" s="35">
        <v>5000</v>
      </c>
      <c r="I190" s="35" t="s">
        <v>2428</v>
      </c>
      <c r="J190" s="37">
        <v>5.8410000000000002</v>
      </c>
      <c r="K190" s="111">
        <f t="shared" si="6"/>
        <v>13416.777</v>
      </c>
      <c r="L190" s="126">
        <v>2297</v>
      </c>
      <c r="M190" s="152"/>
    </row>
    <row r="191" spans="1:13" ht="21" x14ac:dyDescent="0.35">
      <c r="B191" s="34">
        <v>42136.395949074074</v>
      </c>
      <c r="C191" s="34">
        <v>42123</v>
      </c>
      <c r="D191" s="35"/>
      <c r="E191" s="35"/>
      <c r="F191" s="35" t="s">
        <v>1939</v>
      </c>
      <c r="G191" s="36" t="s">
        <v>1940</v>
      </c>
      <c r="H191" s="35">
        <v>30</v>
      </c>
      <c r="I191" s="35" t="s">
        <v>2428</v>
      </c>
      <c r="J191" s="37">
        <v>175.34800000000001</v>
      </c>
      <c r="K191" s="37">
        <f t="shared" si="6"/>
        <v>4033.0040000000004</v>
      </c>
      <c r="L191" s="35">
        <v>23</v>
      </c>
      <c r="M191" s="17"/>
    </row>
    <row r="192" spans="1:13" ht="29.25" customHeight="1" x14ac:dyDescent="0.35">
      <c r="B192" s="34">
        <v>43410.56177083333</v>
      </c>
      <c r="C192" s="34">
        <v>43410</v>
      </c>
      <c r="D192" s="35"/>
      <c r="E192" s="35"/>
      <c r="F192" s="35" t="s">
        <v>1807</v>
      </c>
      <c r="G192" s="36" t="s">
        <v>1808</v>
      </c>
      <c r="H192" s="35">
        <v>500</v>
      </c>
      <c r="I192" s="35" t="s">
        <v>2428</v>
      </c>
      <c r="J192" s="37">
        <v>9.9120000000000008</v>
      </c>
      <c r="K192" s="37">
        <f t="shared" si="6"/>
        <v>19824</v>
      </c>
      <c r="L192" s="35">
        <v>2000</v>
      </c>
      <c r="M192" s="17"/>
    </row>
    <row r="193" spans="1:13" ht="21" x14ac:dyDescent="0.35">
      <c r="B193" s="34">
        <v>43426</v>
      </c>
      <c r="C193" s="34">
        <v>43426</v>
      </c>
      <c r="D193" s="35"/>
      <c r="E193" s="35"/>
      <c r="F193" s="35" t="s">
        <v>494</v>
      </c>
      <c r="G193" s="36" t="s">
        <v>495</v>
      </c>
      <c r="H193" s="35">
        <v>300</v>
      </c>
      <c r="I193" s="35" t="s">
        <v>2428</v>
      </c>
      <c r="J193" s="37">
        <v>51.92</v>
      </c>
      <c r="K193" s="37">
        <f t="shared" si="6"/>
        <v>10695.52</v>
      </c>
      <c r="L193" s="35">
        <v>206</v>
      </c>
      <c r="M193" s="17"/>
    </row>
    <row r="194" spans="1:13" ht="21" x14ac:dyDescent="0.35">
      <c r="B194" s="34">
        <v>43769</v>
      </c>
      <c r="C194" s="34">
        <v>43769</v>
      </c>
      <c r="D194" s="31"/>
      <c r="E194" s="31"/>
      <c r="F194" s="35" t="s">
        <v>159</v>
      </c>
      <c r="G194" s="36" t="s">
        <v>160</v>
      </c>
      <c r="H194" s="35">
        <v>20</v>
      </c>
      <c r="I194" s="35" t="s">
        <v>2428</v>
      </c>
      <c r="J194" s="37">
        <v>23.6</v>
      </c>
      <c r="K194" s="37">
        <f t="shared" si="6"/>
        <v>47.2</v>
      </c>
      <c r="L194" s="35">
        <v>2</v>
      </c>
      <c r="M194" s="17"/>
    </row>
    <row r="195" spans="1:13" ht="21" x14ac:dyDescent="0.35">
      <c r="B195" s="108">
        <v>43760</v>
      </c>
      <c r="C195" s="108">
        <v>43760</v>
      </c>
      <c r="D195" s="117"/>
      <c r="E195" s="117"/>
      <c r="F195" s="109" t="s">
        <v>821</v>
      </c>
      <c r="G195" s="110" t="s">
        <v>822</v>
      </c>
      <c r="H195" s="109">
        <v>300</v>
      </c>
      <c r="I195" s="109" t="s">
        <v>2428</v>
      </c>
      <c r="J195" s="111">
        <f>5.2*1.18</f>
        <v>6.1360000000000001</v>
      </c>
      <c r="K195" s="111">
        <f t="shared" si="6"/>
        <v>1073.8</v>
      </c>
      <c r="L195" s="109">
        <v>175</v>
      </c>
      <c r="M195" s="17"/>
    </row>
    <row r="196" spans="1:13" s="7" customFormat="1" ht="21" x14ac:dyDescent="0.35">
      <c r="A196" s="11"/>
      <c r="B196" s="108">
        <v>43760</v>
      </c>
      <c r="C196" s="108">
        <v>43760</v>
      </c>
      <c r="D196" s="117"/>
      <c r="E196" s="117"/>
      <c r="F196" s="109" t="s">
        <v>1044</v>
      </c>
      <c r="G196" s="110" t="s">
        <v>1045</v>
      </c>
      <c r="H196" s="109">
        <v>500</v>
      </c>
      <c r="I196" s="109" t="s">
        <v>2428</v>
      </c>
      <c r="J196" s="111">
        <f>5.1*1.18</f>
        <v>6.0179999999999989</v>
      </c>
      <c r="K196" s="111">
        <f t="shared" si="6"/>
        <v>2226.6599999999994</v>
      </c>
      <c r="L196" s="109">
        <v>370</v>
      </c>
      <c r="M196" s="143"/>
    </row>
    <row r="197" spans="1:13" ht="21" x14ac:dyDescent="0.35">
      <c r="B197" s="34">
        <v>42202.617002314815</v>
      </c>
      <c r="C197" s="34">
        <v>42202</v>
      </c>
      <c r="D197" s="31" t="s">
        <v>2026</v>
      </c>
      <c r="E197" s="31" t="s">
        <v>40</v>
      </c>
      <c r="F197" s="35" t="s">
        <v>2028</v>
      </c>
      <c r="G197" s="36" t="s">
        <v>2029</v>
      </c>
      <c r="H197" s="35">
        <v>500</v>
      </c>
      <c r="I197" s="35" t="s">
        <v>2428</v>
      </c>
      <c r="J197" s="37">
        <v>12.98</v>
      </c>
      <c r="K197" s="111">
        <f t="shared" si="6"/>
        <v>882.64</v>
      </c>
      <c r="L197" s="109">
        <v>68</v>
      </c>
      <c r="M197" s="17"/>
    </row>
    <row r="198" spans="1:13" ht="42" x14ac:dyDescent="0.35">
      <c r="B198" s="34">
        <v>43418.442499999997</v>
      </c>
      <c r="C198" s="34">
        <v>43418.442499999997</v>
      </c>
      <c r="D198" s="31" t="s">
        <v>1822</v>
      </c>
      <c r="E198" s="31" t="s">
        <v>135</v>
      </c>
      <c r="F198" s="35" t="s">
        <v>1826</v>
      </c>
      <c r="G198" s="36" t="s">
        <v>1827</v>
      </c>
      <c r="H198" s="35">
        <v>500</v>
      </c>
      <c r="I198" s="35" t="s">
        <v>2428</v>
      </c>
      <c r="J198" s="37">
        <v>5.0149999999999997</v>
      </c>
      <c r="K198" s="111">
        <f t="shared" si="6"/>
        <v>1253.75</v>
      </c>
      <c r="L198" s="109">
        <v>250</v>
      </c>
      <c r="M198" s="17"/>
    </row>
    <row r="199" spans="1:13" ht="21" x14ac:dyDescent="0.35">
      <c r="B199" s="105"/>
      <c r="C199" s="105"/>
      <c r="I199" s="51"/>
      <c r="K199" s="11"/>
    </row>
    <row r="200" spans="1:13" ht="21.75" thickBot="1" x14ac:dyDescent="0.4">
      <c r="B200" s="42"/>
      <c r="C200" s="42"/>
      <c r="D200" s="31"/>
      <c r="E200" s="31"/>
      <c r="F200" s="31"/>
      <c r="G200" s="32"/>
      <c r="H200" s="31"/>
      <c r="I200" s="31"/>
      <c r="J200" s="33"/>
      <c r="K200" s="43">
        <f>SUM(K117:K198)</f>
        <v>964570.82000000018</v>
      </c>
      <c r="L200" s="31"/>
    </row>
    <row r="201" spans="1:13" ht="15.75" thickTop="1" x14ac:dyDescent="0.25">
      <c r="B201" s="14"/>
      <c r="C201" s="14"/>
      <c r="K201" s="26"/>
    </row>
    <row r="202" spans="1:13" ht="26.25" x14ac:dyDescent="0.4">
      <c r="B202" s="46" t="s">
        <v>2455</v>
      </c>
      <c r="C202" s="47"/>
      <c r="D202" s="47"/>
      <c r="E202" s="47"/>
      <c r="F202" s="47"/>
      <c r="G202" s="48"/>
      <c r="H202" s="47"/>
      <c r="I202" s="47"/>
      <c r="J202" s="49"/>
      <c r="K202" s="49"/>
      <c r="L202" s="47"/>
    </row>
    <row r="203" spans="1:13" ht="69.75" x14ac:dyDescent="0.25">
      <c r="B203" s="56" t="s">
        <v>2441</v>
      </c>
      <c r="C203" s="56" t="s">
        <v>2442</v>
      </c>
      <c r="D203" s="56" t="s">
        <v>2419</v>
      </c>
      <c r="E203" s="56"/>
      <c r="F203" s="57" t="s">
        <v>2443</v>
      </c>
      <c r="G203" s="58" t="s">
        <v>2444</v>
      </c>
      <c r="H203" s="58" t="s">
        <v>2463</v>
      </c>
      <c r="I203" s="56" t="s">
        <v>2428</v>
      </c>
      <c r="J203" s="56" t="s">
        <v>2446</v>
      </c>
      <c r="K203" s="56" t="s">
        <v>2447</v>
      </c>
      <c r="L203" s="56" t="s">
        <v>2448</v>
      </c>
    </row>
    <row r="204" spans="1:13" ht="21" x14ac:dyDescent="0.35">
      <c r="B204" s="34">
        <v>43425.590555555558</v>
      </c>
      <c r="C204" s="34">
        <v>43425</v>
      </c>
      <c r="D204" s="35" t="s">
        <v>135</v>
      </c>
      <c r="E204" s="35" t="s">
        <v>1840</v>
      </c>
      <c r="F204" s="35" t="s">
        <v>531</v>
      </c>
      <c r="G204" s="36" t="s">
        <v>532</v>
      </c>
      <c r="H204" s="35">
        <v>200</v>
      </c>
      <c r="I204" s="35" t="s">
        <v>2428</v>
      </c>
      <c r="J204" s="37">
        <v>979.4</v>
      </c>
      <c r="K204" s="37">
        <f>+L204*J204</f>
        <v>22526.2</v>
      </c>
      <c r="L204" s="35">
        <v>23</v>
      </c>
      <c r="M204" s="17"/>
    </row>
    <row r="205" spans="1:13" ht="42" x14ac:dyDescent="0.35">
      <c r="B205" s="34">
        <v>43384.427384259259</v>
      </c>
      <c r="C205" s="34">
        <v>43382</v>
      </c>
      <c r="D205" s="35" t="s">
        <v>1757</v>
      </c>
      <c r="E205" s="35" t="s">
        <v>40</v>
      </c>
      <c r="F205" s="35" t="s">
        <v>1759</v>
      </c>
      <c r="G205" s="36" t="s">
        <v>1760</v>
      </c>
      <c r="H205" s="35">
        <v>15</v>
      </c>
      <c r="I205" s="35" t="s">
        <v>2425</v>
      </c>
      <c r="J205" s="37">
        <v>3138.8</v>
      </c>
      <c r="K205" s="37">
        <f t="shared" ref="K205:K208" si="7">+L205*J205</f>
        <v>43943.200000000004</v>
      </c>
      <c r="L205" s="35">
        <v>14</v>
      </c>
      <c r="M205" s="17"/>
    </row>
    <row r="206" spans="1:13" ht="21" x14ac:dyDescent="0.35">
      <c r="B206" s="34">
        <v>43321</v>
      </c>
      <c r="C206" s="34">
        <v>43321.36991898148</v>
      </c>
      <c r="D206" s="11" t="s">
        <v>40</v>
      </c>
      <c r="E206" s="11" t="s">
        <v>1702</v>
      </c>
      <c r="F206" s="35" t="s">
        <v>1703</v>
      </c>
      <c r="G206" s="36" t="s">
        <v>1704</v>
      </c>
      <c r="H206" s="35">
        <v>50</v>
      </c>
      <c r="I206" s="35" t="s">
        <v>2428</v>
      </c>
      <c r="J206" s="37">
        <v>973.5</v>
      </c>
      <c r="K206" s="37">
        <f t="shared" si="7"/>
        <v>5841</v>
      </c>
      <c r="L206" s="35">
        <v>6</v>
      </c>
      <c r="M206" s="17"/>
    </row>
    <row r="207" spans="1:13" ht="29.25" customHeight="1" x14ac:dyDescent="0.35">
      <c r="B207" s="34">
        <v>42177.525810185187</v>
      </c>
      <c r="C207" s="34">
        <v>42177</v>
      </c>
      <c r="D207" s="35"/>
      <c r="E207" s="35"/>
      <c r="F207" s="35" t="s">
        <v>2012</v>
      </c>
      <c r="G207" s="36" t="s">
        <v>2013</v>
      </c>
      <c r="H207" s="35">
        <v>300</v>
      </c>
      <c r="I207" s="35" t="s">
        <v>2428</v>
      </c>
      <c r="J207" s="37">
        <v>826</v>
      </c>
      <c r="K207" s="37">
        <f t="shared" si="7"/>
        <v>48734</v>
      </c>
      <c r="L207" s="35">
        <v>59</v>
      </c>
      <c r="M207" s="17"/>
    </row>
    <row r="208" spans="1:13" ht="46.5" customHeight="1" x14ac:dyDescent="0.35">
      <c r="B208" s="34">
        <v>43669</v>
      </c>
      <c r="C208" s="34">
        <v>43669</v>
      </c>
      <c r="D208" s="35"/>
      <c r="E208" s="35"/>
      <c r="F208" s="35" t="s">
        <v>1902</v>
      </c>
      <c r="G208" s="36" t="s">
        <v>2526</v>
      </c>
      <c r="H208" s="35">
        <v>34</v>
      </c>
      <c r="I208" s="35" t="s">
        <v>2428</v>
      </c>
      <c r="J208" s="37">
        <v>2242</v>
      </c>
      <c r="K208" s="37">
        <f t="shared" si="7"/>
        <v>76228</v>
      </c>
      <c r="L208" s="35">
        <v>34</v>
      </c>
      <c r="M208" s="17"/>
    </row>
    <row r="209" spans="1:12" ht="29.25" customHeight="1" x14ac:dyDescent="0.35">
      <c r="B209" s="105"/>
      <c r="C209" s="105"/>
      <c r="D209" s="106"/>
      <c r="E209" s="106"/>
      <c r="F209" s="106"/>
      <c r="G209" s="112"/>
      <c r="H209" s="106"/>
      <c r="I209" s="106"/>
      <c r="J209" s="107"/>
      <c r="K209" s="107"/>
      <c r="L209" s="106"/>
    </row>
    <row r="210" spans="1:12" ht="21.75" thickBot="1" x14ac:dyDescent="0.4">
      <c r="B210" s="31"/>
      <c r="C210" s="31"/>
      <c r="D210" s="31"/>
      <c r="E210" s="31"/>
      <c r="F210" s="31"/>
      <c r="G210" s="32"/>
      <c r="H210" s="31"/>
      <c r="I210" s="31"/>
      <c r="J210" s="33"/>
      <c r="K210" s="43">
        <f>+K204+K208</f>
        <v>98754.2</v>
      </c>
      <c r="L210" s="31"/>
    </row>
    <row r="211" spans="1:12" ht="21.75" thickTop="1" x14ac:dyDescent="0.35">
      <c r="B211" s="31"/>
      <c r="C211" s="31"/>
      <c r="D211" s="31"/>
      <c r="E211" s="31"/>
      <c r="F211" s="31"/>
      <c r="G211" s="32"/>
      <c r="H211" s="31"/>
      <c r="I211" s="31"/>
      <c r="J211" s="33"/>
      <c r="K211" s="52"/>
      <c r="L211" s="31"/>
    </row>
    <row r="212" spans="1:12" ht="21" x14ac:dyDescent="0.35">
      <c r="B212" s="31"/>
      <c r="C212" s="31"/>
      <c r="D212" s="31"/>
      <c r="E212" s="31"/>
      <c r="F212" s="31"/>
      <c r="G212" s="32"/>
      <c r="H212" s="31"/>
      <c r="I212" s="31"/>
      <c r="J212" s="33"/>
      <c r="K212" s="33"/>
      <c r="L212" s="31"/>
    </row>
    <row r="213" spans="1:12" s="60" customFormat="1" ht="21.75" thickBot="1" x14ac:dyDescent="0.4">
      <c r="A213" s="11"/>
      <c r="B213" s="117"/>
      <c r="C213" s="117"/>
      <c r="D213" s="117"/>
      <c r="E213" s="117"/>
      <c r="F213" s="117"/>
      <c r="G213" s="134"/>
      <c r="I213" s="118" t="s">
        <v>2467</v>
      </c>
      <c r="J213" s="119"/>
      <c r="K213" s="120">
        <f>+K36+K46+K54+K85+K113+K200+K210</f>
        <v>3001570.3445000001</v>
      </c>
      <c r="L213" s="117"/>
    </row>
    <row r="214" spans="1:12" ht="21" x14ac:dyDescent="0.35">
      <c r="B214" s="31"/>
      <c r="C214" s="31"/>
      <c r="D214" s="31"/>
      <c r="E214" s="31"/>
      <c r="F214" s="31"/>
      <c r="G214" s="32"/>
      <c r="H214" s="31"/>
      <c r="I214" s="31"/>
      <c r="J214" s="33"/>
      <c r="K214" s="33"/>
      <c r="L214" s="31"/>
    </row>
    <row r="215" spans="1:12" ht="21" x14ac:dyDescent="0.35">
      <c r="L215" s="31"/>
    </row>
    <row r="216" spans="1:12" ht="21" x14ac:dyDescent="0.35">
      <c r="L216" s="31"/>
    </row>
    <row r="222" spans="1:12" x14ac:dyDescent="0.25">
      <c r="J222" s="11"/>
      <c r="K222" s="11"/>
    </row>
    <row r="223" spans="1:12" ht="23.25" x14ac:dyDescent="0.35">
      <c r="B223" s="135" t="s">
        <v>2456</v>
      </c>
      <c r="C223" s="135"/>
      <c r="D223" s="135"/>
      <c r="E223" s="135"/>
      <c r="F223" s="135"/>
      <c r="G223" s="136"/>
      <c r="H223" s="135"/>
      <c r="I223" s="135"/>
      <c r="J223" s="137"/>
      <c r="K223" s="137" t="s">
        <v>2457</v>
      </c>
      <c r="L223" s="138"/>
    </row>
    <row r="224" spans="1:12" ht="23.25" x14ac:dyDescent="0.35">
      <c r="B224" s="135" t="s">
        <v>2460</v>
      </c>
      <c r="C224" s="135"/>
      <c r="D224" s="135"/>
      <c r="E224" s="135"/>
      <c r="F224" s="135"/>
      <c r="G224" s="136"/>
      <c r="H224" s="135"/>
      <c r="I224" s="135"/>
      <c r="J224" s="137"/>
      <c r="K224" s="137" t="s">
        <v>2458</v>
      </c>
      <c r="L224" s="138"/>
    </row>
    <row r="225" spans="2:12" ht="23.25" x14ac:dyDescent="0.35">
      <c r="B225" s="135" t="s">
        <v>2461</v>
      </c>
      <c r="C225" s="135"/>
      <c r="D225" s="135"/>
      <c r="E225" s="135"/>
      <c r="F225" s="135"/>
      <c r="G225" s="136"/>
      <c r="H225" s="135"/>
      <c r="I225" s="135"/>
      <c r="J225" s="137"/>
      <c r="K225" s="137" t="s">
        <v>2459</v>
      </c>
      <c r="L225" s="138"/>
    </row>
    <row r="226" spans="2:12" ht="23.25" x14ac:dyDescent="0.35">
      <c r="B226" s="138"/>
      <c r="C226" s="138"/>
      <c r="D226" s="138"/>
      <c r="E226" s="138"/>
      <c r="F226" s="138"/>
      <c r="G226" s="139"/>
      <c r="H226" s="138"/>
      <c r="I226" s="138"/>
      <c r="J226" s="140"/>
      <c r="K226" s="140"/>
      <c r="L226" s="138"/>
    </row>
    <row r="227" spans="2:12" ht="23.25" x14ac:dyDescent="0.35">
      <c r="B227" s="138"/>
      <c r="C227" s="138"/>
      <c r="D227" s="138"/>
      <c r="E227" s="138"/>
      <c r="F227" s="138"/>
      <c r="G227" s="139"/>
      <c r="H227" s="138"/>
      <c r="I227" s="138"/>
      <c r="J227" s="140"/>
      <c r="K227" s="140"/>
      <c r="L227" s="138"/>
    </row>
    <row r="228" spans="2:12" ht="23.25" x14ac:dyDescent="0.35">
      <c r="B228" s="138"/>
      <c r="C228" s="138"/>
      <c r="D228" s="138"/>
      <c r="E228" s="138"/>
      <c r="F228" s="138"/>
      <c r="G228" s="139">
        <f>15*973.5</f>
        <v>14602.5</v>
      </c>
      <c r="H228" s="138"/>
      <c r="I228" s="138"/>
      <c r="J228" s="140"/>
      <c r="K228" s="140"/>
      <c r="L228" s="138"/>
    </row>
    <row r="229" spans="2:12" x14ac:dyDescent="0.25">
      <c r="G229" s="13">
        <v>3138.8</v>
      </c>
    </row>
  </sheetData>
  <autoFilter ref="B14:L203" xr:uid="{00000000-0009-0000-0000-000006000000}">
    <sortState xmlns:xlrd2="http://schemas.microsoft.com/office/spreadsheetml/2017/richdata2" ref="B2:P146">
      <sortCondition ref="F2"/>
    </sortState>
  </autoFilter>
  <mergeCells count="4">
    <mergeCell ref="B8:L8"/>
    <mergeCell ref="B9:L9"/>
    <mergeCell ref="B10:L10"/>
    <mergeCell ref="B11:L11"/>
  </mergeCells>
  <pageMargins left="0.70866141732283472" right="0.70866141732283472" top="0.74803149606299213" bottom="0.74803149606299213" header="0.31496062992125984" footer="0.31496062992125984"/>
  <pageSetup scale="50" orientation="landscape" r:id="rId1"/>
  <rowBreaks count="2" manualBreakCount="2">
    <brk id="86" max="12" man="1"/>
    <brk id="15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07"/>
  <sheetViews>
    <sheetView zoomScale="70" zoomScaleNormal="70" workbookViewId="0">
      <selection activeCell="I44" sqref="I44"/>
    </sheetView>
  </sheetViews>
  <sheetFormatPr baseColWidth="10" defaultColWidth="11.42578125" defaultRowHeight="15" x14ac:dyDescent="0.25"/>
  <cols>
    <col min="1" max="1" width="30.140625" customWidth="1"/>
    <col min="2" max="2" width="6.28515625" bestFit="1" customWidth="1"/>
    <col min="3" max="3" width="21" bestFit="1" customWidth="1"/>
    <col min="4" max="4" width="21.140625" bestFit="1" customWidth="1"/>
    <col min="5" max="5" width="23.140625" bestFit="1" customWidth="1"/>
    <col min="9" max="9" width="51.140625" customWidth="1"/>
    <col min="11" max="11" width="55.28515625" bestFit="1" customWidth="1"/>
    <col min="12" max="12" width="43.140625" bestFit="1" customWidth="1"/>
    <col min="13" max="13" width="17.85546875" bestFit="1" customWidth="1"/>
    <col min="14" max="14" width="17.7109375" bestFit="1" customWidth="1"/>
    <col min="15" max="16" width="11.42578125" style="12"/>
  </cols>
  <sheetData>
    <row r="1" spans="1:16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1" customFormat="1" x14ac:dyDescent="0.25">
      <c r="A2" s="12" t="s">
        <v>2415</v>
      </c>
      <c r="B2" s="12"/>
      <c r="C2" s="12" t="s">
        <v>2416</v>
      </c>
      <c r="D2" s="12" t="s">
        <v>2417</v>
      </c>
      <c r="E2" s="12" t="s">
        <v>2418</v>
      </c>
      <c r="F2" s="12" t="s">
        <v>2419</v>
      </c>
      <c r="G2" s="12"/>
      <c r="H2" s="12" t="s">
        <v>2420</v>
      </c>
      <c r="I2" s="12" t="s">
        <v>2421</v>
      </c>
      <c r="J2" s="12" t="s">
        <v>2422</v>
      </c>
      <c r="K2" s="12" t="s">
        <v>2423</v>
      </c>
      <c r="L2" s="12" t="s">
        <v>2424</v>
      </c>
      <c r="M2" s="12" t="s">
        <v>2414</v>
      </c>
      <c r="N2" s="12" t="s">
        <v>2413</v>
      </c>
      <c r="O2" s="12" t="s">
        <v>2412</v>
      </c>
      <c r="P2" s="12"/>
    </row>
    <row r="3" spans="1:16" s="5" customFormat="1" x14ac:dyDescent="0.25">
      <c r="A3" s="5" t="s">
        <v>36</v>
      </c>
      <c r="B3" s="5">
        <v>1385</v>
      </c>
      <c r="C3" s="5" t="s">
        <v>291</v>
      </c>
      <c r="D3" s="5" t="s">
        <v>292</v>
      </c>
      <c r="E3" s="5" t="s">
        <v>293</v>
      </c>
      <c r="F3" s="5" t="s">
        <v>40</v>
      </c>
      <c r="G3" s="5" t="s">
        <v>294</v>
      </c>
      <c r="H3" s="5" t="s">
        <v>312</v>
      </c>
      <c r="I3" s="5" t="s">
        <v>313</v>
      </c>
      <c r="J3" s="5">
        <v>10</v>
      </c>
      <c r="K3" s="5" t="s">
        <v>13</v>
      </c>
      <c r="L3" s="5" t="s">
        <v>297</v>
      </c>
      <c r="M3" s="5">
        <v>578.20000000000005</v>
      </c>
      <c r="N3" s="5">
        <v>5782</v>
      </c>
      <c r="O3" s="59">
        <v>14</v>
      </c>
      <c r="P3" s="59" t="s">
        <v>2470</v>
      </c>
    </row>
    <row r="4" spans="1:16" x14ac:dyDescent="0.25">
      <c r="A4" s="11" t="s">
        <v>36</v>
      </c>
      <c r="B4" s="11">
        <v>3319</v>
      </c>
      <c r="C4" s="11" t="s">
        <v>2276</v>
      </c>
      <c r="D4" s="11" t="s">
        <v>2265</v>
      </c>
      <c r="E4" s="11" t="s">
        <v>2277</v>
      </c>
      <c r="F4" s="11" t="s">
        <v>40</v>
      </c>
      <c r="G4" s="11" t="s">
        <v>2278</v>
      </c>
      <c r="H4" s="11" t="s">
        <v>951</v>
      </c>
      <c r="I4" s="11" t="s">
        <v>952</v>
      </c>
      <c r="J4" s="11">
        <v>10</v>
      </c>
      <c r="K4" s="11" t="s">
        <v>13</v>
      </c>
      <c r="L4" s="11" t="s">
        <v>2281</v>
      </c>
      <c r="M4" s="11">
        <v>13311.320400000001</v>
      </c>
      <c r="N4" s="11">
        <v>133113.204</v>
      </c>
    </row>
    <row r="5" spans="1:16" x14ac:dyDescent="0.25">
      <c r="A5" s="4" t="s">
        <v>36</v>
      </c>
      <c r="B5" s="4">
        <v>1349</v>
      </c>
      <c r="C5" s="4" t="s">
        <v>226</v>
      </c>
      <c r="D5" s="4" t="s">
        <v>227</v>
      </c>
      <c r="E5" s="4" t="s">
        <v>228</v>
      </c>
      <c r="F5" s="4" t="s">
        <v>40</v>
      </c>
      <c r="G5" s="4" t="s">
        <v>229</v>
      </c>
      <c r="H5" s="4" t="s">
        <v>237</v>
      </c>
      <c r="I5" s="4" t="s">
        <v>238</v>
      </c>
      <c r="J5" s="4">
        <v>2</v>
      </c>
      <c r="K5" s="4" t="s">
        <v>13</v>
      </c>
      <c r="L5" s="4" t="s">
        <v>232</v>
      </c>
      <c r="M5" s="2">
        <v>6903</v>
      </c>
      <c r="N5" s="2">
        <v>13806</v>
      </c>
    </row>
    <row r="6" spans="1:16" s="7" customFormat="1" x14ac:dyDescent="0.25">
      <c r="A6" s="11" t="s">
        <v>36</v>
      </c>
      <c r="B6" s="11">
        <v>3319</v>
      </c>
      <c r="C6" s="11" t="s">
        <v>2276</v>
      </c>
      <c r="D6" s="11" t="s">
        <v>2265</v>
      </c>
      <c r="E6" s="11" t="s">
        <v>2277</v>
      </c>
      <c r="F6" s="11" t="s">
        <v>40</v>
      </c>
      <c r="G6" s="11" t="s">
        <v>2278</v>
      </c>
      <c r="H6" s="11" t="s">
        <v>947</v>
      </c>
      <c r="I6" s="11" t="s">
        <v>948</v>
      </c>
      <c r="J6" s="11">
        <v>10</v>
      </c>
      <c r="K6" s="11" t="s">
        <v>13</v>
      </c>
      <c r="L6" s="11" t="s">
        <v>2281</v>
      </c>
      <c r="M6" s="11">
        <v>10090.1682</v>
      </c>
      <c r="N6" s="11">
        <v>100901.682</v>
      </c>
      <c r="O6" s="12"/>
      <c r="P6" s="76"/>
    </row>
    <row r="7" spans="1:16" s="5" customFormat="1" x14ac:dyDescent="0.25">
      <c r="A7" s="5" t="s">
        <v>36</v>
      </c>
      <c r="B7" s="5">
        <v>2919</v>
      </c>
      <c r="C7" s="5" t="s">
        <v>1685</v>
      </c>
      <c r="D7" s="5" t="s">
        <v>1681</v>
      </c>
      <c r="E7" s="5" t="s">
        <v>1686</v>
      </c>
      <c r="F7" s="5" t="s">
        <v>135</v>
      </c>
      <c r="G7" s="5" t="s">
        <v>1687</v>
      </c>
      <c r="H7" s="5" t="s">
        <v>1689</v>
      </c>
      <c r="I7" s="5" t="s">
        <v>1690</v>
      </c>
      <c r="J7" s="5">
        <v>180</v>
      </c>
      <c r="K7" s="5" t="s">
        <v>13</v>
      </c>
      <c r="L7" s="5" t="s">
        <v>1688</v>
      </c>
      <c r="M7" s="6">
        <v>4.9088000000000003</v>
      </c>
      <c r="N7" s="6">
        <v>883.58399999999995</v>
      </c>
      <c r="O7" s="59" t="s">
        <v>2469</v>
      </c>
      <c r="P7" s="59"/>
    </row>
    <row r="8" spans="1:16" x14ac:dyDescent="0.25">
      <c r="A8" s="4" t="s">
        <v>36</v>
      </c>
      <c r="B8" s="4">
        <v>1349</v>
      </c>
      <c r="C8" s="4" t="s">
        <v>226</v>
      </c>
      <c r="D8" s="4" t="s">
        <v>227</v>
      </c>
      <c r="E8" s="4" t="s">
        <v>228</v>
      </c>
      <c r="F8" s="4" t="s">
        <v>40</v>
      </c>
      <c r="G8" s="4" t="s">
        <v>229</v>
      </c>
      <c r="H8" s="4" t="s">
        <v>230</v>
      </c>
      <c r="I8" s="4" t="s">
        <v>231</v>
      </c>
      <c r="J8" s="4">
        <v>5</v>
      </c>
      <c r="K8" s="4" t="s">
        <v>13</v>
      </c>
      <c r="L8" s="4" t="s">
        <v>232</v>
      </c>
      <c r="M8" s="2">
        <v>1100.2556</v>
      </c>
      <c r="N8" s="2">
        <v>5501.2780000000002</v>
      </c>
    </row>
    <row r="9" spans="1:16" x14ac:dyDescent="0.25">
      <c r="A9" s="4" t="s">
        <v>36</v>
      </c>
      <c r="B9" s="4">
        <v>2916</v>
      </c>
      <c r="C9" s="4" t="s">
        <v>1639</v>
      </c>
      <c r="D9" s="4" t="s">
        <v>1636</v>
      </c>
      <c r="E9" s="4" t="s">
        <v>1640</v>
      </c>
      <c r="F9" s="4" t="s">
        <v>135</v>
      </c>
      <c r="G9" s="4" t="s">
        <v>1641</v>
      </c>
      <c r="H9" s="4" t="s">
        <v>188</v>
      </c>
      <c r="I9" s="4" t="s">
        <v>189</v>
      </c>
      <c r="J9" s="4">
        <v>1500</v>
      </c>
      <c r="K9" s="4" t="s">
        <v>13</v>
      </c>
      <c r="L9" s="4" t="s">
        <v>1642</v>
      </c>
      <c r="M9" s="2">
        <v>14.5</v>
      </c>
      <c r="N9" s="2">
        <v>21750</v>
      </c>
    </row>
    <row r="10" spans="1:16" x14ac:dyDescent="0.25">
      <c r="A10" s="4" t="s">
        <v>36</v>
      </c>
      <c r="B10" s="4">
        <v>2916</v>
      </c>
      <c r="C10" s="4" t="s">
        <v>1639</v>
      </c>
      <c r="D10" s="4" t="s">
        <v>1636</v>
      </c>
      <c r="E10" s="4" t="s">
        <v>1640</v>
      </c>
      <c r="F10" s="4" t="s">
        <v>135</v>
      </c>
      <c r="G10" s="4" t="s">
        <v>1641</v>
      </c>
      <c r="H10" s="4" t="s">
        <v>1657</v>
      </c>
      <c r="I10" s="4" t="s">
        <v>1658</v>
      </c>
      <c r="J10" s="4">
        <v>300</v>
      </c>
      <c r="K10" s="4" t="s">
        <v>13</v>
      </c>
      <c r="L10" s="4" t="s">
        <v>1642</v>
      </c>
      <c r="M10" s="2">
        <v>82.340400000000002</v>
      </c>
      <c r="N10" s="2">
        <v>24702.12</v>
      </c>
    </row>
    <row r="11" spans="1:16" x14ac:dyDescent="0.25">
      <c r="A11" s="4" t="s">
        <v>36</v>
      </c>
      <c r="B11" s="4">
        <v>2919</v>
      </c>
      <c r="C11" s="4" t="s">
        <v>1685</v>
      </c>
      <c r="D11" s="4" t="s">
        <v>1681</v>
      </c>
      <c r="E11" s="4" t="s">
        <v>1686</v>
      </c>
      <c r="F11" s="4" t="s">
        <v>135</v>
      </c>
      <c r="G11" s="4" t="s">
        <v>1687</v>
      </c>
      <c r="H11" s="4" t="s">
        <v>1657</v>
      </c>
      <c r="I11" s="4" t="s">
        <v>1658</v>
      </c>
      <c r="J11" s="4">
        <v>15</v>
      </c>
      <c r="K11" s="4" t="s">
        <v>13</v>
      </c>
      <c r="L11" s="4" t="s">
        <v>1688</v>
      </c>
      <c r="M11" s="2">
        <v>188.56399999999999</v>
      </c>
      <c r="N11" s="2">
        <v>2828.46</v>
      </c>
    </row>
    <row r="12" spans="1:16" x14ac:dyDescent="0.25">
      <c r="A12" s="4" t="s">
        <v>36</v>
      </c>
      <c r="B12" s="4">
        <v>2916</v>
      </c>
      <c r="C12" s="4" t="s">
        <v>1639</v>
      </c>
      <c r="D12" s="4" t="s">
        <v>1636</v>
      </c>
      <c r="E12" s="4" t="s">
        <v>1640</v>
      </c>
      <c r="F12" s="4" t="s">
        <v>135</v>
      </c>
      <c r="G12" s="4" t="s">
        <v>1641</v>
      </c>
      <c r="H12" s="4" t="s">
        <v>142</v>
      </c>
      <c r="I12" s="4" t="s">
        <v>143</v>
      </c>
      <c r="J12" s="4">
        <v>40000</v>
      </c>
      <c r="K12" s="4" t="s">
        <v>13</v>
      </c>
      <c r="L12" s="4" t="s">
        <v>1642</v>
      </c>
      <c r="M12" s="2">
        <v>2.1004</v>
      </c>
      <c r="N12" s="2">
        <v>84016</v>
      </c>
    </row>
    <row r="13" spans="1:16" x14ac:dyDescent="0.25">
      <c r="A13" s="4" t="s">
        <v>36</v>
      </c>
      <c r="B13" s="4">
        <v>2916</v>
      </c>
      <c r="C13" s="4" t="s">
        <v>1639</v>
      </c>
      <c r="D13" s="4" t="s">
        <v>1636</v>
      </c>
      <c r="E13" s="4" t="s">
        <v>1640</v>
      </c>
      <c r="F13" s="4" t="s">
        <v>135</v>
      </c>
      <c r="G13" s="4" t="s">
        <v>1641</v>
      </c>
      <c r="H13" s="4" t="s">
        <v>1004</v>
      </c>
      <c r="I13" s="4" t="s">
        <v>1005</v>
      </c>
      <c r="J13" s="4">
        <v>600</v>
      </c>
      <c r="K13" s="4" t="s">
        <v>13</v>
      </c>
      <c r="L13" s="4" t="s">
        <v>1642</v>
      </c>
      <c r="M13" s="2">
        <v>4.6020000000000003</v>
      </c>
      <c r="N13" s="2">
        <v>2761.2</v>
      </c>
    </row>
    <row r="14" spans="1:16" x14ac:dyDescent="0.25">
      <c r="A14" s="4" t="s">
        <v>36</v>
      </c>
      <c r="B14" s="4">
        <v>2916</v>
      </c>
      <c r="C14" s="4" t="s">
        <v>1639</v>
      </c>
      <c r="D14" s="4" t="s">
        <v>1636</v>
      </c>
      <c r="E14" s="4" t="s">
        <v>1640</v>
      </c>
      <c r="F14" s="4" t="s">
        <v>135</v>
      </c>
      <c r="G14" s="4" t="s">
        <v>1641</v>
      </c>
      <c r="H14" s="4" t="s">
        <v>479</v>
      </c>
      <c r="I14" s="4" t="s">
        <v>480</v>
      </c>
      <c r="J14" s="4">
        <v>2000</v>
      </c>
      <c r="K14" s="4" t="s">
        <v>13</v>
      </c>
      <c r="L14" s="4" t="s">
        <v>1642</v>
      </c>
      <c r="M14" s="2">
        <v>3.3512</v>
      </c>
      <c r="N14" s="2">
        <v>6702.4</v>
      </c>
    </row>
    <row r="15" spans="1:16" s="5" customFormat="1" x14ac:dyDescent="0.25">
      <c r="A15" s="5" t="s">
        <v>36</v>
      </c>
      <c r="B15" s="5">
        <v>1333</v>
      </c>
      <c r="C15" s="5" t="s">
        <v>146</v>
      </c>
      <c r="D15" s="5" t="s">
        <v>147</v>
      </c>
      <c r="E15" s="5" t="s">
        <v>148</v>
      </c>
      <c r="F15" s="5" t="s">
        <v>40</v>
      </c>
      <c r="G15" s="5" t="s">
        <v>149</v>
      </c>
      <c r="H15" s="5" t="s">
        <v>150</v>
      </c>
      <c r="I15" s="5" t="s">
        <v>151</v>
      </c>
      <c r="J15" s="5">
        <v>50</v>
      </c>
      <c r="K15" s="5" t="s">
        <v>13</v>
      </c>
      <c r="L15" s="5" t="s">
        <v>152</v>
      </c>
      <c r="M15" s="6">
        <v>96.004800000000003</v>
      </c>
      <c r="N15" s="6">
        <v>4800.24</v>
      </c>
      <c r="O15" s="59"/>
      <c r="P15" s="59"/>
    </row>
    <row r="16" spans="1:16" s="5" customFormat="1" x14ac:dyDescent="0.25">
      <c r="A16" s="5" t="s">
        <v>36</v>
      </c>
      <c r="B16" s="5">
        <v>2916</v>
      </c>
      <c r="C16" s="5" t="s">
        <v>1639</v>
      </c>
      <c r="D16" s="5" t="s">
        <v>1636</v>
      </c>
      <c r="E16" s="5" t="s">
        <v>1640</v>
      </c>
      <c r="F16" s="5" t="s">
        <v>135</v>
      </c>
      <c r="G16" s="5" t="s">
        <v>1641</v>
      </c>
      <c r="H16" s="5" t="s">
        <v>150</v>
      </c>
      <c r="I16" s="5" t="s">
        <v>151</v>
      </c>
      <c r="J16" s="5">
        <v>40</v>
      </c>
      <c r="K16" s="5" t="s">
        <v>13</v>
      </c>
      <c r="L16" s="5" t="s">
        <v>1642</v>
      </c>
      <c r="M16" s="6">
        <v>101.893</v>
      </c>
      <c r="N16" s="6">
        <v>4075.72</v>
      </c>
      <c r="O16" s="59">
        <v>111</v>
      </c>
      <c r="P16" s="59" t="s">
        <v>2471</v>
      </c>
    </row>
    <row r="17" spans="1:16" x14ac:dyDescent="0.25">
      <c r="A17" s="4" t="s">
        <v>36</v>
      </c>
      <c r="B17" s="4">
        <v>1989</v>
      </c>
      <c r="C17" s="4" t="s">
        <v>1008</v>
      </c>
      <c r="D17" s="4" t="s">
        <v>1009</v>
      </c>
      <c r="E17" s="4" t="s">
        <v>1010</v>
      </c>
      <c r="F17" s="4" t="s">
        <v>135</v>
      </c>
      <c r="G17" s="4" t="s">
        <v>1011</v>
      </c>
      <c r="H17" s="4" t="s">
        <v>179</v>
      </c>
      <c r="I17" s="4" t="s">
        <v>180</v>
      </c>
      <c r="J17" s="4">
        <v>42</v>
      </c>
      <c r="K17" s="4" t="s">
        <v>13</v>
      </c>
      <c r="L17" s="4" t="s">
        <v>102</v>
      </c>
      <c r="M17" s="2">
        <v>336.01679999999999</v>
      </c>
      <c r="N17" s="2">
        <v>14112.705599999999</v>
      </c>
    </row>
    <row r="18" spans="1:16" x14ac:dyDescent="0.25">
      <c r="A18" s="4" t="s">
        <v>36</v>
      </c>
      <c r="B18" s="4">
        <v>2916</v>
      </c>
      <c r="C18" s="4" t="s">
        <v>1639</v>
      </c>
      <c r="D18" s="4" t="s">
        <v>1636</v>
      </c>
      <c r="E18" s="4" t="s">
        <v>1667</v>
      </c>
      <c r="F18" s="4" t="s">
        <v>135</v>
      </c>
      <c r="G18" s="4" t="s">
        <v>1641</v>
      </c>
      <c r="H18" s="4" t="s">
        <v>179</v>
      </c>
      <c r="I18" s="4" t="s">
        <v>180</v>
      </c>
      <c r="J18" s="4">
        <v>45</v>
      </c>
      <c r="K18" s="4" t="s">
        <v>13</v>
      </c>
      <c r="L18" s="4" t="s">
        <v>1642</v>
      </c>
      <c r="M18" s="2">
        <v>351.64</v>
      </c>
      <c r="N18" s="2">
        <v>15823.8</v>
      </c>
    </row>
    <row r="19" spans="1:16" x14ac:dyDescent="0.25">
      <c r="A19" s="4" t="s">
        <v>36</v>
      </c>
      <c r="B19" s="4">
        <v>1434</v>
      </c>
      <c r="C19" s="4" t="s">
        <v>473</v>
      </c>
      <c r="D19" s="4" t="s">
        <v>338</v>
      </c>
      <c r="E19" s="4" t="s">
        <v>474</v>
      </c>
      <c r="F19" s="4" t="s">
        <v>40</v>
      </c>
      <c r="G19" s="4" t="s">
        <v>475</v>
      </c>
      <c r="H19" s="4" t="s">
        <v>481</v>
      </c>
      <c r="I19" s="4" t="s">
        <v>482</v>
      </c>
      <c r="J19" s="4">
        <v>75</v>
      </c>
      <c r="K19" s="4" t="s">
        <v>13</v>
      </c>
      <c r="L19" s="4" t="s">
        <v>476</v>
      </c>
      <c r="M19" s="2">
        <v>3.8940000000000001</v>
      </c>
      <c r="N19" s="2">
        <v>292.05</v>
      </c>
    </row>
    <row r="20" spans="1:16" x14ac:dyDescent="0.25">
      <c r="A20" s="4" t="s">
        <v>36</v>
      </c>
      <c r="B20" s="4">
        <v>2916</v>
      </c>
      <c r="C20" s="4" t="s">
        <v>1639</v>
      </c>
      <c r="D20" s="4" t="s">
        <v>1636</v>
      </c>
      <c r="E20" s="4" t="s">
        <v>1640</v>
      </c>
      <c r="F20" s="4" t="s">
        <v>135</v>
      </c>
      <c r="G20" s="4" t="s">
        <v>1641</v>
      </c>
      <c r="H20" s="4" t="s">
        <v>481</v>
      </c>
      <c r="I20" s="4" t="s">
        <v>482</v>
      </c>
      <c r="J20" s="4">
        <v>100</v>
      </c>
      <c r="K20" s="4" t="s">
        <v>13</v>
      </c>
      <c r="L20" s="4" t="s">
        <v>1642</v>
      </c>
      <c r="M20" s="2">
        <v>3.9411999999999998</v>
      </c>
      <c r="N20" s="2">
        <v>394.12</v>
      </c>
    </row>
    <row r="21" spans="1:16" x14ac:dyDescent="0.25">
      <c r="A21" s="4" t="s">
        <v>36</v>
      </c>
      <c r="B21" s="4">
        <v>2916</v>
      </c>
      <c r="C21" s="4" t="s">
        <v>1639</v>
      </c>
      <c r="D21" s="4" t="s">
        <v>1636</v>
      </c>
      <c r="E21" s="4" t="s">
        <v>1640</v>
      </c>
      <c r="F21" s="4" t="s">
        <v>135</v>
      </c>
      <c r="G21" s="4" t="s">
        <v>1641</v>
      </c>
      <c r="H21" s="4" t="s">
        <v>153</v>
      </c>
      <c r="I21" s="4" t="s">
        <v>154</v>
      </c>
      <c r="J21" s="4">
        <v>500</v>
      </c>
      <c r="K21" s="4" t="s">
        <v>13</v>
      </c>
      <c r="L21" s="4" t="s">
        <v>1642</v>
      </c>
      <c r="M21" s="2">
        <v>16.873999999999999</v>
      </c>
      <c r="N21" s="2">
        <v>8437</v>
      </c>
    </row>
    <row r="22" spans="1:16" x14ac:dyDescent="0.25">
      <c r="A22" s="4" t="s">
        <v>36</v>
      </c>
      <c r="B22" s="4">
        <v>1333</v>
      </c>
      <c r="C22" s="4" t="s">
        <v>146</v>
      </c>
      <c r="D22" s="4" t="s">
        <v>147</v>
      </c>
      <c r="E22" s="4" t="s">
        <v>148</v>
      </c>
      <c r="F22" s="4" t="s">
        <v>40</v>
      </c>
      <c r="G22" s="4" t="s">
        <v>149</v>
      </c>
      <c r="H22" s="4" t="s">
        <v>163</v>
      </c>
      <c r="I22" s="4" t="s">
        <v>164</v>
      </c>
      <c r="J22" s="4">
        <v>3</v>
      </c>
      <c r="K22" s="4" t="s">
        <v>13</v>
      </c>
      <c r="L22" s="4" t="s">
        <v>152</v>
      </c>
      <c r="M22" s="2">
        <v>514.99919999999997</v>
      </c>
      <c r="N22" s="2">
        <v>1544.9975999999999</v>
      </c>
    </row>
    <row r="23" spans="1:16" x14ac:dyDescent="0.25">
      <c r="A23" s="4" t="s">
        <v>36</v>
      </c>
      <c r="B23" s="4">
        <v>2916</v>
      </c>
      <c r="C23" s="4" t="s">
        <v>1639</v>
      </c>
      <c r="D23" s="4" t="s">
        <v>1636</v>
      </c>
      <c r="E23" s="4" t="s">
        <v>1667</v>
      </c>
      <c r="F23" s="4" t="s">
        <v>135</v>
      </c>
      <c r="G23" s="4" t="s">
        <v>1641</v>
      </c>
      <c r="H23" s="4" t="s">
        <v>163</v>
      </c>
      <c r="I23" s="4" t="s">
        <v>164</v>
      </c>
      <c r="J23" s="4">
        <v>6</v>
      </c>
      <c r="K23" s="4" t="s">
        <v>13</v>
      </c>
      <c r="L23" s="4" t="s">
        <v>1642</v>
      </c>
      <c r="M23" s="2">
        <v>594.9914</v>
      </c>
      <c r="N23" s="2">
        <v>3569.9484000000002</v>
      </c>
    </row>
    <row r="24" spans="1:16" x14ac:dyDescent="0.25">
      <c r="A24" s="4" t="s">
        <v>36</v>
      </c>
      <c r="B24" s="4">
        <v>2916</v>
      </c>
      <c r="C24" s="4" t="s">
        <v>1639</v>
      </c>
      <c r="D24" s="4" t="s">
        <v>1636</v>
      </c>
      <c r="E24" s="4" t="s">
        <v>1640</v>
      </c>
      <c r="F24" s="4" t="s">
        <v>135</v>
      </c>
      <c r="G24" s="4" t="s">
        <v>1641</v>
      </c>
      <c r="H24" s="4" t="s">
        <v>500</v>
      </c>
      <c r="I24" s="4" t="s">
        <v>501</v>
      </c>
      <c r="J24" s="4">
        <v>50</v>
      </c>
      <c r="K24" s="4" t="s">
        <v>13</v>
      </c>
      <c r="L24" s="4" t="s">
        <v>1642</v>
      </c>
      <c r="M24" s="2">
        <v>135.00380000000001</v>
      </c>
      <c r="N24" s="2">
        <v>6750.19</v>
      </c>
    </row>
    <row r="25" spans="1:16" s="5" customFormat="1" x14ac:dyDescent="0.25">
      <c r="A25" s="5" t="s">
        <v>36</v>
      </c>
      <c r="B25" s="5">
        <v>2916</v>
      </c>
      <c r="C25" s="5" t="s">
        <v>1639</v>
      </c>
      <c r="D25" s="5" t="s">
        <v>1636</v>
      </c>
      <c r="E25" s="5" t="s">
        <v>1640</v>
      </c>
      <c r="F25" s="5" t="s">
        <v>135</v>
      </c>
      <c r="G25" s="5" t="s">
        <v>1641</v>
      </c>
      <c r="H25" s="5" t="s">
        <v>1653</v>
      </c>
      <c r="I25" s="5" t="s">
        <v>1654</v>
      </c>
      <c r="J25" s="5">
        <v>25</v>
      </c>
      <c r="K25" s="5" t="s">
        <v>13</v>
      </c>
      <c r="L25" s="5" t="s">
        <v>1642</v>
      </c>
      <c r="M25" s="6">
        <v>47.2</v>
      </c>
      <c r="N25" s="6">
        <v>1180</v>
      </c>
      <c r="O25" s="59">
        <v>349</v>
      </c>
      <c r="P25" s="59" t="s">
        <v>2472</v>
      </c>
    </row>
    <row r="26" spans="1:16" s="5" customFormat="1" x14ac:dyDescent="0.25">
      <c r="A26" s="5" t="s">
        <v>36</v>
      </c>
      <c r="B26" s="5">
        <v>3381</v>
      </c>
      <c r="C26" s="5" t="s">
        <v>2339</v>
      </c>
      <c r="D26" s="5" t="s">
        <v>2307</v>
      </c>
      <c r="E26" s="5" t="s">
        <v>2340</v>
      </c>
      <c r="F26" s="5" t="s">
        <v>40</v>
      </c>
      <c r="G26" s="5" t="s">
        <v>2341</v>
      </c>
      <c r="H26" s="5" t="s">
        <v>1653</v>
      </c>
      <c r="I26" s="5" t="s">
        <v>1654</v>
      </c>
      <c r="J26" s="5">
        <v>37</v>
      </c>
      <c r="K26" s="5" t="s">
        <v>13</v>
      </c>
      <c r="L26" s="5" t="s">
        <v>102</v>
      </c>
      <c r="M26" s="5">
        <v>47.2</v>
      </c>
      <c r="N26" s="5">
        <v>1746.4</v>
      </c>
      <c r="O26" s="59"/>
      <c r="P26" s="59"/>
    </row>
    <row r="27" spans="1:16" x14ac:dyDescent="0.25">
      <c r="A27" s="4" t="s">
        <v>36</v>
      </c>
      <c r="B27" s="4">
        <v>2916</v>
      </c>
      <c r="C27" s="4" t="s">
        <v>1639</v>
      </c>
      <c r="D27" s="4" t="s">
        <v>1636</v>
      </c>
      <c r="E27" s="4" t="s">
        <v>1640</v>
      </c>
      <c r="F27" s="4" t="s">
        <v>135</v>
      </c>
      <c r="G27" s="4" t="s">
        <v>1641</v>
      </c>
      <c r="H27" s="4" t="s">
        <v>192</v>
      </c>
      <c r="I27" s="4" t="s">
        <v>193</v>
      </c>
      <c r="J27" s="4">
        <v>300</v>
      </c>
      <c r="K27" s="4" t="s">
        <v>13</v>
      </c>
      <c r="L27" s="4" t="s">
        <v>1642</v>
      </c>
      <c r="M27" s="2">
        <v>27.789000000000001</v>
      </c>
      <c r="N27" s="2">
        <v>8336.7000000000007</v>
      </c>
    </row>
    <row r="28" spans="1:16" x14ac:dyDescent="0.25">
      <c r="A28" s="4" t="s">
        <v>36</v>
      </c>
      <c r="B28" s="4">
        <v>2916</v>
      </c>
      <c r="C28" s="4" t="s">
        <v>1639</v>
      </c>
      <c r="D28" s="4" t="s">
        <v>1636</v>
      </c>
      <c r="E28" s="4" t="s">
        <v>1640</v>
      </c>
      <c r="F28" s="4" t="s">
        <v>135</v>
      </c>
      <c r="G28" s="4" t="s">
        <v>1641</v>
      </c>
      <c r="H28" s="4" t="s">
        <v>192</v>
      </c>
      <c r="I28" s="4" t="s">
        <v>193</v>
      </c>
      <c r="J28" s="4">
        <v>300</v>
      </c>
      <c r="K28" s="4" t="s">
        <v>13</v>
      </c>
      <c r="L28" s="4" t="s">
        <v>1642</v>
      </c>
      <c r="M28" s="2">
        <v>27.789000000000001</v>
      </c>
      <c r="N28" s="2">
        <v>8336.7000000000007</v>
      </c>
    </row>
    <row r="29" spans="1:16" x14ac:dyDescent="0.25">
      <c r="A29" s="4" t="s">
        <v>36</v>
      </c>
      <c r="B29" s="4">
        <v>1989</v>
      </c>
      <c r="C29" s="4" t="s">
        <v>1008</v>
      </c>
      <c r="D29" s="4" t="s">
        <v>1009</v>
      </c>
      <c r="E29" s="4" t="s">
        <v>1010</v>
      </c>
      <c r="F29" s="4" t="s">
        <v>135</v>
      </c>
      <c r="G29" s="4" t="s">
        <v>1011</v>
      </c>
      <c r="H29" s="4" t="s">
        <v>1030</v>
      </c>
      <c r="I29" s="4" t="s">
        <v>1031</v>
      </c>
      <c r="J29" s="4">
        <v>100</v>
      </c>
      <c r="K29" s="4" t="s">
        <v>13</v>
      </c>
      <c r="L29" s="4" t="s">
        <v>102</v>
      </c>
      <c r="M29" s="2">
        <v>18.998000000000001</v>
      </c>
      <c r="N29" s="2">
        <v>1899.8</v>
      </c>
    </row>
    <row r="30" spans="1:16" x14ac:dyDescent="0.25">
      <c r="A30" s="4" t="s">
        <v>36</v>
      </c>
      <c r="B30" s="4">
        <v>2916</v>
      </c>
      <c r="C30" s="4" t="s">
        <v>1639</v>
      </c>
      <c r="D30" s="4" t="s">
        <v>1636</v>
      </c>
      <c r="E30" s="4" t="s">
        <v>1640</v>
      </c>
      <c r="F30" s="4" t="s">
        <v>135</v>
      </c>
      <c r="G30" s="4" t="s">
        <v>1641</v>
      </c>
      <c r="H30" s="4" t="s">
        <v>1030</v>
      </c>
      <c r="I30" s="4" t="s">
        <v>1031</v>
      </c>
      <c r="J30" s="4">
        <v>100</v>
      </c>
      <c r="K30" s="4" t="s">
        <v>13</v>
      </c>
      <c r="L30" s="4" t="s">
        <v>1642</v>
      </c>
      <c r="M30" s="2">
        <v>22.738600000000002</v>
      </c>
      <c r="N30" s="2">
        <v>2273.86</v>
      </c>
    </row>
    <row r="31" spans="1:16" x14ac:dyDescent="0.25">
      <c r="A31" s="4" t="s">
        <v>36</v>
      </c>
      <c r="B31" s="4">
        <v>2916</v>
      </c>
      <c r="C31" s="4" t="s">
        <v>1639</v>
      </c>
      <c r="D31" s="4" t="s">
        <v>1636</v>
      </c>
      <c r="E31" s="4" t="s">
        <v>1640</v>
      </c>
      <c r="F31" s="4" t="s">
        <v>135</v>
      </c>
      <c r="G31" s="4" t="s">
        <v>1641</v>
      </c>
      <c r="H31" s="4" t="s">
        <v>209</v>
      </c>
      <c r="I31" s="4" t="s">
        <v>210</v>
      </c>
      <c r="J31" s="4">
        <v>1300</v>
      </c>
      <c r="K31" s="4" t="s">
        <v>13</v>
      </c>
      <c r="L31" s="4" t="s">
        <v>1642</v>
      </c>
      <c r="M31" s="2">
        <v>2.5</v>
      </c>
      <c r="N31" s="2">
        <v>3250</v>
      </c>
    </row>
    <row r="32" spans="1:16" x14ac:dyDescent="0.25">
      <c r="A32" s="4" t="s">
        <v>36</v>
      </c>
      <c r="B32" s="4">
        <v>3051</v>
      </c>
      <c r="C32" s="4" t="s">
        <v>1755</v>
      </c>
      <c r="D32" s="4" t="s">
        <v>1756</v>
      </c>
      <c r="E32" s="4" t="s">
        <v>1757</v>
      </c>
      <c r="F32" s="4" t="s">
        <v>40</v>
      </c>
      <c r="G32" s="4" t="s">
        <v>1758</v>
      </c>
      <c r="H32" s="4" t="s">
        <v>209</v>
      </c>
      <c r="I32" s="4" t="s">
        <v>210</v>
      </c>
      <c r="J32" s="4">
        <v>200</v>
      </c>
      <c r="K32" s="4" t="s">
        <v>13</v>
      </c>
      <c r="L32" s="4" t="s">
        <v>986</v>
      </c>
      <c r="M32" s="2">
        <v>6.9</v>
      </c>
      <c r="N32" s="2">
        <v>1380</v>
      </c>
    </row>
    <row r="33" spans="1:18" x14ac:dyDescent="0.25">
      <c r="A33" s="4" t="s">
        <v>36</v>
      </c>
      <c r="B33" s="4">
        <v>2919</v>
      </c>
      <c r="C33" s="4" t="s">
        <v>1685</v>
      </c>
      <c r="D33" s="4" t="s">
        <v>1681</v>
      </c>
      <c r="E33" s="4" t="s">
        <v>1686</v>
      </c>
      <c r="F33" s="4" t="s">
        <v>135</v>
      </c>
      <c r="G33" s="4" t="s">
        <v>1687</v>
      </c>
      <c r="H33" s="4" t="s">
        <v>194</v>
      </c>
      <c r="I33" s="4" t="s">
        <v>195</v>
      </c>
      <c r="J33" s="4">
        <v>250</v>
      </c>
      <c r="K33" s="4" t="s">
        <v>13</v>
      </c>
      <c r="L33" s="4" t="s">
        <v>1688</v>
      </c>
      <c r="M33" s="2">
        <v>16.873999999999999</v>
      </c>
      <c r="N33" s="2">
        <v>4218.5</v>
      </c>
    </row>
    <row r="34" spans="1:18" x14ac:dyDescent="0.25">
      <c r="A34" s="4" t="s">
        <v>36</v>
      </c>
      <c r="B34" s="4">
        <v>2905</v>
      </c>
      <c r="C34" s="4" t="s">
        <v>1624</v>
      </c>
      <c r="D34" s="4" t="s">
        <v>1625</v>
      </c>
      <c r="E34" s="4" t="s">
        <v>1626</v>
      </c>
      <c r="F34" s="4" t="s">
        <v>135</v>
      </c>
      <c r="G34" s="4" t="s">
        <v>1627</v>
      </c>
      <c r="H34" s="4" t="s">
        <v>144</v>
      </c>
      <c r="I34" s="4" t="s">
        <v>145</v>
      </c>
      <c r="J34" s="4">
        <v>520</v>
      </c>
      <c r="K34" s="4" t="s">
        <v>13</v>
      </c>
      <c r="L34" s="4" t="s">
        <v>1630</v>
      </c>
      <c r="M34" s="2">
        <v>25.488</v>
      </c>
      <c r="N34" s="2">
        <v>13253.76</v>
      </c>
    </row>
    <row r="35" spans="1:18" x14ac:dyDescent="0.25">
      <c r="A35" s="4" t="s">
        <v>36</v>
      </c>
      <c r="B35" s="4">
        <v>2916</v>
      </c>
      <c r="C35" s="4" t="s">
        <v>1639</v>
      </c>
      <c r="D35" s="4" t="s">
        <v>1636</v>
      </c>
      <c r="E35" s="4" t="s">
        <v>1640</v>
      </c>
      <c r="F35" s="4" t="s">
        <v>135</v>
      </c>
      <c r="G35" s="4" t="s">
        <v>1641</v>
      </c>
      <c r="H35" s="4" t="s">
        <v>1022</v>
      </c>
      <c r="I35" s="4" t="s">
        <v>1023</v>
      </c>
      <c r="J35" s="4">
        <v>15</v>
      </c>
      <c r="K35" s="4" t="s">
        <v>13</v>
      </c>
      <c r="L35" s="4" t="s">
        <v>1642</v>
      </c>
      <c r="M35" s="2">
        <v>299.9914</v>
      </c>
      <c r="N35" s="2">
        <v>4499.8710000000001</v>
      </c>
    </row>
    <row r="36" spans="1:18" x14ac:dyDescent="0.25">
      <c r="A36" s="4" t="s">
        <v>36</v>
      </c>
      <c r="B36" s="4">
        <v>1434</v>
      </c>
      <c r="C36" s="4" t="s">
        <v>473</v>
      </c>
      <c r="D36" s="4" t="s">
        <v>338</v>
      </c>
      <c r="E36" s="4" t="s">
        <v>489</v>
      </c>
      <c r="F36" s="4" t="s">
        <v>40</v>
      </c>
      <c r="G36" s="4" t="s">
        <v>475</v>
      </c>
      <c r="H36" s="4" t="s">
        <v>506</v>
      </c>
      <c r="I36" s="4" t="s">
        <v>507</v>
      </c>
      <c r="J36" s="4">
        <v>200</v>
      </c>
      <c r="K36" s="4" t="s">
        <v>13</v>
      </c>
      <c r="L36" s="4" t="s">
        <v>476</v>
      </c>
      <c r="M36" s="2">
        <v>8.4960000000000004</v>
      </c>
      <c r="N36" s="2">
        <v>1699.2</v>
      </c>
    </row>
    <row r="37" spans="1:18" x14ac:dyDescent="0.25">
      <c r="A37" s="4" t="s">
        <v>36</v>
      </c>
      <c r="B37" s="4">
        <v>2916</v>
      </c>
      <c r="C37" s="4" t="s">
        <v>1639</v>
      </c>
      <c r="D37" s="4" t="s">
        <v>1636</v>
      </c>
      <c r="E37" s="4" t="s">
        <v>1640</v>
      </c>
      <c r="F37" s="4" t="s">
        <v>135</v>
      </c>
      <c r="G37" s="4" t="s">
        <v>1641</v>
      </c>
      <c r="H37" s="4" t="s">
        <v>506</v>
      </c>
      <c r="I37" s="4" t="s">
        <v>507</v>
      </c>
      <c r="J37" s="4">
        <v>200</v>
      </c>
      <c r="K37" s="4" t="s">
        <v>13</v>
      </c>
      <c r="L37" s="4" t="s">
        <v>1642</v>
      </c>
      <c r="M37" s="2">
        <v>9.9946000000000002</v>
      </c>
      <c r="N37" s="2">
        <v>1998.92</v>
      </c>
    </row>
    <row r="38" spans="1:18" s="8" customFormat="1" x14ac:dyDescent="0.25">
      <c r="A38" s="8" t="s">
        <v>36</v>
      </c>
      <c r="B38" s="8">
        <v>2936</v>
      </c>
      <c r="C38" s="8" t="s">
        <v>1705</v>
      </c>
      <c r="D38" s="8" t="s">
        <v>1706</v>
      </c>
      <c r="E38" s="8" t="s">
        <v>1707</v>
      </c>
      <c r="F38" s="8" t="s">
        <v>135</v>
      </c>
      <c r="G38" s="8" t="s">
        <v>1708</v>
      </c>
      <c r="H38" s="8" t="s">
        <v>137</v>
      </c>
      <c r="I38" s="8" t="s">
        <v>138</v>
      </c>
      <c r="J38" s="8">
        <v>2000</v>
      </c>
      <c r="K38" s="8" t="s">
        <v>13</v>
      </c>
      <c r="L38" s="8" t="s">
        <v>1642</v>
      </c>
      <c r="M38" s="9">
        <v>182.66399999999999</v>
      </c>
      <c r="N38" s="9">
        <v>365328</v>
      </c>
      <c r="O38" s="91"/>
      <c r="P38" s="91"/>
    </row>
    <row r="39" spans="1:18" s="5" customFormat="1" x14ac:dyDescent="0.25">
      <c r="A39" s="5" t="s">
        <v>36</v>
      </c>
      <c r="B39" s="5">
        <v>1335</v>
      </c>
      <c r="C39" s="5" t="s">
        <v>184</v>
      </c>
      <c r="D39" s="5" t="s">
        <v>185</v>
      </c>
      <c r="E39" s="5" t="s">
        <v>186</v>
      </c>
      <c r="F39" s="5" t="s">
        <v>135</v>
      </c>
      <c r="G39" s="5" t="s">
        <v>187</v>
      </c>
      <c r="H39" s="5" t="s">
        <v>190</v>
      </c>
      <c r="I39" s="5" t="s">
        <v>191</v>
      </c>
      <c r="J39" s="5">
        <v>25</v>
      </c>
      <c r="K39" s="5" t="s">
        <v>13</v>
      </c>
      <c r="L39" s="5" t="s">
        <v>139</v>
      </c>
      <c r="M39" s="6">
        <v>188.8</v>
      </c>
      <c r="N39" s="6">
        <v>4720</v>
      </c>
      <c r="O39" s="59"/>
      <c r="P39" s="59"/>
    </row>
    <row r="40" spans="1:18" x14ac:dyDescent="0.25">
      <c r="A40" s="5" t="s">
        <v>36</v>
      </c>
      <c r="B40" s="5">
        <v>2940</v>
      </c>
      <c r="C40" s="5" t="s">
        <v>1713</v>
      </c>
      <c r="D40" s="5" t="s">
        <v>1710</v>
      </c>
      <c r="E40" s="5" t="s">
        <v>1714</v>
      </c>
      <c r="F40" s="5" t="s">
        <v>135</v>
      </c>
      <c r="G40" s="5" t="s">
        <v>1708</v>
      </c>
      <c r="H40" s="5" t="s">
        <v>190</v>
      </c>
      <c r="I40" s="5" t="s">
        <v>191</v>
      </c>
      <c r="J40" s="5">
        <v>200</v>
      </c>
      <c r="K40" s="5" t="s">
        <v>13</v>
      </c>
      <c r="L40" s="5" t="s">
        <v>1642</v>
      </c>
      <c r="M40" s="6">
        <v>218.06399999999999</v>
      </c>
      <c r="N40" s="6">
        <v>43612.800000000003</v>
      </c>
      <c r="O40" s="59">
        <v>233</v>
      </c>
      <c r="P40" s="59" t="s">
        <v>2473</v>
      </c>
      <c r="Q40" s="5"/>
    </row>
    <row r="41" spans="1:18" x14ac:dyDescent="0.25">
      <c r="A41" s="4" t="s">
        <v>36</v>
      </c>
      <c r="B41" s="4">
        <v>2916</v>
      </c>
      <c r="C41" s="4" t="s">
        <v>1639</v>
      </c>
      <c r="D41" s="4" t="s">
        <v>1636</v>
      </c>
      <c r="E41" s="4" t="s">
        <v>1640</v>
      </c>
      <c r="F41" s="4" t="s">
        <v>135</v>
      </c>
      <c r="G41" s="4" t="s">
        <v>1641</v>
      </c>
      <c r="H41" s="4" t="s">
        <v>1665</v>
      </c>
      <c r="I41" s="4" t="s">
        <v>1666</v>
      </c>
      <c r="J41" s="4">
        <v>20</v>
      </c>
      <c r="K41" s="4" t="s">
        <v>13</v>
      </c>
      <c r="L41" s="4" t="s">
        <v>1642</v>
      </c>
      <c r="M41" s="2">
        <v>232.22399999999999</v>
      </c>
      <c r="N41" s="2">
        <v>4644.4799999999996</v>
      </c>
    </row>
    <row r="42" spans="1:18" x14ac:dyDescent="0.25">
      <c r="A42" s="5" t="s">
        <v>36</v>
      </c>
      <c r="B42" s="5">
        <v>3078</v>
      </c>
      <c r="C42" s="5" t="s">
        <v>1769</v>
      </c>
      <c r="D42" s="5" t="s">
        <v>1770</v>
      </c>
      <c r="E42" s="5" t="s">
        <v>1771</v>
      </c>
      <c r="F42" s="5" t="s">
        <v>40</v>
      </c>
      <c r="G42" s="5" t="s">
        <v>1772</v>
      </c>
      <c r="H42" s="5" t="s">
        <v>1773</v>
      </c>
      <c r="I42" s="5" t="s">
        <v>1774</v>
      </c>
      <c r="J42" s="5">
        <v>50</v>
      </c>
      <c r="K42" s="5" t="s">
        <v>13</v>
      </c>
      <c r="L42" s="5" t="s">
        <v>1775</v>
      </c>
      <c r="M42" s="6">
        <v>526.221</v>
      </c>
      <c r="N42" s="6">
        <v>26311.05</v>
      </c>
      <c r="O42" s="59">
        <v>61</v>
      </c>
      <c r="P42" s="59" t="s">
        <v>2474</v>
      </c>
    </row>
    <row r="43" spans="1:18" x14ac:dyDescent="0.25">
      <c r="A43" s="4" t="s">
        <v>36</v>
      </c>
      <c r="B43" s="4">
        <v>2916</v>
      </c>
      <c r="C43" s="4" t="s">
        <v>1639</v>
      </c>
      <c r="D43" s="4" t="s">
        <v>1636</v>
      </c>
      <c r="E43" s="4" t="s">
        <v>1640</v>
      </c>
      <c r="F43" s="4" t="s">
        <v>135</v>
      </c>
      <c r="G43" s="4" t="s">
        <v>1641</v>
      </c>
      <c r="H43" s="4" t="s">
        <v>485</v>
      </c>
      <c r="I43" s="4" t="s">
        <v>486</v>
      </c>
      <c r="J43" s="4">
        <v>40</v>
      </c>
      <c r="K43" s="4" t="s">
        <v>13</v>
      </c>
      <c r="L43" s="4" t="s">
        <v>1642</v>
      </c>
      <c r="M43" s="2">
        <v>25.96</v>
      </c>
      <c r="N43" s="2">
        <v>1038.4000000000001</v>
      </c>
    </row>
    <row r="44" spans="1:18" x14ac:dyDescent="0.25">
      <c r="A44" s="4" t="s">
        <v>36</v>
      </c>
      <c r="B44" s="4">
        <v>2777</v>
      </c>
      <c r="C44" s="4" t="s">
        <v>1488</v>
      </c>
      <c r="D44" s="4" t="s">
        <v>1489</v>
      </c>
      <c r="E44" s="4" t="s">
        <v>1490</v>
      </c>
      <c r="F44" s="4" t="s">
        <v>40</v>
      </c>
      <c r="G44" s="4" t="s">
        <v>1491</v>
      </c>
      <c r="H44" s="4" t="s">
        <v>1494</v>
      </c>
      <c r="I44" s="4" t="s">
        <v>1495</v>
      </c>
      <c r="J44" s="4">
        <v>20</v>
      </c>
      <c r="K44" s="4" t="s">
        <v>13</v>
      </c>
      <c r="L44" s="4" t="s">
        <v>986</v>
      </c>
      <c r="M44" s="2">
        <v>4124.1000000000004</v>
      </c>
      <c r="N44" s="2">
        <v>82482</v>
      </c>
    </row>
    <row r="45" spans="1:18" x14ac:dyDescent="0.25">
      <c r="A45" s="4" t="s">
        <v>36</v>
      </c>
      <c r="B45" s="4">
        <v>3152</v>
      </c>
      <c r="C45" s="4" t="s">
        <v>1828</v>
      </c>
      <c r="D45" s="4" t="s">
        <v>1829</v>
      </c>
      <c r="E45" s="4" t="s">
        <v>1830</v>
      </c>
      <c r="F45" s="4" t="s">
        <v>135</v>
      </c>
      <c r="G45" s="4" t="s">
        <v>1831</v>
      </c>
      <c r="H45" s="4" t="s">
        <v>1832</v>
      </c>
      <c r="I45" s="4" t="s">
        <v>1833</v>
      </c>
      <c r="J45" s="4">
        <v>194</v>
      </c>
      <c r="K45" s="4" t="s">
        <v>13</v>
      </c>
      <c r="L45" s="4" t="s">
        <v>1786</v>
      </c>
      <c r="M45" s="2">
        <v>198.24</v>
      </c>
      <c r="N45" s="2">
        <v>38458.559999999998</v>
      </c>
    </row>
    <row r="46" spans="1:18" x14ac:dyDescent="0.25">
      <c r="A46" s="4" t="s">
        <v>36</v>
      </c>
      <c r="B46" s="4">
        <v>3181</v>
      </c>
      <c r="C46" s="4" t="s">
        <v>1852</v>
      </c>
      <c r="D46" s="4" t="s">
        <v>1844</v>
      </c>
      <c r="E46" s="4" t="s">
        <v>1853</v>
      </c>
      <c r="F46" s="4" t="s">
        <v>135</v>
      </c>
      <c r="G46" s="4" t="s">
        <v>1854</v>
      </c>
      <c r="H46" s="4" t="s">
        <v>1832</v>
      </c>
      <c r="I46" s="4" t="s">
        <v>1833</v>
      </c>
      <c r="J46" s="4">
        <v>6</v>
      </c>
      <c r="K46" s="4" t="s">
        <v>13</v>
      </c>
      <c r="L46" s="4" t="s">
        <v>1786</v>
      </c>
      <c r="M46" s="2">
        <v>198.24</v>
      </c>
      <c r="N46" s="2">
        <v>1189.44</v>
      </c>
    </row>
    <row r="47" spans="1:18" x14ac:dyDescent="0.25">
      <c r="A47" s="4" t="s">
        <v>36</v>
      </c>
      <c r="B47" s="4">
        <v>2905</v>
      </c>
      <c r="C47" s="4" t="s">
        <v>1624</v>
      </c>
      <c r="D47" s="4" t="s">
        <v>1625</v>
      </c>
      <c r="E47" s="4" t="s">
        <v>1626</v>
      </c>
      <c r="F47" s="4" t="s">
        <v>135</v>
      </c>
      <c r="G47" s="4" t="s">
        <v>1627</v>
      </c>
      <c r="H47" s="4" t="s">
        <v>1631</v>
      </c>
      <c r="I47" s="4" t="s">
        <v>1632</v>
      </c>
      <c r="J47" s="4">
        <v>36</v>
      </c>
      <c r="K47" s="4" t="s">
        <v>13</v>
      </c>
      <c r="L47" s="4" t="s">
        <v>1630</v>
      </c>
      <c r="M47" s="2">
        <v>29.736000000000001</v>
      </c>
      <c r="N47" s="2">
        <v>1070.4960000000001</v>
      </c>
      <c r="P47" s="99"/>
      <c r="Q47" s="2"/>
      <c r="R47" s="4"/>
    </row>
    <row r="48" spans="1:18" x14ac:dyDescent="0.25">
      <c r="A48" s="4" t="s">
        <v>36</v>
      </c>
      <c r="B48" s="4">
        <v>2916</v>
      </c>
      <c r="C48" s="4" t="s">
        <v>1639</v>
      </c>
      <c r="D48" s="4" t="s">
        <v>1636</v>
      </c>
      <c r="E48" s="4" t="s">
        <v>1640</v>
      </c>
      <c r="F48" s="4" t="s">
        <v>135</v>
      </c>
      <c r="G48" s="4" t="s">
        <v>1641</v>
      </c>
      <c r="H48" s="4" t="s">
        <v>1655</v>
      </c>
      <c r="I48" s="4" t="s">
        <v>1656</v>
      </c>
      <c r="J48" s="4">
        <v>25</v>
      </c>
      <c r="K48" s="4" t="s">
        <v>13</v>
      </c>
      <c r="L48" s="4" t="s">
        <v>1642</v>
      </c>
      <c r="M48" s="2">
        <v>439.9984</v>
      </c>
      <c r="N48" s="2">
        <v>10999.96</v>
      </c>
      <c r="P48" s="99"/>
      <c r="Q48" s="2"/>
      <c r="R48" s="4"/>
    </row>
    <row r="49" spans="1:18" x14ac:dyDescent="0.25">
      <c r="A49" s="4" t="s">
        <v>36</v>
      </c>
      <c r="B49" s="4">
        <v>1989</v>
      </c>
      <c r="C49" s="4" t="s">
        <v>1008</v>
      </c>
      <c r="D49" s="4" t="s">
        <v>1009</v>
      </c>
      <c r="E49" s="4" t="s">
        <v>1010</v>
      </c>
      <c r="F49" s="4" t="s">
        <v>135</v>
      </c>
      <c r="G49" s="4" t="s">
        <v>1011</v>
      </c>
      <c r="H49" s="4" t="s">
        <v>1038</v>
      </c>
      <c r="I49" s="4" t="s">
        <v>1039</v>
      </c>
      <c r="J49" s="4">
        <v>36</v>
      </c>
      <c r="K49" s="4" t="s">
        <v>13</v>
      </c>
      <c r="L49" s="4" t="s">
        <v>102</v>
      </c>
      <c r="M49" s="2">
        <v>129.80000000000001</v>
      </c>
      <c r="N49" s="2">
        <v>4672.8</v>
      </c>
    </row>
    <row r="50" spans="1:18" x14ac:dyDescent="0.25">
      <c r="A50" s="4" t="s">
        <v>36</v>
      </c>
      <c r="B50" s="4">
        <v>1434</v>
      </c>
      <c r="C50" s="4" t="s">
        <v>473</v>
      </c>
      <c r="D50" s="4" t="s">
        <v>338</v>
      </c>
      <c r="E50" s="4" t="s">
        <v>474</v>
      </c>
      <c r="F50" s="4" t="s">
        <v>40</v>
      </c>
      <c r="G50" s="4" t="s">
        <v>475</v>
      </c>
      <c r="H50" s="4" t="s">
        <v>308</v>
      </c>
      <c r="I50" s="4" t="s">
        <v>309</v>
      </c>
      <c r="J50" s="4">
        <v>1000</v>
      </c>
      <c r="K50" s="4" t="s">
        <v>13</v>
      </c>
      <c r="L50" s="4" t="s">
        <v>476</v>
      </c>
      <c r="M50" s="2">
        <v>3</v>
      </c>
      <c r="N50" s="2">
        <v>3000</v>
      </c>
    </row>
    <row r="51" spans="1:18" x14ac:dyDescent="0.25">
      <c r="A51" s="4" t="s">
        <v>36</v>
      </c>
      <c r="B51" s="4">
        <v>1978</v>
      </c>
      <c r="C51" s="4" t="s">
        <v>997</v>
      </c>
      <c r="D51" s="4" t="s">
        <v>998</v>
      </c>
      <c r="E51" s="4" t="s">
        <v>999</v>
      </c>
      <c r="F51" s="4" t="s">
        <v>40</v>
      </c>
      <c r="G51" s="4" t="s">
        <v>1000</v>
      </c>
      <c r="H51" s="4" t="s">
        <v>308</v>
      </c>
      <c r="I51" s="4" t="s">
        <v>309</v>
      </c>
      <c r="J51" s="4">
        <v>500</v>
      </c>
      <c r="K51" s="4" t="s">
        <v>13</v>
      </c>
      <c r="L51" s="4" t="s">
        <v>1001</v>
      </c>
      <c r="M51" s="2">
        <v>2.09</v>
      </c>
      <c r="N51" s="2">
        <v>1045</v>
      </c>
    </row>
    <row r="52" spans="1:18" x14ac:dyDescent="0.25">
      <c r="A52" s="4" t="s">
        <v>36</v>
      </c>
      <c r="B52" s="4">
        <v>2919</v>
      </c>
      <c r="C52" s="4" t="s">
        <v>1685</v>
      </c>
      <c r="D52" s="4" t="s">
        <v>1681</v>
      </c>
      <c r="E52" s="4" t="s">
        <v>1686</v>
      </c>
      <c r="F52" s="4" t="s">
        <v>135</v>
      </c>
      <c r="G52" s="4" t="s">
        <v>1687</v>
      </c>
      <c r="H52" s="4" t="s">
        <v>308</v>
      </c>
      <c r="I52" s="4" t="s">
        <v>309</v>
      </c>
      <c r="J52" s="4">
        <v>4300</v>
      </c>
      <c r="K52" s="4" t="s">
        <v>13</v>
      </c>
      <c r="L52" s="4" t="s">
        <v>1688</v>
      </c>
      <c r="M52" s="2">
        <v>5</v>
      </c>
      <c r="N52" s="2">
        <v>21500</v>
      </c>
    </row>
    <row r="53" spans="1:18" x14ac:dyDescent="0.25">
      <c r="A53" s="4" t="s">
        <v>36</v>
      </c>
      <c r="B53" s="4">
        <v>2919</v>
      </c>
      <c r="C53" s="4" t="s">
        <v>1685</v>
      </c>
      <c r="D53" s="4" t="s">
        <v>1681</v>
      </c>
      <c r="E53" s="4" t="s">
        <v>1686</v>
      </c>
      <c r="F53" s="4" t="s">
        <v>135</v>
      </c>
      <c r="G53" s="4" t="s">
        <v>1687</v>
      </c>
      <c r="H53" s="4" t="s">
        <v>518</v>
      </c>
      <c r="I53" s="4" t="s">
        <v>519</v>
      </c>
      <c r="J53" s="4">
        <v>10</v>
      </c>
      <c r="K53" s="4" t="s">
        <v>13</v>
      </c>
      <c r="L53" s="4" t="s">
        <v>1688</v>
      </c>
      <c r="M53" s="2">
        <v>23.6</v>
      </c>
      <c r="N53" s="2">
        <v>236</v>
      </c>
    </row>
    <row r="54" spans="1:18" x14ac:dyDescent="0.25">
      <c r="A54" s="4" t="s">
        <v>36</v>
      </c>
      <c r="B54" s="4">
        <v>1430</v>
      </c>
      <c r="C54" s="4" t="s">
        <v>458</v>
      </c>
      <c r="D54" s="4" t="s">
        <v>459</v>
      </c>
      <c r="E54" s="4" t="s">
        <v>460</v>
      </c>
      <c r="F54" s="4" t="s">
        <v>135</v>
      </c>
      <c r="G54" s="4" t="s">
        <v>461</v>
      </c>
      <c r="H54" s="4" t="s">
        <v>464</v>
      </c>
      <c r="I54" s="4" t="s">
        <v>465</v>
      </c>
      <c r="J54" s="4">
        <v>150</v>
      </c>
      <c r="K54" s="4" t="s">
        <v>13</v>
      </c>
      <c r="L54" s="4" t="s">
        <v>113</v>
      </c>
      <c r="M54" s="2">
        <v>354</v>
      </c>
      <c r="N54" s="2">
        <v>53100</v>
      </c>
    </row>
    <row r="55" spans="1:18" x14ac:dyDescent="0.25">
      <c r="A55" s="4" t="s">
        <v>36</v>
      </c>
      <c r="B55" s="4">
        <v>2916</v>
      </c>
      <c r="C55" s="4" t="s">
        <v>1639</v>
      </c>
      <c r="D55" s="4" t="s">
        <v>1636</v>
      </c>
      <c r="E55" s="4" t="s">
        <v>1667</v>
      </c>
      <c r="F55" s="4" t="s">
        <v>135</v>
      </c>
      <c r="G55" s="4" t="s">
        <v>1641</v>
      </c>
      <c r="H55" s="4" t="s">
        <v>173</v>
      </c>
      <c r="I55" s="4" t="s">
        <v>174</v>
      </c>
      <c r="J55" s="4">
        <v>30</v>
      </c>
      <c r="K55" s="4" t="s">
        <v>13</v>
      </c>
      <c r="L55" s="4" t="s">
        <v>1642</v>
      </c>
      <c r="M55" s="2">
        <v>77.998000000000005</v>
      </c>
      <c r="N55" s="2">
        <v>2339.94</v>
      </c>
    </row>
    <row r="56" spans="1:18" x14ac:dyDescent="0.25">
      <c r="A56" s="4" t="s">
        <v>36</v>
      </c>
      <c r="B56" s="4">
        <v>2916</v>
      </c>
      <c r="C56" s="4" t="s">
        <v>1639</v>
      </c>
      <c r="D56" s="4" t="s">
        <v>1636</v>
      </c>
      <c r="E56" s="4" t="s">
        <v>1667</v>
      </c>
      <c r="F56" s="4" t="s">
        <v>135</v>
      </c>
      <c r="G56" s="4" t="s">
        <v>1641</v>
      </c>
      <c r="H56" s="4" t="s">
        <v>171</v>
      </c>
      <c r="I56" s="4" t="s">
        <v>172</v>
      </c>
      <c r="J56" s="4">
        <v>30</v>
      </c>
      <c r="K56" s="4" t="s">
        <v>13</v>
      </c>
      <c r="L56" s="4" t="s">
        <v>1642</v>
      </c>
      <c r="M56" s="2">
        <v>77.998000000000005</v>
      </c>
      <c r="N56" s="2">
        <v>2339.94</v>
      </c>
    </row>
    <row r="57" spans="1:18" x14ac:dyDescent="0.25">
      <c r="A57" s="4" t="s">
        <v>36</v>
      </c>
      <c r="B57" s="4">
        <v>2916</v>
      </c>
      <c r="C57" s="4" t="s">
        <v>1639</v>
      </c>
      <c r="D57" s="4" t="s">
        <v>1636</v>
      </c>
      <c r="E57" s="4" t="s">
        <v>1640</v>
      </c>
      <c r="F57" s="4" t="s">
        <v>135</v>
      </c>
      <c r="G57" s="4" t="s">
        <v>1641</v>
      </c>
      <c r="H57" s="4" t="s">
        <v>212</v>
      </c>
      <c r="I57" s="4" t="s">
        <v>213</v>
      </c>
      <c r="J57" s="4">
        <v>50</v>
      </c>
      <c r="K57" s="4" t="s">
        <v>13</v>
      </c>
      <c r="L57" s="4" t="s">
        <v>1642</v>
      </c>
      <c r="M57" s="2">
        <v>156.999</v>
      </c>
      <c r="N57" s="2">
        <v>7849.95</v>
      </c>
    </row>
    <row r="58" spans="1:18" x14ac:dyDescent="0.25">
      <c r="A58" s="5" t="s">
        <v>36</v>
      </c>
      <c r="B58" s="5">
        <v>1989</v>
      </c>
      <c r="C58" s="5" t="s">
        <v>1008</v>
      </c>
      <c r="D58" s="5" t="s">
        <v>1009</v>
      </c>
      <c r="E58" s="5" t="s">
        <v>1010</v>
      </c>
      <c r="F58" s="5" t="s">
        <v>135</v>
      </c>
      <c r="G58" s="5" t="s">
        <v>1011</v>
      </c>
      <c r="H58" s="5" t="s">
        <v>1028</v>
      </c>
      <c r="I58" s="5" t="s">
        <v>1029</v>
      </c>
      <c r="J58" s="5">
        <v>1750</v>
      </c>
      <c r="K58" s="5" t="s">
        <v>13</v>
      </c>
      <c r="L58" s="5" t="s">
        <v>102</v>
      </c>
      <c r="M58" s="6">
        <v>6.5961999999999996</v>
      </c>
      <c r="N58" s="6">
        <v>11543.35</v>
      </c>
      <c r="O58" s="59">
        <v>1805</v>
      </c>
      <c r="P58" s="59" t="s">
        <v>2475</v>
      </c>
      <c r="Q58" s="5"/>
      <c r="R58" s="5"/>
    </row>
    <row r="59" spans="1:18" x14ac:dyDescent="0.25">
      <c r="A59" s="4" t="s">
        <v>36</v>
      </c>
      <c r="B59" s="4">
        <v>2945</v>
      </c>
      <c r="C59" s="4" t="s">
        <v>1715</v>
      </c>
      <c r="D59" s="4" t="s">
        <v>1716</v>
      </c>
      <c r="E59" s="4" t="s">
        <v>1717</v>
      </c>
      <c r="F59" s="4" t="s">
        <v>40</v>
      </c>
      <c r="G59" s="4" t="s">
        <v>1718</v>
      </c>
      <c r="H59" s="4" t="s">
        <v>492</v>
      </c>
      <c r="I59" s="4" t="s">
        <v>493</v>
      </c>
      <c r="J59" s="4">
        <v>250</v>
      </c>
      <c r="K59" s="4" t="s">
        <v>13</v>
      </c>
      <c r="L59" s="4" t="s">
        <v>1642</v>
      </c>
      <c r="M59" s="2">
        <v>13.4992</v>
      </c>
      <c r="N59" s="2">
        <v>3374.8</v>
      </c>
    </row>
    <row r="60" spans="1:18" x14ac:dyDescent="0.25">
      <c r="A60" s="4" t="s">
        <v>36</v>
      </c>
      <c r="B60" s="4">
        <v>2916</v>
      </c>
      <c r="C60" s="4" t="s">
        <v>1639</v>
      </c>
      <c r="D60" s="4" t="s">
        <v>1636</v>
      </c>
      <c r="E60" s="4" t="s">
        <v>1667</v>
      </c>
      <c r="F60" s="4" t="s">
        <v>135</v>
      </c>
      <c r="G60" s="4" t="s">
        <v>1641</v>
      </c>
      <c r="H60" s="4" t="s">
        <v>196</v>
      </c>
      <c r="I60" s="4" t="s">
        <v>197</v>
      </c>
      <c r="J60" s="4">
        <v>30</v>
      </c>
      <c r="K60" s="4" t="s">
        <v>13</v>
      </c>
      <c r="L60" s="4" t="s">
        <v>1642</v>
      </c>
      <c r="M60" s="2">
        <v>21.004000000000001</v>
      </c>
      <c r="N60" s="2">
        <v>630.12</v>
      </c>
    </row>
    <row r="61" spans="1:18" x14ac:dyDescent="0.25">
      <c r="A61" s="5" t="s">
        <v>36</v>
      </c>
      <c r="B61" s="5">
        <v>1434</v>
      </c>
      <c r="C61" s="5" t="s">
        <v>473</v>
      </c>
      <c r="D61" s="5" t="s">
        <v>338</v>
      </c>
      <c r="E61" s="5" t="s">
        <v>474</v>
      </c>
      <c r="F61" s="5" t="s">
        <v>40</v>
      </c>
      <c r="G61" s="5" t="s">
        <v>475</v>
      </c>
      <c r="H61" s="5" t="s">
        <v>477</v>
      </c>
      <c r="I61" s="5" t="s">
        <v>478</v>
      </c>
      <c r="J61" s="5">
        <v>50</v>
      </c>
      <c r="K61" s="5" t="s">
        <v>13</v>
      </c>
      <c r="L61" s="5" t="s">
        <v>476</v>
      </c>
      <c r="M61" s="6">
        <v>23.9894</v>
      </c>
      <c r="N61" s="6">
        <v>1199.47</v>
      </c>
    </row>
    <row r="62" spans="1:18" x14ac:dyDescent="0.25">
      <c r="A62" s="5" t="s">
        <v>36</v>
      </c>
      <c r="B62" s="5">
        <v>1978</v>
      </c>
      <c r="C62" s="5" t="s">
        <v>997</v>
      </c>
      <c r="D62" s="5" t="s">
        <v>998</v>
      </c>
      <c r="E62" s="5" t="s">
        <v>999</v>
      </c>
      <c r="F62" s="5" t="s">
        <v>40</v>
      </c>
      <c r="G62" s="5" t="s">
        <v>1000</v>
      </c>
      <c r="H62" s="5" t="s">
        <v>477</v>
      </c>
      <c r="I62" s="5" t="s">
        <v>478</v>
      </c>
      <c r="J62" s="5">
        <v>35</v>
      </c>
      <c r="K62" s="5" t="s">
        <v>13</v>
      </c>
      <c r="L62" s="5" t="s">
        <v>1001</v>
      </c>
      <c r="M62" s="6">
        <v>18.821000000000002</v>
      </c>
      <c r="N62" s="6">
        <v>658.73500000000001</v>
      </c>
    </row>
    <row r="63" spans="1:18" x14ac:dyDescent="0.25">
      <c r="A63" s="5" t="s">
        <v>36</v>
      </c>
      <c r="B63" s="5">
        <v>2916</v>
      </c>
      <c r="C63" s="5" t="s">
        <v>1639</v>
      </c>
      <c r="D63" s="5" t="s">
        <v>1636</v>
      </c>
      <c r="E63" s="5" t="s">
        <v>1640</v>
      </c>
      <c r="F63" s="5" t="s">
        <v>135</v>
      </c>
      <c r="G63" s="5" t="s">
        <v>1641</v>
      </c>
      <c r="H63" s="5" t="s">
        <v>477</v>
      </c>
      <c r="I63" s="5" t="s">
        <v>478</v>
      </c>
      <c r="J63" s="5">
        <v>30</v>
      </c>
      <c r="K63" s="5" t="s">
        <v>13</v>
      </c>
      <c r="L63" s="5" t="s">
        <v>1642</v>
      </c>
      <c r="M63" s="6">
        <v>24.9924</v>
      </c>
      <c r="N63" s="6">
        <v>749.77200000000005</v>
      </c>
      <c r="O63" s="59">
        <v>160</v>
      </c>
      <c r="P63" s="59" t="s">
        <v>2476</v>
      </c>
      <c r="Q63" s="5"/>
    </row>
    <row r="64" spans="1:18" x14ac:dyDescent="0.25">
      <c r="A64" s="5" t="s">
        <v>36</v>
      </c>
      <c r="B64" s="5">
        <v>2916</v>
      </c>
      <c r="C64" s="5" t="s">
        <v>1639</v>
      </c>
      <c r="D64" s="5" t="s">
        <v>1636</v>
      </c>
      <c r="E64" s="5" t="s">
        <v>1640</v>
      </c>
      <c r="F64" s="5" t="s">
        <v>135</v>
      </c>
      <c r="G64" s="5" t="s">
        <v>1641</v>
      </c>
      <c r="H64" s="5" t="s">
        <v>1651</v>
      </c>
      <c r="I64" s="5" t="s">
        <v>1652</v>
      </c>
      <c r="J64" s="5">
        <v>30</v>
      </c>
      <c r="K64" s="5" t="s">
        <v>13</v>
      </c>
      <c r="L64" s="5" t="s">
        <v>1642</v>
      </c>
      <c r="M64" s="6">
        <v>13.9948</v>
      </c>
      <c r="N64" s="6">
        <v>419.84399999999999</v>
      </c>
      <c r="O64" s="59">
        <v>108</v>
      </c>
      <c r="P64" s="59" t="s">
        <v>2477</v>
      </c>
      <c r="Q64" s="5"/>
    </row>
    <row r="65" spans="1:17" x14ac:dyDescent="0.25">
      <c r="A65" s="4" t="s">
        <v>36</v>
      </c>
      <c r="B65" s="4">
        <v>2916</v>
      </c>
      <c r="C65" s="4" t="s">
        <v>1639</v>
      </c>
      <c r="D65" s="4" t="s">
        <v>1636</v>
      </c>
      <c r="E65" s="4" t="s">
        <v>1640</v>
      </c>
      <c r="F65" s="4" t="s">
        <v>135</v>
      </c>
      <c r="G65" s="4" t="s">
        <v>1641</v>
      </c>
      <c r="H65" s="4" t="s">
        <v>1024</v>
      </c>
      <c r="I65" s="4" t="s">
        <v>1025</v>
      </c>
      <c r="J65" s="4">
        <v>30</v>
      </c>
      <c r="K65" s="4" t="s">
        <v>13</v>
      </c>
      <c r="L65" s="4" t="s">
        <v>1642</v>
      </c>
      <c r="M65" s="2">
        <v>54.799199999999999</v>
      </c>
      <c r="N65" s="2">
        <v>1643.9760000000001</v>
      </c>
    </row>
    <row r="66" spans="1:17" x14ac:dyDescent="0.25">
      <c r="A66" s="5" t="s">
        <v>36</v>
      </c>
      <c r="B66" s="5">
        <v>2916</v>
      </c>
      <c r="C66" s="5" t="s">
        <v>1639</v>
      </c>
      <c r="D66" s="5" t="s">
        <v>1636</v>
      </c>
      <c r="E66" s="5" t="s">
        <v>1640</v>
      </c>
      <c r="F66" s="5" t="s">
        <v>135</v>
      </c>
      <c r="G66" s="5" t="s">
        <v>1641</v>
      </c>
      <c r="H66" s="5" t="s">
        <v>1647</v>
      </c>
      <c r="I66" s="5" t="s">
        <v>1648</v>
      </c>
      <c r="J66" s="5">
        <v>30</v>
      </c>
      <c r="K66" s="5" t="s">
        <v>13</v>
      </c>
      <c r="L66" s="5" t="s">
        <v>1642</v>
      </c>
      <c r="M66" s="6">
        <v>80.995199999999997</v>
      </c>
      <c r="N66" s="6">
        <v>2429.8560000000002</v>
      </c>
      <c r="O66" s="59">
        <v>83</v>
      </c>
      <c r="P66" s="59" t="s">
        <v>2478</v>
      </c>
      <c r="Q66" s="5"/>
    </row>
    <row r="67" spans="1:17" x14ac:dyDescent="0.25">
      <c r="A67" s="5" t="s">
        <v>36</v>
      </c>
      <c r="B67" s="5">
        <v>2916</v>
      </c>
      <c r="C67" s="5" t="s">
        <v>1639</v>
      </c>
      <c r="D67" s="5" t="s">
        <v>1636</v>
      </c>
      <c r="E67" s="5" t="s">
        <v>1667</v>
      </c>
      <c r="F67" s="5" t="s">
        <v>135</v>
      </c>
      <c r="G67" s="5" t="s">
        <v>1641</v>
      </c>
      <c r="H67" s="5" t="s">
        <v>1674</v>
      </c>
      <c r="I67" s="5" t="s">
        <v>1675</v>
      </c>
      <c r="J67" s="5">
        <v>30</v>
      </c>
      <c r="K67" s="5" t="s">
        <v>13</v>
      </c>
      <c r="L67" s="5" t="s">
        <v>1642</v>
      </c>
      <c r="M67" s="6">
        <v>14.9978</v>
      </c>
      <c r="N67" s="6">
        <v>449.93400000000003</v>
      </c>
      <c r="O67" s="59">
        <v>50</v>
      </c>
      <c r="P67" s="59" t="s">
        <v>2479</v>
      </c>
      <c r="Q67" s="5"/>
    </row>
    <row r="68" spans="1:17" x14ac:dyDescent="0.25">
      <c r="A68" s="5" t="s">
        <v>36</v>
      </c>
      <c r="B68" s="5">
        <v>2916</v>
      </c>
      <c r="C68" s="5" t="s">
        <v>1639</v>
      </c>
      <c r="D68" s="5" t="s">
        <v>1636</v>
      </c>
      <c r="E68" s="5" t="s">
        <v>1667</v>
      </c>
      <c r="F68" s="5" t="s">
        <v>135</v>
      </c>
      <c r="G68" s="5" t="s">
        <v>1641</v>
      </c>
      <c r="H68" s="5" t="s">
        <v>1668</v>
      </c>
      <c r="I68" s="5" t="s">
        <v>1669</v>
      </c>
      <c r="J68" s="5">
        <v>30</v>
      </c>
      <c r="K68" s="5" t="s">
        <v>13</v>
      </c>
      <c r="L68" s="5" t="s">
        <v>1642</v>
      </c>
      <c r="M68" s="6">
        <v>34.998800000000003</v>
      </c>
      <c r="N68" s="6">
        <v>1049.9639999999999</v>
      </c>
      <c r="O68" s="59">
        <v>63</v>
      </c>
      <c r="P68" s="59" t="s">
        <v>2480</v>
      </c>
      <c r="Q68" s="5"/>
    </row>
    <row r="69" spans="1:17" x14ac:dyDescent="0.25">
      <c r="A69" s="4" t="s">
        <v>36</v>
      </c>
      <c r="B69" s="4">
        <v>1989</v>
      </c>
      <c r="C69" s="4" t="s">
        <v>1008</v>
      </c>
      <c r="D69" s="4" t="s">
        <v>1009</v>
      </c>
      <c r="E69" s="4" t="s">
        <v>1010</v>
      </c>
      <c r="F69" s="4" t="s">
        <v>135</v>
      </c>
      <c r="G69" s="4" t="s">
        <v>1011</v>
      </c>
      <c r="H69" s="4" t="s">
        <v>490</v>
      </c>
      <c r="I69" s="4" t="s">
        <v>491</v>
      </c>
      <c r="J69" s="4">
        <v>100</v>
      </c>
      <c r="K69" s="4" t="s">
        <v>13</v>
      </c>
      <c r="L69" s="4" t="s">
        <v>102</v>
      </c>
      <c r="M69" s="2">
        <v>22.4908</v>
      </c>
      <c r="N69" s="2">
        <v>2249.08</v>
      </c>
    </row>
    <row r="70" spans="1:17" x14ac:dyDescent="0.25">
      <c r="A70" s="4" t="s">
        <v>36</v>
      </c>
      <c r="B70" s="4">
        <v>2916</v>
      </c>
      <c r="C70" s="4" t="s">
        <v>1639</v>
      </c>
      <c r="D70" s="4" t="s">
        <v>1636</v>
      </c>
      <c r="E70" s="4" t="s">
        <v>1667</v>
      </c>
      <c r="F70" s="4" t="s">
        <v>135</v>
      </c>
      <c r="G70" s="4" t="s">
        <v>1641</v>
      </c>
      <c r="H70" s="4" t="s">
        <v>490</v>
      </c>
      <c r="I70" s="4" t="s">
        <v>491</v>
      </c>
      <c r="J70" s="4">
        <v>300</v>
      </c>
      <c r="K70" s="4" t="s">
        <v>13</v>
      </c>
      <c r="L70" s="4" t="s">
        <v>1642</v>
      </c>
      <c r="M70" s="2">
        <v>22.632400000000001</v>
      </c>
      <c r="N70" s="2">
        <v>6789.72</v>
      </c>
    </row>
    <row r="71" spans="1:17" x14ac:dyDescent="0.25">
      <c r="A71" s="4" t="s">
        <v>36</v>
      </c>
      <c r="B71" s="4">
        <v>1333</v>
      </c>
      <c r="C71" s="4" t="s">
        <v>146</v>
      </c>
      <c r="D71" s="4" t="s">
        <v>147</v>
      </c>
      <c r="E71" s="4" t="s">
        <v>148</v>
      </c>
      <c r="F71" s="4" t="s">
        <v>40</v>
      </c>
      <c r="G71" s="4" t="s">
        <v>149</v>
      </c>
      <c r="H71" s="4" t="s">
        <v>155</v>
      </c>
      <c r="I71" s="4" t="s">
        <v>156</v>
      </c>
      <c r="J71" s="4">
        <v>200</v>
      </c>
      <c r="K71" s="4" t="s">
        <v>13</v>
      </c>
      <c r="L71" s="4" t="s">
        <v>152</v>
      </c>
      <c r="M71" s="2">
        <v>8.4960000000000004</v>
      </c>
      <c r="N71" s="2">
        <v>1699.2</v>
      </c>
    </row>
    <row r="72" spans="1:17" x14ac:dyDescent="0.25">
      <c r="A72" s="4" t="s">
        <v>36</v>
      </c>
      <c r="B72" s="4">
        <v>1989</v>
      </c>
      <c r="C72" s="4" t="s">
        <v>1008</v>
      </c>
      <c r="D72" s="4" t="s">
        <v>1009</v>
      </c>
      <c r="E72" s="4" t="s">
        <v>1010</v>
      </c>
      <c r="F72" s="4" t="s">
        <v>135</v>
      </c>
      <c r="G72" s="4" t="s">
        <v>1011</v>
      </c>
      <c r="H72" s="4" t="s">
        <v>155</v>
      </c>
      <c r="I72" s="4" t="s">
        <v>156</v>
      </c>
      <c r="J72" s="4">
        <v>100</v>
      </c>
      <c r="K72" s="4" t="s">
        <v>13</v>
      </c>
      <c r="L72" s="4" t="s">
        <v>102</v>
      </c>
      <c r="M72" s="2">
        <v>7.8941999999999997</v>
      </c>
      <c r="N72" s="2">
        <v>789.42</v>
      </c>
    </row>
    <row r="73" spans="1:17" x14ac:dyDescent="0.25">
      <c r="A73" s="4" t="s">
        <v>36</v>
      </c>
      <c r="B73" s="4">
        <v>2916</v>
      </c>
      <c r="C73" s="4" t="s">
        <v>1639</v>
      </c>
      <c r="D73" s="4" t="s">
        <v>1636</v>
      </c>
      <c r="E73" s="4" t="s">
        <v>1640</v>
      </c>
      <c r="F73" s="4" t="s">
        <v>135</v>
      </c>
      <c r="G73" s="4" t="s">
        <v>1641</v>
      </c>
      <c r="H73" s="4" t="s">
        <v>155</v>
      </c>
      <c r="I73" s="4" t="s">
        <v>156</v>
      </c>
      <c r="J73" s="4">
        <v>300</v>
      </c>
      <c r="K73" s="4" t="s">
        <v>13</v>
      </c>
      <c r="L73" s="4" t="s">
        <v>1642</v>
      </c>
      <c r="M73" s="2">
        <v>8.9443999999999999</v>
      </c>
      <c r="N73" s="2">
        <v>2683.32</v>
      </c>
    </row>
    <row r="74" spans="1:17" x14ac:dyDescent="0.25">
      <c r="A74" s="4" t="s">
        <v>36</v>
      </c>
      <c r="B74" s="4">
        <v>2916</v>
      </c>
      <c r="C74" s="4" t="s">
        <v>1639</v>
      </c>
      <c r="D74" s="4" t="s">
        <v>1636</v>
      </c>
      <c r="E74" s="4" t="s">
        <v>1640</v>
      </c>
      <c r="F74" s="4" t="s">
        <v>135</v>
      </c>
      <c r="G74" s="4" t="s">
        <v>1641</v>
      </c>
      <c r="H74" s="4" t="s">
        <v>1026</v>
      </c>
      <c r="I74" s="4" t="s">
        <v>1027</v>
      </c>
      <c r="J74" s="4">
        <v>100</v>
      </c>
      <c r="K74" s="4" t="s">
        <v>13</v>
      </c>
      <c r="L74" s="4" t="s">
        <v>1642</v>
      </c>
      <c r="M74" s="2">
        <v>20.744399999999999</v>
      </c>
      <c r="N74" s="2">
        <v>2074.44</v>
      </c>
    </row>
    <row r="75" spans="1:17" x14ac:dyDescent="0.25">
      <c r="A75" s="4" t="s">
        <v>36</v>
      </c>
      <c r="B75" s="4">
        <v>1434</v>
      </c>
      <c r="C75" s="4" t="s">
        <v>473</v>
      </c>
      <c r="D75" s="4" t="s">
        <v>338</v>
      </c>
      <c r="E75" s="4" t="s">
        <v>489</v>
      </c>
      <c r="F75" s="4" t="s">
        <v>40</v>
      </c>
      <c r="G75" s="4" t="s">
        <v>475</v>
      </c>
      <c r="H75" s="4" t="s">
        <v>504</v>
      </c>
      <c r="I75" s="4" t="s">
        <v>505</v>
      </c>
      <c r="J75" s="4">
        <v>150</v>
      </c>
      <c r="K75" s="4" t="s">
        <v>13</v>
      </c>
      <c r="L75" s="4" t="s">
        <v>476</v>
      </c>
      <c r="M75" s="2">
        <v>16.496400000000001</v>
      </c>
      <c r="N75" s="2">
        <v>2474.46</v>
      </c>
    </row>
    <row r="76" spans="1:17" x14ac:dyDescent="0.25">
      <c r="A76" s="4" t="s">
        <v>36</v>
      </c>
      <c r="B76" s="4">
        <v>2916</v>
      </c>
      <c r="C76" s="4" t="s">
        <v>1639</v>
      </c>
      <c r="D76" s="4" t="s">
        <v>1636</v>
      </c>
      <c r="E76" s="4" t="s">
        <v>1640</v>
      </c>
      <c r="F76" s="4" t="s">
        <v>135</v>
      </c>
      <c r="G76" s="4" t="s">
        <v>1641</v>
      </c>
      <c r="H76" s="4" t="s">
        <v>504</v>
      </c>
      <c r="I76" s="4" t="s">
        <v>505</v>
      </c>
      <c r="J76" s="4">
        <v>100</v>
      </c>
      <c r="K76" s="4" t="s">
        <v>13</v>
      </c>
      <c r="L76" s="4" t="s">
        <v>1642</v>
      </c>
      <c r="M76" s="2">
        <v>23.788799999999998</v>
      </c>
      <c r="N76" s="2">
        <v>2378.88</v>
      </c>
    </row>
    <row r="77" spans="1:17" x14ac:dyDescent="0.25">
      <c r="A77" s="4" t="s">
        <v>36</v>
      </c>
      <c r="B77" s="4">
        <v>2916</v>
      </c>
      <c r="C77" s="4" t="s">
        <v>1639</v>
      </c>
      <c r="D77" s="4" t="s">
        <v>1636</v>
      </c>
      <c r="E77" s="4" t="s">
        <v>1667</v>
      </c>
      <c r="F77" s="4" t="s">
        <v>135</v>
      </c>
      <c r="G77" s="4" t="s">
        <v>1641</v>
      </c>
      <c r="H77" s="4" t="s">
        <v>310</v>
      </c>
      <c r="I77" s="4" t="s">
        <v>311</v>
      </c>
      <c r="J77" s="4">
        <v>55</v>
      </c>
      <c r="K77" s="4" t="s">
        <v>13</v>
      </c>
      <c r="L77" s="4" t="s">
        <v>1642</v>
      </c>
      <c r="M77" s="2">
        <v>74.34</v>
      </c>
      <c r="N77" s="2">
        <v>4088.7</v>
      </c>
    </row>
    <row r="78" spans="1:17" x14ac:dyDescent="0.25">
      <c r="A78" s="5" t="s">
        <v>36</v>
      </c>
      <c r="B78" s="5">
        <v>1540</v>
      </c>
      <c r="C78" s="5" t="s">
        <v>710</v>
      </c>
      <c r="D78" s="5" t="s">
        <v>560</v>
      </c>
      <c r="E78" s="5" t="s">
        <v>711</v>
      </c>
      <c r="F78" s="5" t="s">
        <v>40</v>
      </c>
      <c r="G78" s="5" t="s">
        <v>712</v>
      </c>
      <c r="H78" s="5" t="s">
        <v>719</v>
      </c>
      <c r="I78" s="5" t="s">
        <v>720</v>
      </c>
      <c r="J78" s="5">
        <v>10</v>
      </c>
      <c r="K78" s="5" t="s">
        <v>13</v>
      </c>
      <c r="L78" s="5" t="s">
        <v>102</v>
      </c>
      <c r="M78" s="6">
        <v>13511</v>
      </c>
      <c r="N78" s="6">
        <v>135110</v>
      </c>
      <c r="O78" s="59">
        <v>11</v>
      </c>
      <c r="P78" s="59" t="s">
        <v>2481</v>
      </c>
      <c r="Q78" s="5"/>
    </row>
    <row r="79" spans="1:17" x14ac:dyDescent="0.25">
      <c r="A79" s="4" t="s">
        <v>36</v>
      </c>
      <c r="B79" s="4">
        <v>2109</v>
      </c>
      <c r="C79" s="4" t="s">
        <v>1095</v>
      </c>
      <c r="D79" s="4" t="s">
        <v>1096</v>
      </c>
      <c r="E79" s="4" t="s">
        <v>1104</v>
      </c>
      <c r="F79" s="4" t="s">
        <v>40</v>
      </c>
      <c r="G79" s="4" t="s">
        <v>1098</v>
      </c>
      <c r="H79" s="4" t="s">
        <v>1109</v>
      </c>
      <c r="I79" s="4" t="s">
        <v>1110</v>
      </c>
      <c r="J79" s="4">
        <v>50</v>
      </c>
      <c r="K79" s="4" t="s">
        <v>13</v>
      </c>
      <c r="L79" s="4" t="s">
        <v>1101</v>
      </c>
      <c r="M79" s="2">
        <v>1298</v>
      </c>
      <c r="N79" s="2">
        <v>64900</v>
      </c>
    </row>
    <row r="80" spans="1:17" x14ac:dyDescent="0.25">
      <c r="A80" s="4" t="s">
        <v>36</v>
      </c>
      <c r="B80" s="4">
        <v>2109</v>
      </c>
      <c r="C80" s="4" t="s">
        <v>1095</v>
      </c>
      <c r="D80" s="4" t="s">
        <v>1096</v>
      </c>
      <c r="E80" s="4" t="s">
        <v>1104</v>
      </c>
      <c r="F80" s="4" t="s">
        <v>40</v>
      </c>
      <c r="G80" s="4" t="s">
        <v>1098</v>
      </c>
      <c r="H80" s="4" t="s">
        <v>448</v>
      </c>
      <c r="I80" s="4" t="s">
        <v>449</v>
      </c>
      <c r="J80" s="4">
        <v>40</v>
      </c>
      <c r="K80" s="4" t="s">
        <v>13</v>
      </c>
      <c r="L80" s="4" t="s">
        <v>1101</v>
      </c>
      <c r="M80" s="2">
        <v>1168.2</v>
      </c>
      <c r="N80" s="2">
        <v>46728</v>
      </c>
    </row>
    <row r="81" spans="1:17" x14ac:dyDescent="0.25">
      <c r="A81" s="4" t="s">
        <v>36</v>
      </c>
      <c r="B81" s="4">
        <v>2109</v>
      </c>
      <c r="C81" s="4" t="s">
        <v>1095</v>
      </c>
      <c r="D81" s="4" t="s">
        <v>1096</v>
      </c>
      <c r="E81" s="4" t="s">
        <v>1104</v>
      </c>
      <c r="F81" s="4" t="s">
        <v>40</v>
      </c>
      <c r="G81" s="4" t="s">
        <v>1098</v>
      </c>
      <c r="H81" s="4" t="s">
        <v>1111</v>
      </c>
      <c r="I81" s="4" t="s">
        <v>1112</v>
      </c>
      <c r="J81" s="4">
        <v>4</v>
      </c>
      <c r="K81" s="4" t="s">
        <v>13</v>
      </c>
      <c r="L81" s="4" t="s">
        <v>1101</v>
      </c>
      <c r="M81" s="2">
        <v>2584.1999999999998</v>
      </c>
      <c r="N81" s="2">
        <v>10336.799999999999</v>
      </c>
    </row>
    <row r="82" spans="1:17" x14ac:dyDescent="0.25">
      <c r="A82" s="5" t="s">
        <v>36</v>
      </c>
      <c r="B82" s="5">
        <v>2109</v>
      </c>
      <c r="C82" s="5" t="s">
        <v>1095</v>
      </c>
      <c r="D82" s="5" t="s">
        <v>1096</v>
      </c>
      <c r="E82" s="5" t="s">
        <v>1097</v>
      </c>
      <c r="F82" s="5" t="s">
        <v>40</v>
      </c>
      <c r="G82" s="5" t="s">
        <v>1098</v>
      </c>
      <c r="H82" s="5" t="s">
        <v>1099</v>
      </c>
      <c r="I82" s="5" t="s">
        <v>1100</v>
      </c>
      <c r="J82" s="5">
        <v>4</v>
      </c>
      <c r="K82" s="5" t="s">
        <v>13</v>
      </c>
      <c r="L82" s="5" t="s">
        <v>1101</v>
      </c>
      <c r="M82" s="6">
        <v>2584.1999999999998</v>
      </c>
      <c r="N82" s="6">
        <v>10336.799999999999</v>
      </c>
      <c r="O82" s="59">
        <v>5</v>
      </c>
      <c r="P82" s="59" t="s">
        <v>2481</v>
      </c>
      <c r="Q82" s="5"/>
    </row>
    <row r="83" spans="1:17" x14ac:dyDescent="0.25">
      <c r="A83" s="5" t="s">
        <v>36</v>
      </c>
      <c r="B83" s="5">
        <v>2109</v>
      </c>
      <c r="C83" s="5" t="s">
        <v>1095</v>
      </c>
      <c r="D83" s="5" t="s">
        <v>1096</v>
      </c>
      <c r="E83" s="5" t="s">
        <v>1097</v>
      </c>
      <c r="F83" s="5" t="s">
        <v>40</v>
      </c>
      <c r="G83" s="5" t="s">
        <v>1098</v>
      </c>
      <c r="H83" s="5" t="s">
        <v>1102</v>
      </c>
      <c r="I83" s="5" t="s">
        <v>1103</v>
      </c>
      <c r="J83" s="5">
        <v>4</v>
      </c>
      <c r="K83" s="5" t="s">
        <v>13</v>
      </c>
      <c r="L83" s="5" t="s">
        <v>1101</v>
      </c>
      <c r="M83" s="6">
        <v>2584.1999999999998</v>
      </c>
      <c r="N83" s="6">
        <v>10336.799999999999</v>
      </c>
      <c r="O83" s="59">
        <v>5</v>
      </c>
      <c r="P83" s="59" t="s">
        <v>2483</v>
      </c>
      <c r="Q83" s="5"/>
    </row>
    <row r="84" spans="1:17" x14ac:dyDescent="0.25">
      <c r="A84" s="5" t="s">
        <v>36</v>
      </c>
      <c r="B84" s="5">
        <v>2109</v>
      </c>
      <c r="C84" s="5" t="s">
        <v>1095</v>
      </c>
      <c r="D84" s="5" t="s">
        <v>1096</v>
      </c>
      <c r="E84" s="5" t="s">
        <v>1104</v>
      </c>
      <c r="F84" s="5" t="s">
        <v>40</v>
      </c>
      <c r="G84" s="5" t="s">
        <v>1098</v>
      </c>
      <c r="H84" s="5" t="s">
        <v>1105</v>
      </c>
      <c r="I84" s="5" t="s">
        <v>1106</v>
      </c>
      <c r="J84" s="5">
        <v>4</v>
      </c>
      <c r="K84" s="5" t="s">
        <v>13</v>
      </c>
      <c r="L84" s="5" t="s">
        <v>1101</v>
      </c>
      <c r="M84" s="6">
        <v>2584.1999999999998</v>
      </c>
      <c r="N84" s="6">
        <v>10336.799999999999</v>
      </c>
      <c r="O84" s="59">
        <v>6</v>
      </c>
      <c r="P84" s="59" t="s">
        <v>2482</v>
      </c>
      <c r="Q84" s="5"/>
    </row>
    <row r="85" spans="1:17" x14ac:dyDescent="0.25">
      <c r="A85" s="4" t="s">
        <v>36</v>
      </c>
      <c r="B85" s="4">
        <v>2109</v>
      </c>
      <c r="C85" s="4" t="s">
        <v>1095</v>
      </c>
      <c r="D85" s="4" t="s">
        <v>1096</v>
      </c>
      <c r="E85" s="4" t="s">
        <v>1104</v>
      </c>
      <c r="F85" s="4" t="s">
        <v>40</v>
      </c>
      <c r="G85" s="4" t="s">
        <v>1098</v>
      </c>
      <c r="H85" s="4" t="s">
        <v>717</v>
      </c>
      <c r="I85" s="4" t="s">
        <v>718</v>
      </c>
      <c r="J85" s="4">
        <v>15</v>
      </c>
      <c r="K85" s="4" t="s">
        <v>13</v>
      </c>
      <c r="L85" s="4" t="s">
        <v>1101</v>
      </c>
      <c r="M85" s="2">
        <v>2112.1999999999998</v>
      </c>
      <c r="N85" s="2">
        <v>31683</v>
      </c>
    </row>
    <row r="86" spans="1:17" x14ac:dyDescent="0.25">
      <c r="A86" s="4" t="s">
        <v>36</v>
      </c>
      <c r="B86" s="4">
        <v>1540</v>
      </c>
      <c r="C86" s="4" t="s">
        <v>710</v>
      </c>
      <c r="D86" s="4" t="s">
        <v>560</v>
      </c>
      <c r="E86" s="4" t="s">
        <v>711</v>
      </c>
      <c r="F86" s="4" t="s">
        <v>40</v>
      </c>
      <c r="G86" s="4" t="s">
        <v>712</v>
      </c>
      <c r="H86" s="4" t="s">
        <v>723</v>
      </c>
      <c r="I86" s="4" t="s">
        <v>724</v>
      </c>
      <c r="J86" s="4">
        <v>12</v>
      </c>
      <c r="K86" s="4" t="s">
        <v>13</v>
      </c>
      <c r="L86" s="4" t="s">
        <v>102</v>
      </c>
      <c r="M86" s="2">
        <v>5334.9924000000001</v>
      </c>
      <c r="N86" s="2">
        <v>64019.908799999997</v>
      </c>
    </row>
    <row r="87" spans="1:17" x14ac:dyDescent="0.25">
      <c r="A87" s="4" t="s">
        <v>36</v>
      </c>
      <c r="B87" s="4">
        <v>1540</v>
      </c>
      <c r="C87" s="4" t="s">
        <v>710</v>
      </c>
      <c r="D87" s="4" t="s">
        <v>560</v>
      </c>
      <c r="E87" s="4" t="s">
        <v>711</v>
      </c>
      <c r="F87" s="4" t="s">
        <v>40</v>
      </c>
      <c r="G87" s="4" t="s">
        <v>712</v>
      </c>
      <c r="H87" s="4" t="s">
        <v>731</v>
      </c>
      <c r="I87" s="4" t="s">
        <v>732</v>
      </c>
      <c r="J87" s="4">
        <v>12</v>
      </c>
      <c r="K87" s="4" t="s">
        <v>13</v>
      </c>
      <c r="L87" s="4" t="s">
        <v>102</v>
      </c>
      <c r="M87" s="2">
        <v>5334.9924000000001</v>
      </c>
      <c r="N87" s="2">
        <v>64019.908799999997</v>
      </c>
    </row>
    <row r="88" spans="1:17" x14ac:dyDescent="0.25">
      <c r="A88" s="4" t="s">
        <v>36</v>
      </c>
      <c r="B88" s="4">
        <v>1540</v>
      </c>
      <c r="C88" s="4" t="s">
        <v>710</v>
      </c>
      <c r="D88" s="4" t="s">
        <v>560</v>
      </c>
      <c r="E88" s="4" t="s">
        <v>711</v>
      </c>
      <c r="F88" s="4" t="s">
        <v>40</v>
      </c>
      <c r="G88" s="4" t="s">
        <v>712</v>
      </c>
      <c r="H88" s="4" t="s">
        <v>725</v>
      </c>
      <c r="I88" s="4" t="s">
        <v>726</v>
      </c>
      <c r="J88" s="4">
        <v>12</v>
      </c>
      <c r="K88" s="4" t="s">
        <v>13</v>
      </c>
      <c r="L88" s="4" t="s">
        <v>102</v>
      </c>
      <c r="M88" s="2">
        <v>5334.9924000000001</v>
      </c>
      <c r="N88" s="2">
        <v>64019.908799999997</v>
      </c>
    </row>
    <row r="89" spans="1:17" x14ac:dyDescent="0.25">
      <c r="A89" s="5" t="s">
        <v>36</v>
      </c>
      <c r="B89" s="5">
        <v>1422</v>
      </c>
      <c r="C89" s="5" t="s">
        <v>444</v>
      </c>
      <c r="D89" s="5" t="s">
        <v>445</v>
      </c>
      <c r="E89" s="5" t="s">
        <v>446</v>
      </c>
      <c r="F89" s="5" t="s">
        <v>135</v>
      </c>
      <c r="G89" s="5" t="s">
        <v>447</v>
      </c>
      <c r="H89" s="5" t="s">
        <v>452</v>
      </c>
      <c r="I89" s="5" t="s">
        <v>453</v>
      </c>
      <c r="J89" s="5">
        <v>10</v>
      </c>
      <c r="K89" s="5" t="s">
        <v>13</v>
      </c>
      <c r="L89" s="5" t="s">
        <v>102</v>
      </c>
      <c r="M89" s="6">
        <v>6299.9964</v>
      </c>
      <c r="N89" s="6">
        <v>62999.964</v>
      </c>
    </row>
    <row r="90" spans="1:17" x14ac:dyDescent="0.25">
      <c r="A90" s="5" t="s">
        <v>36</v>
      </c>
      <c r="B90" s="5">
        <v>1540</v>
      </c>
      <c r="C90" s="5" t="s">
        <v>710</v>
      </c>
      <c r="D90" s="5" t="s">
        <v>560</v>
      </c>
      <c r="E90" s="5" t="s">
        <v>711</v>
      </c>
      <c r="F90" s="5" t="s">
        <v>40</v>
      </c>
      <c r="G90" s="5" t="s">
        <v>712</v>
      </c>
      <c r="H90" s="5" t="s">
        <v>452</v>
      </c>
      <c r="I90" s="5" t="s">
        <v>453</v>
      </c>
      <c r="J90" s="5">
        <v>30</v>
      </c>
      <c r="K90" s="5" t="s">
        <v>13</v>
      </c>
      <c r="L90" s="5" t="s">
        <v>102</v>
      </c>
      <c r="M90" s="6">
        <v>6299.9964</v>
      </c>
      <c r="N90" s="6">
        <v>188999.89199999999</v>
      </c>
      <c r="O90" s="59">
        <v>51</v>
      </c>
      <c r="P90" s="59" t="s">
        <v>2484</v>
      </c>
      <c r="Q90" s="5"/>
    </row>
    <row r="91" spans="1:17" x14ac:dyDescent="0.25">
      <c r="A91" s="5" t="s">
        <v>36</v>
      </c>
      <c r="B91" s="5">
        <v>1488</v>
      </c>
      <c r="C91" s="5" t="s">
        <v>677</v>
      </c>
      <c r="D91" s="5" t="s">
        <v>665</v>
      </c>
      <c r="E91" s="5" t="s">
        <v>678</v>
      </c>
      <c r="F91" s="5" t="s">
        <v>40</v>
      </c>
      <c r="G91" s="5" t="s">
        <v>679</v>
      </c>
      <c r="H91" s="5" t="s">
        <v>680</v>
      </c>
      <c r="I91" s="5" t="s">
        <v>681</v>
      </c>
      <c r="J91" s="5">
        <v>10</v>
      </c>
      <c r="K91" s="5" t="s">
        <v>13</v>
      </c>
      <c r="L91" s="5" t="s">
        <v>682</v>
      </c>
      <c r="M91" s="6">
        <v>8909</v>
      </c>
      <c r="N91" s="6">
        <v>89090</v>
      </c>
    </row>
    <row r="92" spans="1:17" x14ac:dyDescent="0.25">
      <c r="A92" s="5" t="s">
        <v>36</v>
      </c>
      <c r="B92" s="5">
        <v>1540</v>
      </c>
      <c r="C92" s="5" t="s">
        <v>710</v>
      </c>
      <c r="D92" s="5" t="s">
        <v>560</v>
      </c>
      <c r="E92" s="5" t="s">
        <v>711</v>
      </c>
      <c r="F92" s="5" t="s">
        <v>40</v>
      </c>
      <c r="G92" s="5" t="s">
        <v>712</v>
      </c>
      <c r="H92" s="5" t="s">
        <v>680</v>
      </c>
      <c r="I92" s="5" t="s">
        <v>681</v>
      </c>
      <c r="J92" s="5">
        <v>10</v>
      </c>
      <c r="K92" s="5" t="s">
        <v>13</v>
      </c>
      <c r="L92" s="5" t="s">
        <v>102</v>
      </c>
      <c r="M92" s="6">
        <v>9469.5</v>
      </c>
      <c r="N92" s="6">
        <v>94695</v>
      </c>
      <c r="O92" s="59">
        <v>22</v>
      </c>
      <c r="P92" s="59" t="s">
        <v>2485</v>
      </c>
      <c r="Q92" s="5"/>
    </row>
    <row r="93" spans="1:17" x14ac:dyDescent="0.25">
      <c r="A93" s="4" t="s">
        <v>36</v>
      </c>
      <c r="B93" s="4">
        <v>2109</v>
      </c>
      <c r="C93" s="4" t="s">
        <v>1095</v>
      </c>
      <c r="D93" s="4" t="s">
        <v>1096</v>
      </c>
      <c r="E93" s="4" t="s">
        <v>1104</v>
      </c>
      <c r="F93" s="4" t="s">
        <v>40</v>
      </c>
      <c r="G93" s="4" t="s">
        <v>1098</v>
      </c>
      <c r="H93" s="4" t="s">
        <v>713</v>
      </c>
      <c r="I93" s="4" t="s">
        <v>714</v>
      </c>
      <c r="J93" s="4">
        <v>10</v>
      </c>
      <c r="K93" s="4" t="s">
        <v>13</v>
      </c>
      <c r="L93" s="4" t="s">
        <v>1101</v>
      </c>
      <c r="M93" s="2">
        <v>885</v>
      </c>
      <c r="N93" s="2">
        <v>8850</v>
      </c>
    </row>
    <row r="94" spans="1:17" x14ac:dyDescent="0.25">
      <c r="A94" s="4" t="s">
        <v>36</v>
      </c>
      <c r="B94" s="4">
        <v>2109</v>
      </c>
      <c r="C94" s="4" t="s">
        <v>1095</v>
      </c>
      <c r="D94" s="4" t="s">
        <v>1096</v>
      </c>
      <c r="E94" s="4" t="s">
        <v>1104</v>
      </c>
      <c r="F94" s="4" t="s">
        <v>40</v>
      </c>
      <c r="G94" s="4" t="s">
        <v>1098</v>
      </c>
      <c r="H94" s="4" t="s">
        <v>715</v>
      </c>
      <c r="I94" s="4" t="s">
        <v>716</v>
      </c>
      <c r="J94" s="4">
        <v>10</v>
      </c>
      <c r="K94" s="4" t="s">
        <v>13</v>
      </c>
      <c r="L94" s="4" t="s">
        <v>1101</v>
      </c>
      <c r="M94" s="2">
        <v>973.5</v>
      </c>
      <c r="N94" s="2">
        <v>9735</v>
      </c>
    </row>
    <row r="95" spans="1:17" x14ac:dyDescent="0.25">
      <c r="A95" s="4" t="s">
        <v>36</v>
      </c>
      <c r="B95" s="4">
        <v>3095</v>
      </c>
      <c r="C95" s="4" t="s">
        <v>1789</v>
      </c>
      <c r="D95" s="4" t="s">
        <v>1781</v>
      </c>
      <c r="E95" s="4" t="s">
        <v>1790</v>
      </c>
      <c r="F95" s="4" t="s">
        <v>135</v>
      </c>
      <c r="G95" s="4" t="s">
        <v>1791</v>
      </c>
      <c r="H95" s="4" t="s">
        <v>1792</v>
      </c>
      <c r="I95" s="4" t="s">
        <v>1793</v>
      </c>
      <c r="J95" s="4">
        <v>125</v>
      </c>
      <c r="K95" s="4" t="s">
        <v>13</v>
      </c>
      <c r="L95" s="4" t="s">
        <v>1794</v>
      </c>
      <c r="M95" s="2">
        <v>778.8</v>
      </c>
      <c r="N95" s="2">
        <v>97350</v>
      </c>
    </row>
    <row r="96" spans="1:17" x14ac:dyDescent="0.25">
      <c r="A96" s="4" t="s">
        <v>36</v>
      </c>
      <c r="B96" s="4">
        <v>3141</v>
      </c>
      <c r="C96" s="4" t="s">
        <v>1817</v>
      </c>
      <c r="D96" s="4" t="s">
        <v>1818</v>
      </c>
      <c r="E96" s="4" t="s">
        <v>1819</v>
      </c>
      <c r="F96" s="4" t="s">
        <v>40</v>
      </c>
      <c r="G96" s="4" t="s">
        <v>1820</v>
      </c>
      <c r="H96" s="4" t="s">
        <v>1117</v>
      </c>
      <c r="I96" s="4" t="s">
        <v>1118</v>
      </c>
      <c r="J96" s="4">
        <v>15</v>
      </c>
      <c r="K96" s="4" t="s">
        <v>13</v>
      </c>
      <c r="L96" s="4" t="s">
        <v>1794</v>
      </c>
      <c r="M96" s="2">
        <v>3422</v>
      </c>
      <c r="N96" s="2">
        <v>51330</v>
      </c>
    </row>
    <row r="97" spans="1:32" x14ac:dyDescent="0.25">
      <c r="A97" s="5" t="s">
        <v>36</v>
      </c>
      <c r="B97" s="5">
        <v>2207</v>
      </c>
      <c r="C97" s="5" t="s">
        <v>1175</v>
      </c>
      <c r="D97" s="5" t="s">
        <v>1176</v>
      </c>
      <c r="E97" s="5" t="s">
        <v>1177</v>
      </c>
      <c r="F97" s="5" t="s">
        <v>135</v>
      </c>
      <c r="G97" s="5" t="s">
        <v>1116</v>
      </c>
      <c r="H97" s="5" t="s">
        <v>1178</v>
      </c>
      <c r="I97" s="5" t="s">
        <v>1179</v>
      </c>
      <c r="J97" s="5">
        <v>26</v>
      </c>
      <c r="K97" s="5" t="s">
        <v>13</v>
      </c>
      <c r="L97" s="5" t="s">
        <v>113</v>
      </c>
      <c r="M97" s="6">
        <v>2596</v>
      </c>
      <c r="N97" s="6">
        <v>67496</v>
      </c>
      <c r="O97" s="59">
        <v>42</v>
      </c>
      <c r="P97" s="59" t="s">
        <v>2486</v>
      </c>
      <c r="Q97" s="5"/>
    </row>
    <row r="98" spans="1:32" x14ac:dyDescent="0.25">
      <c r="A98" s="4" t="s">
        <v>36</v>
      </c>
      <c r="B98" s="4">
        <v>1443</v>
      </c>
      <c r="C98" s="4" t="s">
        <v>533</v>
      </c>
      <c r="D98" s="4" t="s">
        <v>534</v>
      </c>
      <c r="E98" s="4" t="s">
        <v>535</v>
      </c>
      <c r="F98" s="4" t="s">
        <v>135</v>
      </c>
      <c r="G98" s="4" t="s">
        <v>461</v>
      </c>
      <c r="H98" s="4" t="s">
        <v>538</v>
      </c>
      <c r="I98" s="4" t="s">
        <v>539</v>
      </c>
      <c r="J98" s="4">
        <v>1000</v>
      </c>
      <c r="K98" s="4" t="s">
        <v>13</v>
      </c>
      <c r="L98" s="4" t="s">
        <v>113</v>
      </c>
      <c r="M98" s="2">
        <v>177</v>
      </c>
      <c r="N98" s="2">
        <v>177000</v>
      </c>
    </row>
    <row r="99" spans="1:32" x14ac:dyDescent="0.25">
      <c r="A99" s="4" t="s">
        <v>36</v>
      </c>
      <c r="B99" s="4">
        <v>3236</v>
      </c>
      <c r="C99" s="4" t="s">
        <v>1880</v>
      </c>
      <c r="D99" s="4" t="s">
        <v>1881</v>
      </c>
      <c r="E99" s="4" t="s">
        <v>1882</v>
      </c>
      <c r="F99" s="4" t="s">
        <v>135</v>
      </c>
      <c r="G99" s="4" t="s">
        <v>1883</v>
      </c>
      <c r="H99" s="4" t="s">
        <v>538</v>
      </c>
      <c r="I99" s="4" t="s">
        <v>539</v>
      </c>
      <c r="J99" s="4">
        <v>1000</v>
      </c>
      <c r="K99" s="4" t="s">
        <v>13</v>
      </c>
      <c r="L99" s="4" t="s">
        <v>1786</v>
      </c>
      <c r="M99" s="2">
        <v>110.92</v>
      </c>
      <c r="N99" s="2">
        <v>110920</v>
      </c>
    </row>
    <row r="100" spans="1:32" x14ac:dyDescent="0.25">
      <c r="A100" s="4" t="s">
        <v>36</v>
      </c>
      <c r="B100" s="4">
        <v>3270</v>
      </c>
      <c r="C100" s="4" t="s">
        <v>1904</v>
      </c>
      <c r="D100" s="4" t="s">
        <v>1893</v>
      </c>
      <c r="E100" s="4" t="s">
        <v>1905</v>
      </c>
      <c r="F100" s="4" t="s">
        <v>40</v>
      </c>
      <c r="G100" s="4" t="s">
        <v>1906</v>
      </c>
      <c r="H100" s="4" t="s">
        <v>538</v>
      </c>
      <c r="I100" s="4" t="s">
        <v>539</v>
      </c>
      <c r="J100" s="4">
        <v>500</v>
      </c>
      <c r="K100" s="4" t="s">
        <v>13</v>
      </c>
      <c r="L100" s="4" t="s">
        <v>1786</v>
      </c>
      <c r="M100" s="2">
        <v>110.92</v>
      </c>
      <c r="N100" s="2">
        <v>55460</v>
      </c>
    </row>
    <row r="101" spans="1:32" x14ac:dyDescent="0.25">
      <c r="A101" s="4" t="s">
        <v>36</v>
      </c>
      <c r="B101" s="4">
        <v>3167</v>
      </c>
      <c r="C101" s="4" t="s">
        <v>1838</v>
      </c>
      <c r="D101" s="4" t="s">
        <v>1835</v>
      </c>
      <c r="E101" s="4" t="s">
        <v>1839</v>
      </c>
      <c r="F101" s="4" t="s">
        <v>135</v>
      </c>
      <c r="G101" s="4" t="s">
        <v>1840</v>
      </c>
      <c r="H101" s="4" t="s">
        <v>531</v>
      </c>
      <c r="I101" s="4" t="s">
        <v>532</v>
      </c>
      <c r="J101" s="4">
        <v>200</v>
      </c>
      <c r="K101" s="4" t="s">
        <v>13</v>
      </c>
      <c r="L101" s="4" t="s">
        <v>1786</v>
      </c>
      <c r="M101" s="2">
        <v>979.4</v>
      </c>
      <c r="N101" s="2">
        <v>195880</v>
      </c>
    </row>
    <row r="102" spans="1:32" x14ac:dyDescent="0.25">
      <c r="A102" s="5" t="s">
        <v>36</v>
      </c>
      <c r="B102" s="5">
        <v>1398</v>
      </c>
      <c r="C102" s="5" t="s">
        <v>379</v>
      </c>
      <c r="D102" s="5" t="s">
        <v>354</v>
      </c>
      <c r="E102" s="5" t="s">
        <v>380</v>
      </c>
      <c r="F102" s="5" t="s">
        <v>135</v>
      </c>
      <c r="G102" s="5" t="s">
        <v>381</v>
      </c>
      <c r="H102" s="5" t="s">
        <v>392</v>
      </c>
      <c r="I102" s="5" t="s">
        <v>393</v>
      </c>
      <c r="J102" s="5">
        <v>20</v>
      </c>
      <c r="K102" s="5" t="s">
        <v>13</v>
      </c>
      <c r="L102" s="5" t="s">
        <v>352</v>
      </c>
      <c r="M102" s="6">
        <v>68.44</v>
      </c>
      <c r="N102" s="6">
        <v>1368.8</v>
      </c>
    </row>
    <row r="103" spans="1:32" x14ac:dyDescent="0.25">
      <c r="A103" s="5" t="s">
        <v>36</v>
      </c>
      <c r="B103" s="5">
        <v>1923</v>
      </c>
      <c r="C103" s="5" t="s">
        <v>909</v>
      </c>
      <c r="D103" s="5" t="s">
        <v>896</v>
      </c>
      <c r="E103" s="5" t="s">
        <v>910</v>
      </c>
      <c r="F103" s="5" t="s">
        <v>40</v>
      </c>
      <c r="G103" s="5" t="s">
        <v>911</v>
      </c>
      <c r="H103" s="5" t="s">
        <v>392</v>
      </c>
      <c r="I103" s="5" t="s">
        <v>393</v>
      </c>
      <c r="J103" s="5">
        <v>75</v>
      </c>
      <c r="K103" s="5" t="s">
        <v>13</v>
      </c>
      <c r="L103" s="5" t="s">
        <v>232</v>
      </c>
      <c r="M103" s="6">
        <v>79.296000000000006</v>
      </c>
      <c r="N103" s="6">
        <v>5947.2</v>
      </c>
    </row>
    <row r="104" spans="1:32" x14ac:dyDescent="0.25">
      <c r="A104" s="5" t="s">
        <v>36</v>
      </c>
      <c r="B104" s="5">
        <v>2739</v>
      </c>
      <c r="C104" s="5" t="s">
        <v>1424</v>
      </c>
      <c r="D104" s="5" t="s">
        <v>1421</v>
      </c>
      <c r="E104" s="5" t="s">
        <v>1425</v>
      </c>
      <c r="F104" s="5" t="s">
        <v>135</v>
      </c>
      <c r="G104" s="5" t="s">
        <v>1426</v>
      </c>
      <c r="H104" s="5" t="s">
        <v>392</v>
      </c>
      <c r="I104" s="5" t="s">
        <v>393</v>
      </c>
      <c r="J104" s="5">
        <v>32</v>
      </c>
      <c r="K104" s="5" t="s">
        <v>13</v>
      </c>
      <c r="L104" s="5" t="s">
        <v>152</v>
      </c>
      <c r="M104" s="6">
        <v>65.997399999999999</v>
      </c>
      <c r="N104" s="6">
        <v>2111.9168</v>
      </c>
      <c r="O104" s="59">
        <v>140</v>
      </c>
      <c r="P104" s="59" t="s">
        <v>2487</v>
      </c>
      <c r="Q104" s="5"/>
      <c r="R104" s="5"/>
    </row>
    <row r="105" spans="1:32" x14ac:dyDescent="0.25">
      <c r="A105" s="4" t="s">
        <v>36</v>
      </c>
      <c r="B105" s="4">
        <v>2739</v>
      </c>
      <c r="C105" s="4" t="s">
        <v>1424</v>
      </c>
      <c r="D105" s="4" t="s">
        <v>1421</v>
      </c>
      <c r="E105" s="4" t="s">
        <v>1425</v>
      </c>
      <c r="F105" s="4" t="s">
        <v>135</v>
      </c>
      <c r="G105" s="4" t="s">
        <v>1426</v>
      </c>
      <c r="H105" s="4" t="s">
        <v>386</v>
      </c>
      <c r="I105" s="4" t="s">
        <v>387</v>
      </c>
      <c r="J105" s="4">
        <v>42</v>
      </c>
      <c r="K105" s="4" t="s">
        <v>13</v>
      </c>
      <c r="L105" s="4" t="s">
        <v>152</v>
      </c>
      <c r="M105" s="2">
        <v>8.0004000000000008</v>
      </c>
      <c r="N105" s="2">
        <v>336.01679999999999</v>
      </c>
    </row>
    <row r="106" spans="1:32" x14ac:dyDescent="0.25">
      <c r="A106" s="4" t="s">
        <v>36</v>
      </c>
      <c r="B106" s="4">
        <v>2740</v>
      </c>
      <c r="C106" s="4" t="s">
        <v>1431</v>
      </c>
      <c r="D106" s="4" t="s">
        <v>1421</v>
      </c>
      <c r="E106" s="4" t="s">
        <v>1432</v>
      </c>
      <c r="F106" s="4" t="s">
        <v>135</v>
      </c>
      <c r="G106" s="4" t="s">
        <v>1433</v>
      </c>
      <c r="H106" s="4" t="s">
        <v>327</v>
      </c>
      <c r="I106" s="4" t="s">
        <v>328</v>
      </c>
      <c r="J106" s="4">
        <v>100</v>
      </c>
      <c r="K106" s="4" t="s">
        <v>13</v>
      </c>
      <c r="L106" s="4" t="s">
        <v>1436</v>
      </c>
      <c r="M106" s="2">
        <v>12.685</v>
      </c>
      <c r="N106" s="2">
        <v>1268.5</v>
      </c>
    </row>
    <row r="107" spans="1:32" x14ac:dyDescent="0.25">
      <c r="A107" s="4" t="s">
        <v>36</v>
      </c>
      <c r="B107" s="4">
        <v>2740</v>
      </c>
      <c r="C107" s="4" t="s">
        <v>1431</v>
      </c>
      <c r="D107" s="4" t="s">
        <v>1421</v>
      </c>
      <c r="E107" s="4" t="s">
        <v>1432</v>
      </c>
      <c r="F107" s="4" t="s">
        <v>135</v>
      </c>
      <c r="G107" s="4" t="s">
        <v>1433</v>
      </c>
      <c r="H107" s="4" t="s">
        <v>412</v>
      </c>
      <c r="I107" s="4" t="s">
        <v>413</v>
      </c>
      <c r="J107" s="4">
        <v>100</v>
      </c>
      <c r="K107" s="4" t="s">
        <v>13</v>
      </c>
      <c r="L107" s="4" t="s">
        <v>1436</v>
      </c>
      <c r="M107" s="2">
        <v>55.46</v>
      </c>
      <c r="N107" s="2">
        <v>5546</v>
      </c>
    </row>
    <row r="108" spans="1:32" x14ac:dyDescent="0.25">
      <c r="A108" s="4" t="s">
        <v>36</v>
      </c>
      <c r="B108" s="4">
        <v>2739</v>
      </c>
      <c r="C108" s="4" t="s">
        <v>1424</v>
      </c>
      <c r="D108" s="4" t="s">
        <v>1421</v>
      </c>
      <c r="E108" s="4" t="s">
        <v>1425</v>
      </c>
      <c r="F108" s="4" t="s">
        <v>135</v>
      </c>
      <c r="G108" s="4" t="s">
        <v>1426</v>
      </c>
      <c r="H108" s="4" t="s">
        <v>388</v>
      </c>
      <c r="I108" s="4" t="s">
        <v>389</v>
      </c>
      <c r="J108" s="4">
        <v>96</v>
      </c>
      <c r="K108" s="4" t="s">
        <v>13</v>
      </c>
      <c r="L108" s="4" t="s">
        <v>152</v>
      </c>
      <c r="M108" s="2">
        <v>79.001000000000005</v>
      </c>
      <c r="N108" s="2">
        <v>7584.0959999999995</v>
      </c>
    </row>
    <row r="109" spans="1:32" x14ac:dyDescent="0.25">
      <c r="A109" s="4" t="s">
        <v>36</v>
      </c>
      <c r="B109" s="4">
        <v>1398</v>
      </c>
      <c r="C109" s="4" t="s">
        <v>379</v>
      </c>
      <c r="D109" s="4" t="s">
        <v>354</v>
      </c>
      <c r="E109" s="4" t="s">
        <v>380</v>
      </c>
      <c r="F109" s="4" t="s">
        <v>135</v>
      </c>
      <c r="G109" s="4" t="s">
        <v>381</v>
      </c>
      <c r="H109" s="4" t="s">
        <v>416</v>
      </c>
      <c r="I109" s="4" t="s">
        <v>417</v>
      </c>
      <c r="J109" s="4">
        <v>40</v>
      </c>
      <c r="K109" s="4" t="s">
        <v>13</v>
      </c>
      <c r="L109" s="4" t="s">
        <v>352</v>
      </c>
      <c r="M109" s="2">
        <v>979.4</v>
      </c>
      <c r="N109" s="2">
        <v>39176</v>
      </c>
    </row>
    <row r="110" spans="1:32" x14ac:dyDescent="0.25">
      <c r="A110" s="4" t="s">
        <v>36</v>
      </c>
      <c r="B110" s="4">
        <v>1923</v>
      </c>
      <c r="C110" s="4" t="s">
        <v>909</v>
      </c>
      <c r="D110" s="4" t="s">
        <v>896</v>
      </c>
      <c r="E110" s="4" t="s">
        <v>910</v>
      </c>
      <c r="F110" s="4" t="s">
        <v>40</v>
      </c>
      <c r="G110" s="4" t="s">
        <v>911</v>
      </c>
      <c r="H110" s="4" t="s">
        <v>416</v>
      </c>
      <c r="I110" s="4" t="s">
        <v>417</v>
      </c>
      <c r="J110" s="4">
        <v>20</v>
      </c>
      <c r="K110" s="4" t="s">
        <v>13</v>
      </c>
      <c r="L110" s="4" t="s">
        <v>232</v>
      </c>
      <c r="M110" s="2">
        <v>942.00580000000002</v>
      </c>
      <c r="N110" s="2">
        <v>18840.116000000002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2"/>
      <c r="AE110" s="2"/>
      <c r="AF110" s="4"/>
    </row>
    <row r="111" spans="1:32" x14ac:dyDescent="0.25">
      <c r="A111" s="4" t="s">
        <v>36</v>
      </c>
      <c r="B111" s="4">
        <v>2740</v>
      </c>
      <c r="C111" s="4" t="s">
        <v>1431</v>
      </c>
      <c r="D111" s="4" t="s">
        <v>1421</v>
      </c>
      <c r="E111" s="4" t="s">
        <v>1432</v>
      </c>
      <c r="F111" s="4" t="s">
        <v>135</v>
      </c>
      <c r="G111" s="4" t="s">
        <v>1433</v>
      </c>
      <c r="H111" s="4" t="s">
        <v>416</v>
      </c>
      <c r="I111" s="4" t="s">
        <v>417</v>
      </c>
      <c r="J111" s="4">
        <v>16</v>
      </c>
      <c r="K111" s="4" t="s">
        <v>13</v>
      </c>
      <c r="L111" s="4" t="s">
        <v>1436</v>
      </c>
      <c r="M111" s="2">
        <v>495.6</v>
      </c>
      <c r="N111" s="2">
        <v>7929.6</v>
      </c>
    </row>
    <row r="112" spans="1:32" x14ac:dyDescent="0.25">
      <c r="A112" s="4" t="s">
        <v>36</v>
      </c>
      <c r="B112" s="4">
        <v>2755</v>
      </c>
      <c r="C112" s="4" t="s">
        <v>1462</v>
      </c>
      <c r="D112" s="4" t="s">
        <v>1463</v>
      </c>
      <c r="E112" s="4" t="s">
        <v>1464</v>
      </c>
      <c r="F112" s="4" t="s">
        <v>135</v>
      </c>
      <c r="G112" s="4" t="s">
        <v>1465</v>
      </c>
      <c r="H112" s="17" t="s">
        <v>1416</v>
      </c>
      <c r="I112" s="17" t="s">
        <v>1417</v>
      </c>
      <c r="J112" s="17">
        <v>17</v>
      </c>
      <c r="K112" s="17" t="s">
        <v>13</v>
      </c>
      <c r="L112" s="17" t="s">
        <v>1415</v>
      </c>
      <c r="M112" s="18">
        <v>696.2</v>
      </c>
      <c r="N112" s="18">
        <v>11835.4</v>
      </c>
    </row>
    <row r="113" spans="1:16" s="60" customFormat="1" x14ac:dyDescent="0.25">
      <c r="A113" s="60" t="s">
        <v>36</v>
      </c>
      <c r="B113" s="60">
        <v>2766</v>
      </c>
      <c r="C113" s="60" t="s">
        <v>1472</v>
      </c>
      <c r="D113" s="60" t="s">
        <v>1467</v>
      </c>
      <c r="E113" s="60" t="s">
        <v>1473</v>
      </c>
      <c r="F113" s="60" t="s">
        <v>135</v>
      </c>
      <c r="G113" s="60" t="s">
        <v>1474</v>
      </c>
      <c r="H113" s="61" t="s">
        <v>1413</v>
      </c>
      <c r="I113" s="61" t="s">
        <v>1414</v>
      </c>
      <c r="J113" s="61">
        <v>10</v>
      </c>
      <c r="K113" s="61" t="s">
        <v>13</v>
      </c>
      <c r="L113" s="61" t="s">
        <v>152</v>
      </c>
      <c r="M113" s="62">
        <v>615.00419999999997</v>
      </c>
      <c r="N113" s="62">
        <v>6150.0420000000004</v>
      </c>
      <c r="O113" s="92"/>
      <c r="P113" s="92"/>
    </row>
    <row r="114" spans="1:16" s="60" customFormat="1" x14ac:dyDescent="0.25">
      <c r="A114" s="60" t="s">
        <v>36</v>
      </c>
      <c r="B114" s="60">
        <v>2780</v>
      </c>
      <c r="C114" s="60" t="s">
        <v>1500</v>
      </c>
      <c r="D114" s="60" t="s">
        <v>1497</v>
      </c>
      <c r="E114" s="60" t="s">
        <v>1501</v>
      </c>
      <c r="F114" s="60" t="s">
        <v>135</v>
      </c>
      <c r="G114" s="60" t="s">
        <v>1502</v>
      </c>
      <c r="H114" s="61" t="s">
        <v>1505</v>
      </c>
      <c r="I114" s="61" t="s">
        <v>1506</v>
      </c>
      <c r="J114" s="61">
        <v>10</v>
      </c>
      <c r="K114" s="61" t="s">
        <v>13</v>
      </c>
      <c r="L114" s="61" t="s">
        <v>1436</v>
      </c>
      <c r="M114" s="62">
        <v>914.5</v>
      </c>
      <c r="N114" s="62">
        <v>9145</v>
      </c>
      <c r="O114" s="92"/>
      <c r="P114" s="92"/>
    </row>
    <row r="115" spans="1:16" x14ac:dyDescent="0.25">
      <c r="A115" s="4" t="s">
        <v>36</v>
      </c>
      <c r="B115" s="4">
        <v>2740</v>
      </c>
      <c r="C115" s="4" t="s">
        <v>1431</v>
      </c>
      <c r="D115" s="4" t="s">
        <v>1421</v>
      </c>
      <c r="E115" s="4" t="s">
        <v>1432</v>
      </c>
      <c r="F115" s="4" t="s">
        <v>135</v>
      </c>
      <c r="G115" s="4" t="s">
        <v>1433</v>
      </c>
      <c r="H115" s="4" t="s">
        <v>1441</v>
      </c>
      <c r="I115" s="4" t="s">
        <v>1442</v>
      </c>
      <c r="J115" s="4">
        <v>5</v>
      </c>
      <c r="K115" s="4" t="s">
        <v>13</v>
      </c>
      <c r="L115" s="4" t="s">
        <v>1436</v>
      </c>
      <c r="M115" s="2">
        <v>737.5</v>
      </c>
      <c r="N115" s="2">
        <v>3687.5</v>
      </c>
    </row>
    <row r="116" spans="1:16" x14ac:dyDescent="0.25">
      <c r="A116" s="4" t="s">
        <v>36</v>
      </c>
      <c r="B116" s="4">
        <v>2780</v>
      </c>
      <c r="C116" s="4" t="s">
        <v>1500</v>
      </c>
      <c r="D116" s="4" t="s">
        <v>1497</v>
      </c>
      <c r="E116" s="4" t="s">
        <v>1501</v>
      </c>
      <c r="F116" s="4" t="s">
        <v>135</v>
      </c>
      <c r="G116" s="4" t="s">
        <v>1502</v>
      </c>
      <c r="H116" s="4" t="s">
        <v>1441</v>
      </c>
      <c r="I116" s="4" t="s">
        <v>1442</v>
      </c>
      <c r="J116" s="4">
        <v>5</v>
      </c>
      <c r="K116" s="4" t="s">
        <v>13</v>
      </c>
      <c r="L116" s="4" t="s">
        <v>1436</v>
      </c>
      <c r="M116" s="2">
        <v>737.5</v>
      </c>
      <c r="N116" s="2">
        <v>3687.5</v>
      </c>
    </row>
    <row r="117" spans="1:16" x14ac:dyDescent="0.25">
      <c r="A117" s="4" t="s">
        <v>36</v>
      </c>
      <c r="B117" s="4">
        <v>2780</v>
      </c>
      <c r="C117" s="4" t="s">
        <v>1500</v>
      </c>
      <c r="D117" s="4" t="s">
        <v>1497</v>
      </c>
      <c r="E117" s="4" t="s">
        <v>1501</v>
      </c>
      <c r="F117" s="4" t="s">
        <v>135</v>
      </c>
      <c r="G117" s="4" t="s">
        <v>1502</v>
      </c>
      <c r="H117" s="4" t="s">
        <v>1503</v>
      </c>
      <c r="I117" s="4" t="s">
        <v>1504</v>
      </c>
      <c r="J117" s="4">
        <v>15</v>
      </c>
      <c r="K117" s="4" t="s">
        <v>13</v>
      </c>
      <c r="L117" s="4" t="s">
        <v>1436</v>
      </c>
      <c r="M117" s="2">
        <v>1711</v>
      </c>
      <c r="N117" s="2">
        <v>25665</v>
      </c>
    </row>
    <row r="118" spans="1:16" x14ac:dyDescent="0.25">
      <c r="A118" s="4" t="s">
        <v>36</v>
      </c>
      <c r="B118" s="4">
        <v>2740</v>
      </c>
      <c r="C118" s="4" t="s">
        <v>1431</v>
      </c>
      <c r="D118" s="4" t="s">
        <v>1421</v>
      </c>
      <c r="E118" s="4" t="s">
        <v>1432</v>
      </c>
      <c r="F118" s="4" t="s">
        <v>135</v>
      </c>
      <c r="G118" s="4" t="s">
        <v>1433</v>
      </c>
      <c r="H118" s="4" t="s">
        <v>333</v>
      </c>
      <c r="I118" s="4" t="s">
        <v>334</v>
      </c>
      <c r="J118" s="4">
        <v>15</v>
      </c>
      <c r="K118" s="4" t="s">
        <v>13</v>
      </c>
      <c r="L118" s="4" t="s">
        <v>1436</v>
      </c>
      <c r="M118" s="2">
        <v>100.3</v>
      </c>
      <c r="N118" s="2">
        <v>1504.5</v>
      </c>
    </row>
    <row r="119" spans="1:16" s="8" customFormat="1" x14ac:dyDescent="0.25">
      <c r="A119" s="4" t="s">
        <v>36</v>
      </c>
      <c r="B119" s="4">
        <v>2740</v>
      </c>
      <c r="C119" s="4" t="s">
        <v>1431</v>
      </c>
      <c r="D119" s="4" t="s">
        <v>1421</v>
      </c>
      <c r="E119" s="4" t="s">
        <v>1432</v>
      </c>
      <c r="F119" s="4" t="s">
        <v>135</v>
      </c>
      <c r="G119" s="4" t="s">
        <v>1433</v>
      </c>
      <c r="H119" s="4" t="s">
        <v>1443</v>
      </c>
      <c r="I119" s="4" t="s">
        <v>1444</v>
      </c>
      <c r="J119" s="4">
        <v>20</v>
      </c>
      <c r="K119" s="4" t="s">
        <v>13</v>
      </c>
      <c r="L119" s="4" t="s">
        <v>1436</v>
      </c>
      <c r="M119" s="2">
        <v>92.04</v>
      </c>
      <c r="N119" s="2">
        <v>1840.8</v>
      </c>
      <c r="O119" s="12"/>
      <c r="P119" s="91"/>
    </row>
    <row r="120" spans="1:16" x14ac:dyDescent="0.25">
      <c r="A120" s="4" t="s">
        <v>36</v>
      </c>
      <c r="B120" s="4">
        <v>2740</v>
      </c>
      <c r="C120" s="4" t="s">
        <v>1431</v>
      </c>
      <c r="D120" s="4" t="s">
        <v>1421</v>
      </c>
      <c r="E120" s="4" t="s">
        <v>1432</v>
      </c>
      <c r="F120" s="4" t="s">
        <v>135</v>
      </c>
      <c r="G120" s="4" t="s">
        <v>1433</v>
      </c>
      <c r="H120" s="4" t="s">
        <v>329</v>
      </c>
      <c r="I120" s="4" t="s">
        <v>330</v>
      </c>
      <c r="J120" s="4">
        <v>6</v>
      </c>
      <c r="K120" s="4" t="s">
        <v>13</v>
      </c>
      <c r="L120" s="4" t="s">
        <v>1436</v>
      </c>
      <c r="M120" s="2">
        <v>11.741</v>
      </c>
      <c r="N120" s="2">
        <v>70.445999999999998</v>
      </c>
      <c r="O120" s="91"/>
    </row>
    <row r="121" spans="1:16" x14ac:dyDescent="0.25">
      <c r="A121" s="8" t="s">
        <v>36</v>
      </c>
      <c r="B121" s="8">
        <v>2732</v>
      </c>
      <c r="C121" s="8" t="s">
        <v>1410</v>
      </c>
      <c r="D121" s="8" t="s">
        <v>1407</v>
      </c>
      <c r="E121" s="8" t="s">
        <v>1411</v>
      </c>
      <c r="F121" s="8" t="s">
        <v>135</v>
      </c>
      <c r="G121" s="8" t="s">
        <v>1412</v>
      </c>
      <c r="H121" s="8" t="s">
        <v>384</v>
      </c>
      <c r="I121" s="8" t="s">
        <v>385</v>
      </c>
      <c r="J121" s="8">
        <v>75</v>
      </c>
      <c r="K121" s="8" t="s">
        <v>13</v>
      </c>
      <c r="L121" s="8" t="s">
        <v>1415</v>
      </c>
      <c r="M121" s="9">
        <v>46.61</v>
      </c>
      <c r="N121" s="9">
        <v>3495.75</v>
      </c>
    </row>
    <row r="122" spans="1:16" x14ac:dyDescent="0.25">
      <c r="A122" s="4" t="s">
        <v>36</v>
      </c>
      <c r="B122" s="4">
        <v>2740</v>
      </c>
      <c r="C122" s="4" t="s">
        <v>1431</v>
      </c>
      <c r="D122" s="4" t="s">
        <v>1421</v>
      </c>
      <c r="E122" s="4" t="s">
        <v>1432</v>
      </c>
      <c r="F122" s="4" t="s">
        <v>135</v>
      </c>
      <c r="G122" s="4" t="s">
        <v>1433</v>
      </c>
      <c r="H122" s="4" t="s">
        <v>1449</v>
      </c>
      <c r="I122" s="4" t="s">
        <v>1450</v>
      </c>
      <c r="J122" s="4">
        <v>2</v>
      </c>
      <c r="K122" s="4" t="s">
        <v>13</v>
      </c>
      <c r="L122" s="4" t="s">
        <v>1436</v>
      </c>
      <c r="M122" s="2">
        <v>16.460999999999999</v>
      </c>
      <c r="N122" s="2">
        <v>32.921999999999997</v>
      </c>
    </row>
    <row r="123" spans="1:16" x14ac:dyDescent="0.25">
      <c r="A123" s="4" t="s">
        <v>36</v>
      </c>
      <c r="B123" s="4">
        <v>2739</v>
      </c>
      <c r="C123" s="4" t="s">
        <v>1424</v>
      </c>
      <c r="D123" s="4" t="s">
        <v>1421</v>
      </c>
      <c r="E123" s="4" t="s">
        <v>1425</v>
      </c>
      <c r="F123" s="4" t="s">
        <v>135</v>
      </c>
      <c r="G123" s="4" t="s">
        <v>1426</v>
      </c>
      <c r="H123" s="4" t="s">
        <v>1429</v>
      </c>
      <c r="I123" s="4" t="s">
        <v>1430</v>
      </c>
      <c r="J123" s="4">
        <v>70</v>
      </c>
      <c r="K123" s="4" t="s">
        <v>13</v>
      </c>
      <c r="L123" s="4" t="s">
        <v>152</v>
      </c>
      <c r="M123" s="2">
        <v>80.004000000000005</v>
      </c>
      <c r="N123" s="2">
        <v>5600.28</v>
      </c>
    </row>
    <row r="124" spans="1:16" x14ac:dyDescent="0.25">
      <c r="A124" s="4" t="s">
        <v>36</v>
      </c>
      <c r="B124" s="4">
        <v>2780</v>
      </c>
      <c r="C124" s="4" t="s">
        <v>1500</v>
      </c>
      <c r="D124" s="4" t="s">
        <v>1497</v>
      </c>
      <c r="E124" s="4" t="s">
        <v>1501</v>
      </c>
      <c r="F124" s="4" t="s">
        <v>135</v>
      </c>
      <c r="G124" s="4" t="s">
        <v>1502</v>
      </c>
      <c r="H124" s="4" t="s">
        <v>394</v>
      </c>
      <c r="I124" s="4" t="s">
        <v>395</v>
      </c>
      <c r="J124" s="4">
        <v>332</v>
      </c>
      <c r="K124" s="4" t="s">
        <v>13</v>
      </c>
      <c r="L124" s="4" t="s">
        <v>1436</v>
      </c>
      <c r="M124" s="2">
        <v>34.22</v>
      </c>
      <c r="N124" s="2">
        <v>11361.04</v>
      </c>
    </row>
    <row r="125" spans="1:16" x14ac:dyDescent="0.25">
      <c r="A125" s="4" t="s">
        <v>36</v>
      </c>
      <c r="B125" s="4">
        <v>2739</v>
      </c>
      <c r="C125" s="4" t="s">
        <v>1424</v>
      </c>
      <c r="D125" s="4" t="s">
        <v>1421</v>
      </c>
      <c r="E125" s="4" t="s">
        <v>1425</v>
      </c>
      <c r="F125" s="4" t="s">
        <v>135</v>
      </c>
      <c r="G125" s="4" t="s">
        <v>1426</v>
      </c>
      <c r="H125" s="4" t="s">
        <v>406</v>
      </c>
      <c r="I125" s="4" t="s">
        <v>407</v>
      </c>
      <c r="J125" s="4">
        <v>50</v>
      </c>
      <c r="K125" s="4" t="s">
        <v>13</v>
      </c>
      <c r="L125" s="4" t="s">
        <v>152</v>
      </c>
      <c r="M125" s="2">
        <v>470.00580000000002</v>
      </c>
      <c r="N125" s="2">
        <v>23500.29</v>
      </c>
    </row>
    <row r="126" spans="1:16" x14ac:dyDescent="0.25">
      <c r="A126" s="4" t="s">
        <v>36</v>
      </c>
      <c r="B126" s="4">
        <v>2766</v>
      </c>
      <c r="C126" s="4" t="s">
        <v>1472</v>
      </c>
      <c r="D126" s="4" t="s">
        <v>1467</v>
      </c>
      <c r="E126" s="4" t="s">
        <v>1473</v>
      </c>
      <c r="F126" s="4" t="s">
        <v>135</v>
      </c>
      <c r="G126" s="4" t="s">
        <v>1474</v>
      </c>
      <c r="H126" s="4" t="s">
        <v>406</v>
      </c>
      <c r="I126" s="4" t="s">
        <v>407</v>
      </c>
      <c r="J126" s="4">
        <v>58</v>
      </c>
      <c r="K126" s="4" t="s">
        <v>13</v>
      </c>
      <c r="L126" s="4" t="s">
        <v>152</v>
      </c>
      <c r="M126" s="2">
        <v>470.00580000000002</v>
      </c>
      <c r="N126" s="2">
        <v>27260.3364</v>
      </c>
    </row>
    <row r="127" spans="1:16" x14ac:dyDescent="0.25">
      <c r="A127" s="4" t="s">
        <v>36</v>
      </c>
      <c r="B127" s="4">
        <v>2740</v>
      </c>
      <c r="C127" s="4" t="s">
        <v>1431</v>
      </c>
      <c r="D127" s="4" t="s">
        <v>1421</v>
      </c>
      <c r="E127" s="4" t="s">
        <v>1432</v>
      </c>
      <c r="F127" s="4" t="s">
        <v>135</v>
      </c>
      <c r="G127" s="4" t="s">
        <v>1433</v>
      </c>
      <c r="H127" s="4" t="s">
        <v>363</v>
      </c>
      <c r="I127" s="4" t="s">
        <v>364</v>
      </c>
      <c r="J127" s="4">
        <v>50</v>
      </c>
      <c r="K127" s="4" t="s">
        <v>13</v>
      </c>
      <c r="L127" s="4" t="s">
        <v>1436</v>
      </c>
      <c r="M127" s="2">
        <v>63.72</v>
      </c>
      <c r="N127" s="2">
        <v>3186</v>
      </c>
    </row>
    <row r="128" spans="1:16" x14ac:dyDescent="0.25">
      <c r="A128" s="4" t="s">
        <v>36</v>
      </c>
      <c r="B128" s="4">
        <v>1397</v>
      </c>
      <c r="C128" s="4" t="s">
        <v>353</v>
      </c>
      <c r="D128" s="4" t="s">
        <v>354</v>
      </c>
      <c r="E128" s="4" t="s">
        <v>355</v>
      </c>
      <c r="F128" s="4" t="s">
        <v>40</v>
      </c>
      <c r="G128" s="4" t="s">
        <v>356</v>
      </c>
      <c r="H128" s="4" t="s">
        <v>357</v>
      </c>
      <c r="I128" s="4" t="s">
        <v>358</v>
      </c>
      <c r="J128" s="4">
        <v>200</v>
      </c>
      <c r="K128" s="4" t="s">
        <v>13</v>
      </c>
      <c r="L128" s="4" t="s">
        <v>352</v>
      </c>
      <c r="M128" s="2">
        <v>84.96</v>
      </c>
      <c r="N128" s="2">
        <v>16992</v>
      </c>
    </row>
    <row r="129" spans="1:18" x14ac:dyDescent="0.25">
      <c r="A129" s="4" t="s">
        <v>36</v>
      </c>
      <c r="B129" s="4">
        <v>2780</v>
      </c>
      <c r="C129" s="4" t="s">
        <v>1500</v>
      </c>
      <c r="D129" s="4" t="s">
        <v>1497</v>
      </c>
      <c r="E129" s="4" t="s">
        <v>1501</v>
      </c>
      <c r="F129" s="4" t="s">
        <v>135</v>
      </c>
      <c r="G129" s="4" t="s">
        <v>1502</v>
      </c>
      <c r="H129" s="4" t="s">
        <v>357</v>
      </c>
      <c r="I129" s="4" t="s">
        <v>358</v>
      </c>
      <c r="J129" s="4">
        <v>30</v>
      </c>
      <c r="K129" s="4" t="s">
        <v>13</v>
      </c>
      <c r="L129" s="4" t="s">
        <v>1436</v>
      </c>
      <c r="M129" s="2">
        <v>64.900000000000006</v>
      </c>
      <c r="N129" s="2">
        <v>1947</v>
      </c>
    </row>
    <row r="130" spans="1:18" x14ac:dyDescent="0.25">
      <c r="A130" s="8" t="s">
        <v>36</v>
      </c>
      <c r="B130" s="8">
        <v>1386</v>
      </c>
      <c r="C130" s="8" t="s">
        <v>316</v>
      </c>
      <c r="D130" s="8" t="s">
        <v>292</v>
      </c>
      <c r="E130" s="8" t="s">
        <v>317</v>
      </c>
      <c r="F130" s="8" t="s">
        <v>40</v>
      </c>
      <c r="G130" s="8" t="s">
        <v>318</v>
      </c>
      <c r="H130" s="8" t="s">
        <v>319</v>
      </c>
      <c r="I130" s="8" t="s">
        <v>320</v>
      </c>
      <c r="J130" s="8">
        <v>9</v>
      </c>
      <c r="K130" s="8" t="s">
        <v>13</v>
      </c>
      <c r="L130" s="8" t="s">
        <v>211</v>
      </c>
      <c r="M130" s="9">
        <v>118</v>
      </c>
      <c r="N130" s="9">
        <v>1062</v>
      </c>
    </row>
    <row r="131" spans="1:18" x14ac:dyDescent="0.25">
      <c r="A131" s="8" t="s">
        <v>36</v>
      </c>
      <c r="B131" s="8">
        <v>1923</v>
      </c>
      <c r="C131" s="8" t="s">
        <v>909</v>
      </c>
      <c r="D131" s="8" t="s">
        <v>896</v>
      </c>
      <c r="E131" s="8" t="s">
        <v>910</v>
      </c>
      <c r="F131" s="8" t="s">
        <v>40</v>
      </c>
      <c r="G131" s="8" t="s">
        <v>911</v>
      </c>
      <c r="H131" s="8" t="s">
        <v>319</v>
      </c>
      <c r="I131" s="8" t="s">
        <v>320</v>
      </c>
      <c r="J131" s="8">
        <v>5</v>
      </c>
      <c r="K131" s="8" t="s">
        <v>13</v>
      </c>
      <c r="L131" s="8" t="s">
        <v>232</v>
      </c>
      <c r="M131" s="9">
        <v>158.60380000000001</v>
      </c>
      <c r="N131" s="9">
        <v>793.01900000000001</v>
      </c>
    </row>
    <row r="132" spans="1:18" x14ac:dyDescent="0.25">
      <c r="A132" s="8" t="s">
        <v>36</v>
      </c>
      <c r="B132" s="8">
        <v>2732</v>
      </c>
      <c r="C132" s="8" t="s">
        <v>1410</v>
      </c>
      <c r="D132" s="8" t="s">
        <v>1407</v>
      </c>
      <c r="E132" s="8" t="s">
        <v>1411</v>
      </c>
      <c r="F132" s="8" t="s">
        <v>135</v>
      </c>
      <c r="G132" s="8" t="s">
        <v>1412</v>
      </c>
      <c r="H132" s="8" t="s">
        <v>319</v>
      </c>
      <c r="I132" s="8" t="s">
        <v>320</v>
      </c>
      <c r="J132" s="8">
        <v>25</v>
      </c>
      <c r="K132" s="8" t="s">
        <v>13</v>
      </c>
      <c r="L132" s="8" t="s">
        <v>1415</v>
      </c>
      <c r="M132" s="9">
        <v>123.9</v>
      </c>
      <c r="N132" s="9">
        <v>3097.5</v>
      </c>
    </row>
    <row r="133" spans="1:18" x14ac:dyDescent="0.25">
      <c r="A133" s="4" t="s">
        <v>36</v>
      </c>
      <c r="B133" s="4">
        <v>1398</v>
      </c>
      <c r="C133" s="4" t="s">
        <v>379</v>
      </c>
      <c r="D133" s="4" t="s">
        <v>354</v>
      </c>
      <c r="E133" s="4" t="s">
        <v>380</v>
      </c>
      <c r="F133" s="4" t="s">
        <v>135</v>
      </c>
      <c r="G133" s="4" t="s">
        <v>381</v>
      </c>
      <c r="H133" s="4" t="s">
        <v>404</v>
      </c>
      <c r="I133" s="4" t="s">
        <v>405</v>
      </c>
      <c r="J133" s="4">
        <v>10</v>
      </c>
      <c r="K133" s="4" t="s">
        <v>13</v>
      </c>
      <c r="L133" s="4" t="s">
        <v>352</v>
      </c>
      <c r="M133" s="2">
        <v>413</v>
      </c>
      <c r="N133" s="2">
        <v>4130</v>
      </c>
    </row>
    <row r="134" spans="1:18" x14ac:dyDescent="0.25">
      <c r="A134" s="4" t="s">
        <v>36</v>
      </c>
      <c r="B134" s="4">
        <v>2739</v>
      </c>
      <c r="C134" s="4" t="s">
        <v>1424</v>
      </c>
      <c r="D134" s="4" t="s">
        <v>1421</v>
      </c>
      <c r="E134" s="4" t="s">
        <v>1425</v>
      </c>
      <c r="F134" s="4" t="s">
        <v>135</v>
      </c>
      <c r="G134" s="4" t="s">
        <v>1426</v>
      </c>
      <c r="H134" s="4" t="s">
        <v>404</v>
      </c>
      <c r="I134" s="4" t="s">
        <v>405</v>
      </c>
      <c r="J134" s="4">
        <v>5</v>
      </c>
      <c r="K134" s="4" t="s">
        <v>13</v>
      </c>
      <c r="L134" s="4" t="s">
        <v>152</v>
      </c>
      <c r="M134" s="2">
        <v>118</v>
      </c>
      <c r="N134" s="2">
        <v>590</v>
      </c>
    </row>
    <row r="135" spans="1:18" x14ac:dyDescent="0.25">
      <c r="A135" s="5" t="s">
        <v>36</v>
      </c>
      <c r="B135" s="5">
        <v>1434</v>
      </c>
      <c r="C135" s="5" t="s">
        <v>473</v>
      </c>
      <c r="D135" s="5" t="s">
        <v>338</v>
      </c>
      <c r="E135" s="5" t="s">
        <v>474</v>
      </c>
      <c r="F135" s="5" t="s">
        <v>40</v>
      </c>
      <c r="G135" s="5" t="s">
        <v>475</v>
      </c>
      <c r="H135" s="5" t="s">
        <v>487</v>
      </c>
      <c r="I135" s="5" t="s">
        <v>488</v>
      </c>
      <c r="J135" s="5">
        <v>4</v>
      </c>
      <c r="K135" s="5" t="s">
        <v>13</v>
      </c>
      <c r="L135" s="5" t="s">
        <v>476</v>
      </c>
      <c r="M135" s="6">
        <v>166.99359999999999</v>
      </c>
      <c r="N135" s="6">
        <v>667.97439999999995</v>
      </c>
    </row>
    <row r="136" spans="1:18" x14ac:dyDescent="0.25">
      <c r="A136" s="5" t="s">
        <v>36</v>
      </c>
      <c r="B136" s="5">
        <v>1978</v>
      </c>
      <c r="C136" s="5" t="s">
        <v>997</v>
      </c>
      <c r="D136" s="5" t="s">
        <v>998</v>
      </c>
      <c r="E136" s="5" t="s">
        <v>999</v>
      </c>
      <c r="F136" s="5" t="s">
        <v>40</v>
      </c>
      <c r="G136" s="5" t="s">
        <v>1000</v>
      </c>
      <c r="H136" s="5" t="s">
        <v>487</v>
      </c>
      <c r="I136" s="5" t="s">
        <v>488</v>
      </c>
      <c r="J136" s="5">
        <v>10</v>
      </c>
      <c r="K136" s="5" t="s">
        <v>13</v>
      </c>
      <c r="L136" s="5" t="s">
        <v>1001</v>
      </c>
      <c r="M136" s="6">
        <v>149.86000000000001</v>
      </c>
      <c r="N136" s="6">
        <v>1498.6</v>
      </c>
    </row>
    <row r="137" spans="1:18" x14ac:dyDescent="0.25">
      <c r="A137" s="5" t="s">
        <v>36</v>
      </c>
      <c r="B137" s="5">
        <v>2916</v>
      </c>
      <c r="C137" s="5" t="s">
        <v>1639</v>
      </c>
      <c r="D137" s="5" t="s">
        <v>1636</v>
      </c>
      <c r="E137" s="5" t="s">
        <v>1640</v>
      </c>
      <c r="F137" s="5" t="s">
        <v>135</v>
      </c>
      <c r="G137" s="5" t="s">
        <v>1641</v>
      </c>
      <c r="H137" s="5" t="s">
        <v>487</v>
      </c>
      <c r="I137" s="5" t="s">
        <v>488</v>
      </c>
      <c r="J137" s="5">
        <v>20</v>
      </c>
      <c r="K137" s="5" t="s">
        <v>13</v>
      </c>
      <c r="L137" s="5" t="s">
        <v>1642</v>
      </c>
      <c r="M137" s="6">
        <v>166.99359999999999</v>
      </c>
      <c r="N137" s="6">
        <v>3339.8719999999998</v>
      </c>
      <c r="O137" s="59">
        <v>38</v>
      </c>
      <c r="P137" s="59" t="s">
        <v>2488</v>
      </c>
      <c r="Q137" s="5"/>
      <c r="R137" s="5"/>
    </row>
    <row r="138" spans="1:18" x14ac:dyDescent="0.25">
      <c r="A138" s="5" t="s">
        <v>36</v>
      </c>
      <c r="B138" s="5">
        <v>2916</v>
      </c>
      <c r="C138" s="5" t="s">
        <v>1639</v>
      </c>
      <c r="D138" s="5" t="s">
        <v>1636</v>
      </c>
      <c r="E138" s="5" t="s">
        <v>1640</v>
      </c>
      <c r="F138" s="5" t="s">
        <v>135</v>
      </c>
      <c r="G138" s="5" t="s">
        <v>1641</v>
      </c>
      <c r="H138" s="5" t="s">
        <v>1643</v>
      </c>
      <c r="I138" s="5" t="s">
        <v>1644</v>
      </c>
      <c r="J138" s="5">
        <v>50</v>
      </c>
      <c r="K138" s="5" t="s">
        <v>13</v>
      </c>
      <c r="L138" s="5" t="s">
        <v>1642</v>
      </c>
      <c r="M138" s="6">
        <v>21.995200000000001</v>
      </c>
      <c r="N138" s="6">
        <v>1099.76</v>
      </c>
      <c r="O138" s="59">
        <v>106</v>
      </c>
      <c r="P138" s="59" t="s">
        <v>2489</v>
      </c>
      <c r="Q138" s="5"/>
      <c r="R138" s="5"/>
    </row>
    <row r="139" spans="1:18" x14ac:dyDescent="0.25">
      <c r="A139" s="4" t="s">
        <v>36</v>
      </c>
      <c r="B139" s="4">
        <v>1333</v>
      </c>
      <c r="C139" s="4" t="s">
        <v>146</v>
      </c>
      <c r="D139" s="4" t="s">
        <v>147</v>
      </c>
      <c r="E139" s="4" t="s">
        <v>148</v>
      </c>
      <c r="F139" s="4" t="s">
        <v>40</v>
      </c>
      <c r="G139" s="4" t="s">
        <v>149</v>
      </c>
      <c r="H139" s="4" t="s">
        <v>175</v>
      </c>
      <c r="I139" s="4" t="s">
        <v>176</v>
      </c>
      <c r="J139" s="4">
        <v>40</v>
      </c>
      <c r="K139" s="4" t="s">
        <v>13</v>
      </c>
      <c r="L139" s="4" t="s">
        <v>152</v>
      </c>
      <c r="M139" s="2">
        <v>52.002600000000001</v>
      </c>
      <c r="N139" s="2">
        <v>2080.1039999999998</v>
      </c>
    </row>
    <row r="140" spans="1:18" x14ac:dyDescent="0.25">
      <c r="A140" s="4" t="s">
        <v>36</v>
      </c>
      <c r="B140" s="4">
        <v>2916</v>
      </c>
      <c r="C140" s="4" t="s">
        <v>1639</v>
      </c>
      <c r="D140" s="4" t="s">
        <v>1636</v>
      </c>
      <c r="E140" s="4" t="s">
        <v>1667</v>
      </c>
      <c r="F140" s="4" t="s">
        <v>135</v>
      </c>
      <c r="G140" s="4" t="s">
        <v>1641</v>
      </c>
      <c r="H140" s="4" t="s">
        <v>175</v>
      </c>
      <c r="I140" s="4" t="s">
        <v>176</v>
      </c>
      <c r="J140" s="4">
        <v>30</v>
      </c>
      <c r="K140" s="4" t="s">
        <v>13</v>
      </c>
      <c r="L140" s="4" t="s">
        <v>1642</v>
      </c>
      <c r="M140" s="2">
        <v>57.997</v>
      </c>
      <c r="N140" s="2">
        <v>1739.91</v>
      </c>
    </row>
    <row r="141" spans="1:18" x14ac:dyDescent="0.25">
      <c r="A141" s="5" t="s">
        <v>36</v>
      </c>
      <c r="B141" s="5">
        <v>2916</v>
      </c>
      <c r="C141" s="5" t="s">
        <v>1639</v>
      </c>
      <c r="D141" s="5" t="s">
        <v>1636</v>
      </c>
      <c r="E141" s="5" t="s">
        <v>1667</v>
      </c>
      <c r="F141" s="5" t="s">
        <v>135</v>
      </c>
      <c r="G141" s="5" t="s">
        <v>1641</v>
      </c>
      <c r="H141" s="5" t="s">
        <v>1672</v>
      </c>
      <c r="I141" s="5" t="s">
        <v>1673</v>
      </c>
      <c r="J141" s="5">
        <v>15</v>
      </c>
      <c r="K141" s="5" t="s">
        <v>13</v>
      </c>
      <c r="L141" s="5" t="s">
        <v>1642</v>
      </c>
      <c r="M141" s="6">
        <v>74.34</v>
      </c>
      <c r="N141" s="6">
        <v>1115.0999999999999</v>
      </c>
      <c r="O141" s="59">
        <v>32</v>
      </c>
      <c r="P141" s="59" t="s">
        <v>2490</v>
      </c>
      <c r="Q141" s="5"/>
      <c r="R141" s="5"/>
    </row>
    <row r="142" spans="1:18" x14ac:dyDescent="0.25">
      <c r="A142" s="4" t="s">
        <v>36</v>
      </c>
      <c r="B142" s="4">
        <v>2945</v>
      </c>
      <c r="C142" s="4" t="s">
        <v>1715</v>
      </c>
      <c r="D142" s="4" t="s">
        <v>1716</v>
      </c>
      <c r="E142" s="4" t="s">
        <v>1717</v>
      </c>
      <c r="F142" s="4" t="s">
        <v>40</v>
      </c>
      <c r="G142" s="4" t="s">
        <v>1718</v>
      </c>
      <c r="H142" s="4" t="s">
        <v>1725</v>
      </c>
      <c r="I142" s="4" t="s">
        <v>1726</v>
      </c>
      <c r="J142" s="4">
        <v>400</v>
      </c>
      <c r="K142" s="4" t="s">
        <v>13</v>
      </c>
      <c r="L142" s="4" t="s">
        <v>1642</v>
      </c>
      <c r="M142" s="2">
        <v>11.3398</v>
      </c>
      <c r="N142" s="2">
        <v>4535.92</v>
      </c>
    </row>
    <row r="143" spans="1:18" x14ac:dyDescent="0.25">
      <c r="A143" s="4" t="s">
        <v>36</v>
      </c>
      <c r="B143" s="4">
        <v>2916</v>
      </c>
      <c r="C143" s="4" t="s">
        <v>1639</v>
      </c>
      <c r="D143" s="4" t="s">
        <v>1636</v>
      </c>
      <c r="E143" s="4" t="s">
        <v>1640</v>
      </c>
      <c r="F143" s="4" t="s">
        <v>135</v>
      </c>
      <c r="G143" s="4" t="s">
        <v>1641</v>
      </c>
      <c r="H143" s="4" t="s">
        <v>510</v>
      </c>
      <c r="I143" s="4" t="s">
        <v>511</v>
      </c>
      <c r="J143" s="4">
        <v>1700</v>
      </c>
      <c r="K143" s="4" t="s">
        <v>13</v>
      </c>
      <c r="L143" s="4" t="s">
        <v>1642</v>
      </c>
      <c r="M143" s="2">
        <v>14.242599999999999</v>
      </c>
      <c r="N143" s="2">
        <v>24212.42</v>
      </c>
    </row>
    <row r="144" spans="1:18" x14ac:dyDescent="0.25">
      <c r="A144" s="4" t="s">
        <v>36</v>
      </c>
      <c r="B144" s="4">
        <v>2916</v>
      </c>
      <c r="C144" s="4" t="s">
        <v>1639</v>
      </c>
      <c r="D144" s="4" t="s">
        <v>1636</v>
      </c>
      <c r="E144" s="4" t="s">
        <v>1640</v>
      </c>
      <c r="F144" s="4" t="s">
        <v>135</v>
      </c>
      <c r="G144" s="4" t="s">
        <v>1641</v>
      </c>
      <c r="H144" s="4" t="s">
        <v>1645</v>
      </c>
      <c r="I144" s="4" t="s">
        <v>1646</v>
      </c>
      <c r="J144" s="4">
        <v>750</v>
      </c>
      <c r="K144" s="4" t="s">
        <v>13</v>
      </c>
      <c r="L144" s="4" t="s">
        <v>1642</v>
      </c>
      <c r="M144" s="2">
        <v>22.998200000000001</v>
      </c>
      <c r="N144" s="2">
        <v>17248.650000000001</v>
      </c>
    </row>
    <row r="145" spans="1:29" x14ac:dyDescent="0.25">
      <c r="A145" s="4" t="s">
        <v>36</v>
      </c>
      <c r="B145" s="4">
        <v>2919</v>
      </c>
      <c r="C145" s="4" t="s">
        <v>1685</v>
      </c>
      <c r="D145" s="4" t="s">
        <v>1681</v>
      </c>
      <c r="E145" s="4" t="s">
        <v>1686</v>
      </c>
      <c r="F145" s="4" t="s">
        <v>135</v>
      </c>
      <c r="G145" s="4" t="s">
        <v>1687</v>
      </c>
      <c r="H145" s="4" t="s">
        <v>177</v>
      </c>
      <c r="I145" s="4" t="s">
        <v>178</v>
      </c>
      <c r="J145" s="4">
        <v>180</v>
      </c>
      <c r="K145" s="4" t="s">
        <v>13</v>
      </c>
      <c r="L145" s="4" t="s">
        <v>1688</v>
      </c>
      <c r="M145" s="2">
        <v>53.1</v>
      </c>
      <c r="N145" s="2">
        <v>9558</v>
      </c>
    </row>
    <row r="146" spans="1:29" x14ac:dyDescent="0.25">
      <c r="A146" s="4" t="s">
        <v>36</v>
      </c>
      <c r="B146" s="4">
        <v>2922</v>
      </c>
      <c r="C146" s="4" t="s">
        <v>1691</v>
      </c>
      <c r="D146" s="4" t="s">
        <v>1692</v>
      </c>
      <c r="E146" s="4" t="s">
        <v>1693</v>
      </c>
      <c r="F146" s="4" t="s">
        <v>40</v>
      </c>
      <c r="G146" s="4" t="s">
        <v>1694</v>
      </c>
      <c r="H146" s="4" t="s">
        <v>177</v>
      </c>
      <c r="I146" s="4" t="s">
        <v>178</v>
      </c>
      <c r="J146" s="4">
        <v>20</v>
      </c>
      <c r="K146" s="4" t="s">
        <v>13</v>
      </c>
      <c r="L146" s="4" t="s">
        <v>1688</v>
      </c>
      <c r="M146" s="2">
        <v>53.1</v>
      </c>
      <c r="N146" s="2">
        <v>1062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2"/>
      <c r="AB146" s="2"/>
      <c r="AC146" s="4"/>
    </row>
    <row r="147" spans="1:29" x14ac:dyDescent="0.25">
      <c r="A147" s="4" t="s">
        <v>36</v>
      </c>
      <c r="B147" s="4">
        <v>2916</v>
      </c>
      <c r="C147" s="4" t="s">
        <v>1639</v>
      </c>
      <c r="D147" s="4" t="s">
        <v>1636</v>
      </c>
      <c r="E147" s="4" t="s">
        <v>1640</v>
      </c>
      <c r="F147" s="4" t="s">
        <v>135</v>
      </c>
      <c r="G147" s="4" t="s">
        <v>1641</v>
      </c>
      <c r="H147" s="4" t="s">
        <v>302</v>
      </c>
      <c r="I147" s="4" t="s">
        <v>303</v>
      </c>
      <c r="J147" s="4">
        <v>500</v>
      </c>
      <c r="K147" s="4" t="s">
        <v>13</v>
      </c>
      <c r="L147" s="4" t="s">
        <v>1642</v>
      </c>
      <c r="M147" s="2">
        <v>12.803000000000001</v>
      </c>
      <c r="N147" s="2">
        <v>6401.5</v>
      </c>
    </row>
    <row r="148" spans="1:29" x14ac:dyDescent="0.25">
      <c r="A148" s="4" t="s">
        <v>36</v>
      </c>
      <c r="B148" s="4">
        <v>2916</v>
      </c>
      <c r="C148" s="4" t="s">
        <v>1639</v>
      </c>
      <c r="D148" s="4" t="s">
        <v>1636</v>
      </c>
      <c r="E148" s="4" t="s">
        <v>1640</v>
      </c>
      <c r="F148" s="4" t="s">
        <v>135</v>
      </c>
      <c r="G148" s="4" t="s">
        <v>1641</v>
      </c>
      <c r="H148" s="4" t="s">
        <v>514</v>
      </c>
      <c r="I148" s="4" t="s">
        <v>515</v>
      </c>
      <c r="J148" s="4">
        <v>200</v>
      </c>
      <c r="K148" s="4" t="s">
        <v>13</v>
      </c>
      <c r="L148" s="4" t="s">
        <v>1642</v>
      </c>
      <c r="M148" s="2">
        <v>11.847200000000001</v>
      </c>
      <c r="N148" s="2">
        <v>2369.44</v>
      </c>
    </row>
    <row r="149" spans="1:29" x14ac:dyDescent="0.25">
      <c r="A149" s="4" t="s">
        <v>36</v>
      </c>
      <c r="B149" s="4">
        <v>1344</v>
      </c>
      <c r="C149" s="4" t="s">
        <v>205</v>
      </c>
      <c r="D149" s="4" t="s">
        <v>206</v>
      </c>
      <c r="E149" s="4" t="s">
        <v>207</v>
      </c>
      <c r="F149" s="4" t="s">
        <v>135</v>
      </c>
      <c r="G149" s="4" t="s">
        <v>208</v>
      </c>
      <c r="H149" s="4" t="s">
        <v>216</v>
      </c>
      <c r="I149" s="4" t="s">
        <v>217</v>
      </c>
      <c r="J149" s="4">
        <v>10</v>
      </c>
      <c r="K149" s="4" t="s">
        <v>13</v>
      </c>
      <c r="L149" s="4" t="s">
        <v>211</v>
      </c>
      <c r="M149" s="2">
        <v>147.5</v>
      </c>
      <c r="N149" s="2">
        <v>1475</v>
      </c>
    </row>
    <row r="150" spans="1:29" x14ac:dyDescent="0.25">
      <c r="A150" s="4" t="s">
        <v>36</v>
      </c>
      <c r="B150" s="4">
        <v>2449</v>
      </c>
      <c r="C150" s="4" t="s">
        <v>1281</v>
      </c>
      <c r="D150" s="4" t="s">
        <v>1282</v>
      </c>
      <c r="E150" s="4" t="s">
        <v>1283</v>
      </c>
      <c r="F150" s="4" t="s">
        <v>40</v>
      </c>
      <c r="G150" s="4" t="s">
        <v>1284</v>
      </c>
      <c r="H150" s="4" t="s">
        <v>1285</v>
      </c>
      <c r="I150" s="4" t="s">
        <v>1286</v>
      </c>
      <c r="J150" s="4">
        <v>500</v>
      </c>
      <c r="K150" s="4" t="s">
        <v>13</v>
      </c>
      <c r="L150" s="4" t="s">
        <v>1287</v>
      </c>
      <c r="M150" s="2">
        <v>41.3</v>
      </c>
      <c r="N150" s="2">
        <v>20650</v>
      </c>
    </row>
    <row r="151" spans="1:29" x14ac:dyDescent="0.25">
      <c r="A151" s="4" t="s">
        <v>36</v>
      </c>
      <c r="B151" s="4">
        <v>1978</v>
      </c>
      <c r="C151" s="4" t="s">
        <v>997</v>
      </c>
      <c r="D151" s="4" t="s">
        <v>998</v>
      </c>
      <c r="E151" s="4" t="s">
        <v>999</v>
      </c>
      <c r="F151" s="4" t="s">
        <v>40</v>
      </c>
      <c r="G151" s="4" t="s">
        <v>1000</v>
      </c>
      <c r="H151" s="4" t="s">
        <v>157</v>
      </c>
      <c r="I151" s="4" t="s">
        <v>158</v>
      </c>
      <c r="J151" s="4">
        <v>50</v>
      </c>
      <c r="K151" s="4" t="s">
        <v>13</v>
      </c>
      <c r="L151" s="4" t="s">
        <v>1001</v>
      </c>
      <c r="M151" s="2">
        <v>19.47</v>
      </c>
      <c r="N151" s="2">
        <v>973.5</v>
      </c>
    </row>
    <row r="152" spans="1:29" x14ac:dyDescent="0.25">
      <c r="A152" s="4" t="s">
        <v>36</v>
      </c>
      <c r="B152" s="4">
        <v>2916</v>
      </c>
      <c r="C152" s="4" t="s">
        <v>1639</v>
      </c>
      <c r="D152" s="4" t="s">
        <v>1636</v>
      </c>
      <c r="E152" s="4" t="s">
        <v>1640</v>
      </c>
      <c r="F152" s="4" t="s">
        <v>135</v>
      </c>
      <c r="G152" s="4" t="s">
        <v>1641</v>
      </c>
      <c r="H152" s="4" t="s">
        <v>157</v>
      </c>
      <c r="I152" s="4" t="s">
        <v>158</v>
      </c>
      <c r="J152" s="4">
        <v>100</v>
      </c>
      <c r="K152" s="4" t="s">
        <v>13</v>
      </c>
      <c r="L152" s="4" t="s">
        <v>1642</v>
      </c>
      <c r="M152" s="2">
        <v>16.791399999999999</v>
      </c>
      <c r="N152" s="2">
        <v>1679.14</v>
      </c>
    </row>
    <row r="153" spans="1:29" x14ac:dyDescent="0.25">
      <c r="A153" s="4" t="s">
        <v>36</v>
      </c>
      <c r="B153" s="4">
        <v>1989</v>
      </c>
      <c r="C153" s="4" t="s">
        <v>1008</v>
      </c>
      <c r="D153" s="4" t="s">
        <v>1009</v>
      </c>
      <c r="E153" s="4" t="s">
        <v>1010</v>
      </c>
      <c r="F153" s="4" t="s">
        <v>135</v>
      </c>
      <c r="G153" s="4" t="s">
        <v>1011</v>
      </c>
      <c r="H153" s="4" t="s">
        <v>498</v>
      </c>
      <c r="I153" s="4" t="s">
        <v>499</v>
      </c>
      <c r="J153" s="4">
        <v>10</v>
      </c>
      <c r="K153" s="4" t="s">
        <v>13</v>
      </c>
      <c r="L153" s="4" t="s">
        <v>102</v>
      </c>
      <c r="M153" s="2">
        <v>725.00379999999996</v>
      </c>
      <c r="N153" s="2">
        <v>7250.0379999999996</v>
      </c>
    </row>
    <row r="154" spans="1:29" x14ac:dyDescent="0.25">
      <c r="A154" s="4" t="s">
        <v>36</v>
      </c>
      <c r="B154" s="4">
        <v>2916</v>
      </c>
      <c r="C154" s="4" t="s">
        <v>1639</v>
      </c>
      <c r="D154" s="4" t="s">
        <v>1636</v>
      </c>
      <c r="E154" s="4" t="s">
        <v>1640</v>
      </c>
      <c r="F154" s="4" t="s">
        <v>135</v>
      </c>
      <c r="G154" s="4" t="s">
        <v>1641</v>
      </c>
      <c r="H154" s="4" t="s">
        <v>498</v>
      </c>
      <c r="I154" s="4" t="s">
        <v>499</v>
      </c>
      <c r="J154" s="4">
        <v>10</v>
      </c>
      <c r="K154" s="4" t="s">
        <v>13</v>
      </c>
      <c r="L154" s="4" t="s">
        <v>1642</v>
      </c>
      <c r="M154" s="2">
        <v>746.99900000000002</v>
      </c>
      <c r="N154" s="2">
        <v>7469.99</v>
      </c>
    </row>
    <row r="155" spans="1:29" x14ac:dyDescent="0.25">
      <c r="A155" s="4" t="s">
        <v>36</v>
      </c>
      <c r="B155" s="4">
        <v>2916</v>
      </c>
      <c r="C155" s="4" t="s">
        <v>1639</v>
      </c>
      <c r="D155" s="4" t="s">
        <v>1636</v>
      </c>
      <c r="E155" s="4" t="s">
        <v>1667</v>
      </c>
      <c r="F155" s="4" t="s">
        <v>135</v>
      </c>
      <c r="G155" s="4" t="s">
        <v>1641</v>
      </c>
      <c r="H155" s="4" t="s">
        <v>165</v>
      </c>
      <c r="I155" s="4" t="s">
        <v>166</v>
      </c>
      <c r="J155" s="4">
        <v>24</v>
      </c>
      <c r="K155" s="4" t="s">
        <v>13</v>
      </c>
      <c r="L155" s="4" t="s">
        <v>1642</v>
      </c>
      <c r="M155" s="2">
        <v>4.9913999999999996</v>
      </c>
      <c r="N155" s="2">
        <v>119.7936</v>
      </c>
    </row>
    <row r="156" spans="1:29" x14ac:dyDescent="0.25">
      <c r="A156" s="4" t="s">
        <v>36</v>
      </c>
      <c r="B156" s="4">
        <v>2916</v>
      </c>
      <c r="C156" s="4" t="s">
        <v>1639</v>
      </c>
      <c r="D156" s="4" t="s">
        <v>1636</v>
      </c>
      <c r="E156" s="4" t="s">
        <v>1667</v>
      </c>
      <c r="F156" s="4" t="s">
        <v>135</v>
      </c>
      <c r="G156" s="4" t="s">
        <v>1641</v>
      </c>
      <c r="H156" s="4" t="s">
        <v>1670</v>
      </c>
      <c r="I156" s="4" t="s">
        <v>1671</v>
      </c>
      <c r="J156" s="4">
        <v>25</v>
      </c>
      <c r="K156" s="4" t="s">
        <v>13</v>
      </c>
      <c r="L156" s="4" t="s">
        <v>1642</v>
      </c>
      <c r="M156" s="2">
        <v>96.476799999999997</v>
      </c>
      <c r="N156" s="2">
        <v>2411.92</v>
      </c>
    </row>
    <row r="157" spans="1:29" x14ac:dyDescent="0.25">
      <c r="A157" s="4" t="s">
        <v>36</v>
      </c>
      <c r="B157" s="4">
        <v>2945</v>
      </c>
      <c r="C157" s="4" t="s">
        <v>1715</v>
      </c>
      <c r="D157" s="4" t="s">
        <v>1716</v>
      </c>
      <c r="E157" s="4" t="s">
        <v>1717</v>
      </c>
      <c r="F157" s="4" t="s">
        <v>40</v>
      </c>
      <c r="G157" s="4" t="s">
        <v>1718</v>
      </c>
      <c r="H157" s="4" t="s">
        <v>1721</v>
      </c>
      <c r="I157" s="4" t="s">
        <v>1722</v>
      </c>
      <c r="J157" s="4">
        <v>25</v>
      </c>
      <c r="K157" s="4" t="s">
        <v>13</v>
      </c>
      <c r="L157" s="4" t="s">
        <v>1642</v>
      </c>
      <c r="M157" s="2">
        <v>85.349400000000003</v>
      </c>
      <c r="N157" s="2">
        <v>2133.7350000000001</v>
      </c>
    </row>
    <row r="158" spans="1:29" s="8" customFormat="1" x14ac:dyDescent="0.25">
      <c r="A158" s="8" t="s">
        <v>36</v>
      </c>
      <c r="B158" s="8">
        <v>2945</v>
      </c>
      <c r="C158" s="8" t="s">
        <v>1715</v>
      </c>
      <c r="D158" s="8" t="s">
        <v>1716</v>
      </c>
      <c r="E158" s="8" t="s">
        <v>1717</v>
      </c>
      <c r="F158" s="8" t="s">
        <v>40</v>
      </c>
      <c r="G158" s="8" t="s">
        <v>1718</v>
      </c>
      <c r="H158" s="8" t="s">
        <v>1719</v>
      </c>
      <c r="I158" s="8" t="s">
        <v>1720</v>
      </c>
      <c r="J158" s="8">
        <v>300</v>
      </c>
      <c r="K158" s="8" t="s">
        <v>13</v>
      </c>
      <c r="L158" s="8" t="s">
        <v>1642</v>
      </c>
      <c r="M158" s="9">
        <v>1.3688</v>
      </c>
      <c r="N158" s="9">
        <v>410.64</v>
      </c>
      <c r="O158" s="91"/>
      <c r="P158" s="91"/>
    </row>
    <row r="159" spans="1:29" x14ac:dyDescent="0.25">
      <c r="A159" s="4" t="s">
        <v>36</v>
      </c>
      <c r="B159" s="4">
        <v>2945</v>
      </c>
      <c r="C159" s="4" t="s">
        <v>1715</v>
      </c>
      <c r="D159" s="4" t="s">
        <v>1716</v>
      </c>
      <c r="E159" s="4" t="s">
        <v>1717</v>
      </c>
      <c r="F159" s="4" t="s">
        <v>40</v>
      </c>
      <c r="G159" s="4" t="s">
        <v>1718</v>
      </c>
      <c r="H159" s="4" t="s">
        <v>295</v>
      </c>
      <c r="I159" s="4" t="s">
        <v>296</v>
      </c>
      <c r="J159" s="4">
        <v>40</v>
      </c>
      <c r="K159" s="4" t="s">
        <v>13</v>
      </c>
      <c r="L159" s="4" t="s">
        <v>1642</v>
      </c>
      <c r="M159" s="2">
        <v>42.48</v>
      </c>
      <c r="N159" s="2">
        <v>1699.2</v>
      </c>
    </row>
    <row r="160" spans="1:29" x14ac:dyDescent="0.25">
      <c r="A160" s="4" t="s">
        <v>36</v>
      </c>
      <c r="B160" s="4">
        <v>2916</v>
      </c>
      <c r="C160" s="4" t="s">
        <v>1639</v>
      </c>
      <c r="D160" s="4" t="s">
        <v>1636</v>
      </c>
      <c r="E160" s="4" t="s">
        <v>1640</v>
      </c>
      <c r="F160" s="4" t="s">
        <v>135</v>
      </c>
      <c r="G160" s="4" t="s">
        <v>1641</v>
      </c>
      <c r="H160" s="4" t="s">
        <v>502</v>
      </c>
      <c r="I160" s="4" t="s">
        <v>503</v>
      </c>
      <c r="J160" s="4">
        <v>100</v>
      </c>
      <c r="K160" s="4" t="s">
        <v>13</v>
      </c>
      <c r="L160" s="4" t="s">
        <v>1642</v>
      </c>
      <c r="M160" s="2">
        <v>28.296399999999998</v>
      </c>
      <c r="N160" s="2">
        <v>2829.64</v>
      </c>
    </row>
    <row r="161" spans="1:18" x14ac:dyDescent="0.25">
      <c r="A161" s="5" t="s">
        <v>36</v>
      </c>
      <c r="B161" s="5">
        <v>1344</v>
      </c>
      <c r="C161" s="5" t="s">
        <v>205</v>
      </c>
      <c r="D161" s="5" t="s">
        <v>206</v>
      </c>
      <c r="E161" s="5" t="s">
        <v>207</v>
      </c>
      <c r="F161" s="5" t="s">
        <v>135</v>
      </c>
      <c r="G161" s="5" t="s">
        <v>208</v>
      </c>
      <c r="H161" s="5" t="s">
        <v>222</v>
      </c>
      <c r="I161" s="5" t="s">
        <v>223</v>
      </c>
      <c r="J161" s="5">
        <v>20</v>
      </c>
      <c r="K161" s="5" t="s">
        <v>13</v>
      </c>
      <c r="L161" s="5" t="s">
        <v>211</v>
      </c>
      <c r="M161" s="6">
        <v>23.6</v>
      </c>
      <c r="N161" s="6">
        <v>472</v>
      </c>
    </row>
    <row r="162" spans="1:18" x14ac:dyDescent="0.25">
      <c r="A162" s="5" t="s">
        <v>36</v>
      </c>
      <c r="B162" s="5">
        <v>2916</v>
      </c>
      <c r="C162" s="5" t="s">
        <v>1639</v>
      </c>
      <c r="D162" s="5" t="s">
        <v>1636</v>
      </c>
      <c r="E162" s="5" t="s">
        <v>1667</v>
      </c>
      <c r="F162" s="5" t="s">
        <v>135</v>
      </c>
      <c r="G162" s="5" t="s">
        <v>1641</v>
      </c>
      <c r="H162" s="5" t="s">
        <v>222</v>
      </c>
      <c r="I162" s="5" t="s">
        <v>223</v>
      </c>
      <c r="J162" s="5">
        <v>25</v>
      </c>
      <c r="K162" s="5" t="s">
        <v>13</v>
      </c>
      <c r="L162" s="5" t="s">
        <v>1642</v>
      </c>
      <c r="M162" s="6">
        <v>27.14</v>
      </c>
      <c r="N162" s="6">
        <v>678.5</v>
      </c>
      <c r="O162" s="59">
        <v>55</v>
      </c>
      <c r="P162" s="59" t="s">
        <v>2491</v>
      </c>
      <c r="Q162" s="5"/>
      <c r="R162" s="5"/>
    </row>
    <row r="163" spans="1:18" s="8" customFormat="1" x14ac:dyDescent="0.25">
      <c r="A163" s="8" t="s">
        <v>36</v>
      </c>
      <c r="B163" s="8">
        <v>3093</v>
      </c>
      <c r="C163" s="8" t="s">
        <v>1780</v>
      </c>
      <c r="D163" s="8" t="s">
        <v>1781</v>
      </c>
      <c r="E163" s="8" t="s">
        <v>1782</v>
      </c>
      <c r="F163" s="8" t="s">
        <v>40</v>
      </c>
      <c r="G163" s="8" t="s">
        <v>1783</v>
      </c>
      <c r="H163" s="8" t="s">
        <v>1787</v>
      </c>
      <c r="I163" s="8" t="s">
        <v>1788</v>
      </c>
      <c r="J163" s="8">
        <v>40</v>
      </c>
      <c r="K163" s="8" t="s">
        <v>13</v>
      </c>
      <c r="L163" s="8" t="s">
        <v>1786</v>
      </c>
      <c r="M163" s="9">
        <v>1092.68</v>
      </c>
      <c r="N163" s="9">
        <v>43707.199999999997</v>
      </c>
      <c r="O163" s="91"/>
      <c r="P163" s="91"/>
    </row>
    <row r="164" spans="1:18" x14ac:dyDescent="0.25">
      <c r="A164" s="4" t="s">
        <v>36</v>
      </c>
      <c r="B164" s="4">
        <v>1540</v>
      </c>
      <c r="C164" s="4" t="s">
        <v>710</v>
      </c>
      <c r="D164" s="4" t="s">
        <v>560</v>
      </c>
      <c r="E164" s="4" t="s">
        <v>711</v>
      </c>
      <c r="F164" s="4" t="s">
        <v>40</v>
      </c>
      <c r="G164" s="4" t="s">
        <v>712</v>
      </c>
      <c r="H164" s="4" t="s">
        <v>727</v>
      </c>
      <c r="I164" s="4" t="s">
        <v>728</v>
      </c>
      <c r="J164" s="4">
        <v>30</v>
      </c>
      <c r="K164" s="4" t="s">
        <v>13</v>
      </c>
      <c r="L164" s="4" t="s">
        <v>102</v>
      </c>
      <c r="M164" s="2">
        <v>752.99339999999995</v>
      </c>
      <c r="N164" s="2">
        <v>22589.802</v>
      </c>
    </row>
    <row r="165" spans="1:18" x14ac:dyDescent="0.25">
      <c r="A165" s="4" t="s">
        <v>36</v>
      </c>
      <c r="B165" s="4">
        <v>1540</v>
      </c>
      <c r="C165" s="4" t="s">
        <v>710</v>
      </c>
      <c r="D165" s="4" t="s">
        <v>560</v>
      </c>
      <c r="E165" s="4" t="s">
        <v>711</v>
      </c>
      <c r="F165" s="4" t="s">
        <v>40</v>
      </c>
      <c r="G165" s="4" t="s">
        <v>712</v>
      </c>
      <c r="H165" s="4" t="s">
        <v>729</v>
      </c>
      <c r="I165" s="4" t="s">
        <v>730</v>
      </c>
      <c r="J165" s="4">
        <v>30</v>
      </c>
      <c r="K165" s="4" t="s">
        <v>13</v>
      </c>
      <c r="L165" s="4" t="s">
        <v>102</v>
      </c>
      <c r="M165" s="2">
        <v>972.99260000000004</v>
      </c>
      <c r="N165" s="2">
        <v>29189.777999999998</v>
      </c>
    </row>
    <row r="166" spans="1:18" x14ac:dyDescent="0.25">
      <c r="A166" s="4" t="s">
        <v>36</v>
      </c>
      <c r="B166" s="4">
        <v>2109</v>
      </c>
      <c r="C166" s="4" t="s">
        <v>1095</v>
      </c>
      <c r="D166" s="4" t="s">
        <v>1096</v>
      </c>
      <c r="E166" s="4" t="s">
        <v>1104</v>
      </c>
      <c r="F166" s="4" t="s">
        <v>40</v>
      </c>
      <c r="G166" s="4" t="s">
        <v>1098</v>
      </c>
      <c r="H166" s="4" t="s">
        <v>456</v>
      </c>
      <c r="I166" s="4" t="s">
        <v>457</v>
      </c>
      <c r="J166" s="4">
        <v>50</v>
      </c>
      <c r="K166" s="4" t="s">
        <v>13</v>
      </c>
      <c r="L166" s="4" t="s">
        <v>1101</v>
      </c>
      <c r="M166" s="2">
        <v>3292.2</v>
      </c>
      <c r="N166" s="2">
        <v>164610</v>
      </c>
    </row>
    <row r="167" spans="1:18" x14ac:dyDescent="0.25">
      <c r="A167" s="4" t="s">
        <v>36</v>
      </c>
      <c r="B167" s="4">
        <v>2740</v>
      </c>
      <c r="C167" s="4" t="s">
        <v>1431</v>
      </c>
      <c r="D167" s="4" t="s">
        <v>1421</v>
      </c>
      <c r="E167" s="4" t="s">
        <v>1432</v>
      </c>
      <c r="F167" s="4" t="s">
        <v>135</v>
      </c>
      <c r="G167" s="4" t="s">
        <v>1433</v>
      </c>
      <c r="H167" s="4" t="s">
        <v>1434</v>
      </c>
      <c r="I167" s="4" t="s">
        <v>1435</v>
      </c>
      <c r="J167" s="4">
        <v>10</v>
      </c>
      <c r="K167" s="4" t="s">
        <v>13</v>
      </c>
      <c r="L167" s="4" t="s">
        <v>1436</v>
      </c>
      <c r="M167" s="2">
        <v>110.92</v>
      </c>
      <c r="N167" s="2">
        <v>1109.2</v>
      </c>
    </row>
    <row r="168" spans="1:18" x14ac:dyDescent="0.25">
      <c r="A168" s="4" t="s">
        <v>36</v>
      </c>
      <c r="B168" s="4">
        <v>2766</v>
      </c>
      <c r="C168" s="4" t="s">
        <v>1472</v>
      </c>
      <c r="D168" s="4" t="s">
        <v>1467</v>
      </c>
      <c r="E168" s="4" t="s">
        <v>1473</v>
      </c>
      <c r="F168" s="4" t="s">
        <v>135</v>
      </c>
      <c r="G168" s="4" t="s">
        <v>1474</v>
      </c>
      <c r="H168" s="4" t="s">
        <v>1475</v>
      </c>
      <c r="I168" s="4" t="s">
        <v>1476</v>
      </c>
      <c r="J168" s="4">
        <v>10</v>
      </c>
      <c r="K168" s="4" t="s">
        <v>13</v>
      </c>
      <c r="L168" s="4" t="s">
        <v>152</v>
      </c>
      <c r="M168" s="2">
        <v>419.99740000000003</v>
      </c>
      <c r="N168" s="2">
        <v>4199.9740000000002</v>
      </c>
    </row>
    <row r="169" spans="1:18" x14ac:dyDescent="0.25">
      <c r="A169" s="4" t="s">
        <v>36</v>
      </c>
      <c r="B169" s="4">
        <v>1941</v>
      </c>
      <c r="C169" s="4" t="s">
        <v>923</v>
      </c>
      <c r="D169" s="4" t="s">
        <v>917</v>
      </c>
      <c r="E169" s="4" t="s">
        <v>924</v>
      </c>
      <c r="F169" s="4" t="s">
        <v>135</v>
      </c>
      <c r="G169" s="4" t="s">
        <v>925</v>
      </c>
      <c r="H169" s="4" t="s">
        <v>361</v>
      </c>
      <c r="I169" s="4" t="s">
        <v>362</v>
      </c>
      <c r="J169" s="4">
        <v>70</v>
      </c>
      <c r="K169" s="4" t="s">
        <v>13</v>
      </c>
      <c r="L169" s="4" t="s">
        <v>152</v>
      </c>
      <c r="M169" s="2">
        <v>109.9996</v>
      </c>
      <c r="N169" s="2">
        <v>7699.9719999999998</v>
      </c>
    </row>
    <row r="170" spans="1:18" x14ac:dyDescent="0.25">
      <c r="A170" s="4" t="s">
        <v>36</v>
      </c>
      <c r="B170" s="4">
        <v>2740</v>
      </c>
      <c r="C170" s="4" t="s">
        <v>1431</v>
      </c>
      <c r="D170" s="4" t="s">
        <v>1421</v>
      </c>
      <c r="E170" s="4" t="s">
        <v>1432</v>
      </c>
      <c r="F170" s="4" t="s">
        <v>135</v>
      </c>
      <c r="G170" s="4" t="s">
        <v>1433</v>
      </c>
      <c r="H170" s="4" t="s">
        <v>369</v>
      </c>
      <c r="I170" s="4" t="s">
        <v>370</v>
      </c>
      <c r="J170" s="4">
        <v>150</v>
      </c>
      <c r="K170" s="4" t="s">
        <v>13</v>
      </c>
      <c r="L170" s="4" t="s">
        <v>1436</v>
      </c>
      <c r="M170" s="2">
        <v>41.3</v>
      </c>
      <c r="N170" s="2">
        <v>6195</v>
      </c>
    </row>
    <row r="171" spans="1:18" x14ac:dyDescent="0.25">
      <c r="A171" s="4" t="s">
        <v>36</v>
      </c>
      <c r="B171" s="4">
        <v>2731</v>
      </c>
      <c r="C171" s="4" t="s">
        <v>1406</v>
      </c>
      <c r="D171" s="4" t="s">
        <v>1407</v>
      </c>
      <c r="E171" s="4" t="s">
        <v>1408</v>
      </c>
      <c r="F171" s="4" t="s">
        <v>40</v>
      </c>
      <c r="G171" s="4" t="s">
        <v>1409</v>
      </c>
      <c r="H171" s="4" t="s">
        <v>377</v>
      </c>
      <c r="I171" s="4" t="s">
        <v>378</v>
      </c>
      <c r="J171" s="4">
        <v>150</v>
      </c>
      <c r="K171" s="4" t="s">
        <v>13</v>
      </c>
      <c r="L171" s="4" t="s">
        <v>1287</v>
      </c>
      <c r="M171" s="2">
        <v>88.5</v>
      </c>
      <c r="N171" s="2">
        <v>13275</v>
      </c>
    </row>
    <row r="172" spans="1:18" x14ac:dyDescent="0.25">
      <c r="A172" s="4" t="s">
        <v>36</v>
      </c>
      <c r="B172" s="4">
        <v>2814</v>
      </c>
      <c r="C172" s="4" t="s">
        <v>1557</v>
      </c>
      <c r="D172" s="4" t="s">
        <v>1558</v>
      </c>
      <c r="E172" s="4" t="s">
        <v>1559</v>
      </c>
      <c r="F172" s="4" t="s">
        <v>135</v>
      </c>
      <c r="G172" s="4" t="s">
        <v>1560</v>
      </c>
      <c r="H172" s="4" t="s">
        <v>966</v>
      </c>
      <c r="I172" s="4" t="s">
        <v>967</v>
      </c>
      <c r="J172" s="4">
        <v>500</v>
      </c>
      <c r="K172" s="4" t="s">
        <v>13</v>
      </c>
      <c r="L172" s="4" t="s">
        <v>986</v>
      </c>
      <c r="M172" s="2">
        <v>143.84</v>
      </c>
      <c r="N172" s="2">
        <v>71920</v>
      </c>
    </row>
    <row r="173" spans="1:18" x14ac:dyDescent="0.25">
      <c r="A173" s="4" t="s">
        <v>36</v>
      </c>
      <c r="B173" s="4">
        <v>2798</v>
      </c>
      <c r="C173" s="4" t="s">
        <v>1528</v>
      </c>
      <c r="D173" s="4" t="s">
        <v>1529</v>
      </c>
      <c r="E173" s="4" t="s">
        <v>1530</v>
      </c>
      <c r="F173" s="4" t="s">
        <v>40</v>
      </c>
      <c r="G173" s="4" t="s">
        <v>1531</v>
      </c>
      <c r="H173" s="4" t="s">
        <v>1532</v>
      </c>
      <c r="I173" s="4" t="s">
        <v>1533</v>
      </c>
      <c r="J173" s="4">
        <v>50</v>
      </c>
      <c r="K173" s="4" t="s">
        <v>13</v>
      </c>
      <c r="L173" s="4" t="s">
        <v>1534</v>
      </c>
      <c r="M173" s="2">
        <v>128.18</v>
      </c>
      <c r="N173" s="2">
        <v>6409</v>
      </c>
    </row>
    <row r="174" spans="1:18" x14ac:dyDescent="0.25">
      <c r="A174" s="4" t="s">
        <v>36</v>
      </c>
      <c r="B174" s="4">
        <v>2803</v>
      </c>
      <c r="C174" s="4" t="s">
        <v>1537</v>
      </c>
      <c r="D174" s="4" t="s">
        <v>1538</v>
      </c>
      <c r="E174" s="4" t="s">
        <v>1539</v>
      </c>
      <c r="F174" s="4" t="s">
        <v>135</v>
      </c>
      <c r="G174" s="4" t="s">
        <v>1540</v>
      </c>
      <c r="H174" s="4" t="s">
        <v>1541</v>
      </c>
      <c r="I174" s="4" t="s">
        <v>1542</v>
      </c>
      <c r="J174" s="4">
        <v>10</v>
      </c>
      <c r="K174" s="4" t="s">
        <v>13</v>
      </c>
      <c r="L174" s="4" t="s">
        <v>1436</v>
      </c>
      <c r="M174" s="2">
        <v>289.10000000000002</v>
      </c>
      <c r="N174" s="2">
        <v>2891</v>
      </c>
    </row>
    <row r="175" spans="1:18" x14ac:dyDescent="0.25">
      <c r="A175" s="4" t="s">
        <v>36</v>
      </c>
      <c r="B175" s="4">
        <v>2803</v>
      </c>
      <c r="C175" s="4" t="s">
        <v>1537</v>
      </c>
      <c r="D175" s="4" t="s">
        <v>1538</v>
      </c>
      <c r="E175" s="4" t="s">
        <v>1539</v>
      </c>
      <c r="F175" s="4" t="s">
        <v>135</v>
      </c>
      <c r="G175" s="4" t="s">
        <v>1540</v>
      </c>
      <c r="H175" s="4" t="s">
        <v>926</v>
      </c>
      <c r="I175" s="4" t="s">
        <v>927</v>
      </c>
      <c r="J175" s="4">
        <v>300</v>
      </c>
      <c r="K175" s="4" t="s">
        <v>13</v>
      </c>
      <c r="L175" s="4" t="s">
        <v>1436</v>
      </c>
      <c r="M175" s="2">
        <v>165.2</v>
      </c>
      <c r="N175" s="2">
        <v>49560</v>
      </c>
    </row>
    <row r="176" spans="1:18" x14ac:dyDescent="0.25">
      <c r="A176" s="4" t="s">
        <v>36</v>
      </c>
      <c r="B176" s="4">
        <v>2797</v>
      </c>
      <c r="C176" s="4" t="s">
        <v>1522</v>
      </c>
      <c r="D176" s="4" t="s">
        <v>1519</v>
      </c>
      <c r="E176" s="4" t="s">
        <v>1525</v>
      </c>
      <c r="F176" s="4" t="s">
        <v>135</v>
      </c>
      <c r="G176" s="4" t="s">
        <v>1524</v>
      </c>
      <c r="H176" s="4" t="s">
        <v>963</v>
      </c>
      <c r="I176" s="4" t="s">
        <v>964</v>
      </c>
      <c r="J176" s="4">
        <v>200</v>
      </c>
      <c r="K176" s="4" t="s">
        <v>13</v>
      </c>
      <c r="L176" s="4" t="s">
        <v>1436</v>
      </c>
      <c r="M176" s="2">
        <v>450.76</v>
      </c>
      <c r="N176" s="2">
        <v>90152</v>
      </c>
    </row>
    <row r="177" spans="1:20" x14ac:dyDescent="0.25">
      <c r="A177" s="4" t="s">
        <v>36</v>
      </c>
      <c r="B177" s="4">
        <v>2791</v>
      </c>
      <c r="C177" s="4" t="s">
        <v>1511</v>
      </c>
      <c r="D177" s="4" t="s">
        <v>1512</v>
      </c>
      <c r="E177" s="4" t="s">
        <v>1513</v>
      </c>
      <c r="F177" s="4" t="s">
        <v>40</v>
      </c>
      <c r="G177" s="4" t="s">
        <v>1514</v>
      </c>
      <c r="H177" s="4" t="s">
        <v>1515</v>
      </c>
      <c r="I177" s="4" t="s">
        <v>1516</v>
      </c>
      <c r="J177" s="4">
        <v>30</v>
      </c>
      <c r="K177" s="4" t="s">
        <v>13</v>
      </c>
      <c r="L177" s="4" t="s">
        <v>1517</v>
      </c>
      <c r="M177" s="2">
        <v>206.5</v>
      </c>
      <c r="N177" s="2">
        <v>6195</v>
      </c>
    </row>
    <row r="178" spans="1:20" x14ac:dyDescent="0.25">
      <c r="A178" s="4" t="s">
        <v>36</v>
      </c>
      <c r="B178" s="4">
        <v>2815</v>
      </c>
      <c r="C178" s="4" t="s">
        <v>1565</v>
      </c>
      <c r="D178" s="4" t="s">
        <v>1558</v>
      </c>
      <c r="E178" s="4" t="s">
        <v>1566</v>
      </c>
      <c r="F178" s="4" t="s">
        <v>40</v>
      </c>
      <c r="G178" s="4" t="s">
        <v>1567</v>
      </c>
      <c r="H178" s="4" t="s">
        <v>1568</v>
      </c>
      <c r="I178" s="4" t="s">
        <v>1569</v>
      </c>
      <c r="J178" s="4">
        <v>100</v>
      </c>
      <c r="K178" s="4" t="s">
        <v>13</v>
      </c>
      <c r="L178" s="4" t="s">
        <v>1436</v>
      </c>
      <c r="M178" s="2">
        <v>37.76</v>
      </c>
      <c r="N178" s="2">
        <v>3776</v>
      </c>
    </row>
    <row r="179" spans="1:20" x14ac:dyDescent="0.25">
      <c r="A179" s="4" t="s">
        <v>36</v>
      </c>
      <c r="B179" s="4">
        <v>2731</v>
      </c>
      <c r="C179" s="4" t="s">
        <v>1406</v>
      </c>
      <c r="D179" s="4" t="s">
        <v>1407</v>
      </c>
      <c r="E179" s="4" t="s">
        <v>1408</v>
      </c>
      <c r="F179" s="4" t="s">
        <v>40</v>
      </c>
      <c r="G179" s="4" t="s">
        <v>1409</v>
      </c>
      <c r="H179" s="4" t="s">
        <v>367</v>
      </c>
      <c r="I179" s="4" t="s">
        <v>368</v>
      </c>
      <c r="J179" s="4">
        <v>150</v>
      </c>
      <c r="K179" s="4" t="s">
        <v>13</v>
      </c>
      <c r="L179" s="4" t="s">
        <v>1287</v>
      </c>
      <c r="M179" s="2">
        <v>88.5</v>
      </c>
      <c r="N179" s="2">
        <v>13275</v>
      </c>
    </row>
    <row r="180" spans="1:20" x14ac:dyDescent="0.25">
      <c r="A180" s="4" t="s">
        <v>36</v>
      </c>
      <c r="B180" s="4">
        <v>2731</v>
      </c>
      <c r="C180" s="4" t="s">
        <v>1406</v>
      </c>
      <c r="D180" s="4" t="s">
        <v>1407</v>
      </c>
      <c r="E180" s="4" t="s">
        <v>1408</v>
      </c>
      <c r="F180" s="4" t="s">
        <v>40</v>
      </c>
      <c r="G180" s="4" t="s">
        <v>1409</v>
      </c>
      <c r="H180" s="4" t="s">
        <v>375</v>
      </c>
      <c r="I180" s="4" t="s">
        <v>376</v>
      </c>
      <c r="J180" s="4">
        <v>150</v>
      </c>
      <c r="K180" s="4" t="s">
        <v>13</v>
      </c>
      <c r="L180" s="4" t="s">
        <v>1287</v>
      </c>
      <c r="M180" s="2">
        <v>88.5</v>
      </c>
      <c r="N180" s="2">
        <v>13275</v>
      </c>
    </row>
    <row r="181" spans="1:20" x14ac:dyDescent="0.25">
      <c r="A181" s="4" t="s">
        <v>36</v>
      </c>
      <c r="B181" s="4">
        <v>1959</v>
      </c>
      <c r="C181" s="4" t="s">
        <v>981</v>
      </c>
      <c r="D181" s="4" t="s">
        <v>978</v>
      </c>
      <c r="E181" s="4" t="s">
        <v>982</v>
      </c>
      <c r="F181" s="4" t="s">
        <v>135</v>
      </c>
      <c r="G181" s="4" t="s">
        <v>983</v>
      </c>
      <c r="H181" s="4" t="s">
        <v>984</v>
      </c>
      <c r="I181" s="4" t="s">
        <v>985</v>
      </c>
      <c r="J181" s="4">
        <v>5</v>
      </c>
      <c r="K181" s="4" t="s">
        <v>13</v>
      </c>
      <c r="L181" s="4" t="s">
        <v>986</v>
      </c>
      <c r="M181" s="2">
        <v>2950</v>
      </c>
      <c r="N181" s="2">
        <v>14750</v>
      </c>
    </row>
    <row r="182" spans="1:20" x14ac:dyDescent="0.25">
      <c r="A182" s="4" t="s">
        <v>36</v>
      </c>
      <c r="B182" s="4">
        <v>1349</v>
      </c>
      <c r="C182" s="4" t="s">
        <v>226</v>
      </c>
      <c r="D182" s="4" t="s">
        <v>227</v>
      </c>
      <c r="E182" s="4" t="s">
        <v>228</v>
      </c>
      <c r="F182" s="4" t="s">
        <v>40</v>
      </c>
      <c r="G182" s="4" t="s">
        <v>229</v>
      </c>
      <c r="H182" s="4" t="s">
        <v>237</v>
      </c>
      <c r="I182" s="4" t="s">
        <v>238</v>
      </c>
      <c r="J182" s="4">
        <v>2</v>
      </c>
      <c r="K182" s="4" t="s">
        <v>13</v>
      </c>
      <c r="L182" s="4" t="s">
        <v>232</v>
      </c>
      <c r="M182" s="2">
        <v>6903</v>
      </c>
      <c r="N182" s="2">
        <v>13806</v>
      </c>
    </row>
    <row r="183" spans="1:20" x14ac:dyDescent="0.25">
      <c r="A183" s="4" t="s">
        <v>36</v>
      </c>
      <c r="B183" s="4">
        <v>1963</v>
      </c>
      <c r="C183" s="4" t="s">
        <v>987</v>
      </c>
      <c r="D183" s="4" t="s">
        <v>988</v>
      </c>
      <c r="E183" s="4" t="s">
        <v>989</v>
      </c>
      <c r="F183" s="4" t="s">
        <v>40</v>
      </c>
      <c r="G183" s="4" t="s">
        <v>990</v>
      </c>
      <c r="H183" s="4" t="s">
        <v>991</v>
      </c>
      <c r="I183" s="4" t="s">
        <v>992</v>
      </c>
      <c r="J183" s="4">
        <v>6</v>
      </c>
      <c r="K183" s="4" t="s">
        <v>13</v>
      </c>
      <c r="L183" s="4" t="s">
        <v>986</v>
      </c>
      <c r="M183" s="2">
        <v>13317.48</v>
      </c>
      <c r="N183" s="2">
        <v>79904.88</v>
      </c>
    </row>
    <row r="184" spans="1:20" x14ac:dyDescent="0.25">
      <c r="A184" s="8" t="s">
        <v>36</v>
      </c>
      <c r="B184" s="8">
        <v>1027</v>
      </c>
      <c r="C184" s="8" t="s">
        <v>2138</v>
      </c>
      <c r="D184" s="8" t="s">
        <v>2125</v>
      </c>
      <c r="E184" s="8" t="s">
        <v>2139</v>
      </c>
      <c r="F184" s="8" t="s">
        <v>135</v>
      </c>
      <c r="G184" s="8" t="s">
        <v>1627</v>
      </c>
      <c r="H184" s="8" t="s">
        <v>2140</v>
      </c>
      <c r="I184" s="8" t="s">
        <v>2141</v>
      </c>
      <c r="J184" s="8">
        <v>100</v>
      </c>
      <c r="K184" s="8" t="s">
        <v>13</v>
      </c>
      <c r="L184" s="8" t="s">
        <v>2142</v>
      </c>
      <c r="M184" s="9">
        <v>54.87</v>
      </c>
      <c r="N184" s="9">
        <v>5487</v>
      </c>
    </row>
    <row r="185" spans="1:20" x14ac:dyDescent="0.25">
      <c r="A185" s="8" t="s">
        <v>36</v>
      </c>
      <c r="B185" s="8">
        <v>785</v>
      </c>
      <c r="C185" s="8" t="s">
        <v>1953</v>
      </c>
      <c r="D185" s="8" t="s">
        <v>1954</v>
      </c>
      <c r="E185" s="8" t="s">
        <v>1955</v>
      </c>
      <c r="F185" s="8" t="s">
        <v>135</v>
      </c>
      <c r="G185" s="8" t="s">
        <v>1956</v>
      </c>
      <c r="H185" s="8" t="s">
        <v>1963</v>
      </c>
      <c r="I185" s="8" t="s">
        <v>1964</v>
      </c>
      <c r="J185" s="8">
        <v>15</v>
      </c>
      <c r="K185" s="8" t="s">
        <v>13</v>
      </c>
      <c r="L185" s="8" t="s">
        <v>1343</v>
      </c>
      <c r="M185" s="9">
        <v>1584.6102000000001</v>
      </c>
      <c r="N185" s="9">
        <v>23769.152999999998</v>
      </c>
    </row>
    <row r="186" spans="1:20" x14ac:dyDescent="0.25">
      <c r="A186" s="11" t="s">
        <v>36</v>
      </c>
      <c r="B186" s="11">
        <v>3387</v>
      </c>
      <c r="C186" s="11" t="s">
        <v>2352</v>
      </c>
      <c r="D186" s="11" t="s">
        <v>2353</v>
      </c>
      <c r="E186" s="11" t="s">
        <v>2354</v>
      </c>
      <c r="F186" s="11" t="s">
        <v>135</v>
      </c>
      <c r="G186" s="11" t="s">
        <v>2355</v>
      </c>
      <c r="H186" s="11" t="s">
        <v>2356</v>
      </c>
      <c r="I186" s="11" t="s">
        <v>2357</v>
      </c>
      <c r="J186" s="11">
        <v>700</v>
      </c>
      <c r="K186" s="11" t="s">
        <v>13</v>
      </c>
      <c r="L186" s="11" t="s">
        <v>1436</v>
      </c>
      <c r="M186" s="2">
        <v>100.3</v>
      </c>
      <c r="N186" s="2">
        <v>70210</v>
      </c>
    </row>
    <row r="187" spans="1:20" ht="15.75" thickBot="1" x14ac:dyDescent="0.3">
      <c r="A187" s="11" t="s">
        <v>36</v>
      </c>
      <c r="B187" s="11">
        <v>3416</v>
      </c>
      <c r="C187" s="11" t="s">
        <v>2377</v>
      </c>
      <c r="D187" s="11" t="s">
        <v>2374</v>
      </c>
      <c r="E187" s="11" t="s">
        <v>2378</v>
      </c>
      <c r="F187" s="11" t="s">
        <v>40</v>
      </c>
      <c r="G187" s="11" t="s">
        <v>2379</v>
      </c>
      <c r="H187" s="11" t="s">
        <v>2356</v>
      </c>
      <c r="I187" s="11" t="s">
        <v>2357</v>
      </c>
      <c r="J187" s="11">
        <v>300</v>
      </c>
      <c r="K187" s="11" t="s">
        <v>13</v>
      </c>
      <c r="L187" s="11" t="s">
        <v>1436</v>
      </c>
      <c r="M187" s="2">
        <v>100.3</v>
      </c>
      <c r="N187" s="2">
        <v>30090</v>
      </c>
    </row>
    <row r="188" spans="1:20" ht="15.75" thickBot="1" x14ac:dyDescent="0.3">
      <c r="A188" s="63" t="s">
        <v>36</v>
      </c>
      <c r="B188" s="63">
        <v>2930</v>
      </c>
      <c r="C188" s="63" t="s">
        <v>1699</v>
      </c>
      <c r="D188" s="63" t="s">
        <v>1700</v>
      </c>
      <c r="E188" s="63" t="s">
        <v>1701</v>
      </c>
      <c r="F188" s="63" t="s">
        <v>40</v>
      </c>
      <c r="G188" s="63" t="s">
        <v>1702</v>
      </c>
      <c r="H188" s="63" t="s">
        <v>1703</v>
      </c>
      <c r="I188" s="63" t="s">
        <v>1704</v>
      </c>
      <c r="J188" s="63">
        <v>50</v>
      </c>
      <c r="K188" s="63" t="s">
        <v>13</v>
      </c>
      <c r="L188" s="63" t="s">
        <v>113</v>
      </c>
      <c r="M188" s="64">
        <v>973.5</v>
      </c>
      <c r="N188" s="64">
        <v>48675</v>
      </c>
      <c r="O188" s="93" t="s">
        <v>2492</v>
      </c>
      <c r="P188" s="100"/>
      <c r="Q188" s="72"/>
      <c r="R188" s="72"/>
      <c r="S188" s="72"/>
      <c r="T188" s="73"/>
    </row>
    <row r="189" spans="1:20" ht="15.75" thickBot="1" x14ac:dyDescent="0.3">
      <c r="A189" s="65" t="s">
        <v>36</v>
      </c>
      <c r="B189" s="65">
        <v>782</v>
      </c>
      <c r="C189" s="65" t="s">
        <v>1921</v>
      </c>
      <c r="D189" s="65" t="s">
        <v>1922</v>
      </c>
      <c r="E189" s="65" t="s">
        <v>1923</v>
      </c>
      <c r="F189" s="65" t="s">
        <v>40</v>
      </c>
      <c r="G189" s="65" t="s">
        <v>1924</v>
      </c>
      <c r="H189" s="65" t="s">
        <v>1933</v>
      </c>
      <c r="I189" s="65" t="s">
        <v>1934</v>
      </c>
      <c r="J189" s="65">
        <v>6</v>
      </c>
      <c r="K189" s="65" t="s">
        <v>13</v>
      </c>
      <c r="L189" s="65" t="s">
        <v>476</v>
      </c>
      <c r="M189" s="67">
        <v>183.9974</v>
      </c>
      <c r="N189" s="67">
        <v>1103.9844000000001</v>
      </c>
      <c r="O189" s="94" t="s">
        <v>2501</v>
      </c>
      <c r="P189" s="101"/>
      <c r="Q189" s="74"/>
      <c r="R189" s="74"/>
      <c r="S189" s="74"/>
      <c r="T189" s="75"/>
    </row>
    <row r="190" spans="1:20" s="11" customFormat="1" x14ac:dyDescent="0.25">
      <c r="A190" s="63" t="s">
        <v>36</v>
      </c>
      <c r="B190" s="63">
        <v>2916</v>
      </c>
      <c r="C190" s="63" t="s">
        <v>1639</v>
      </c>
      <c r="D190" s="63" t="s">
        <v>1636</v>
      </c>
      <c r="E190" s="63" t="s">
        <v>1640</v>
      </c>
      <c r="F190" s="63" t="s">
        <v>135</v>
      </c>
      <c r="G190" s="63" t="s">
        <v>1641</v>
      </c>
      <c r="H190" s="63" t="s">
        <v>821</v>
      </c>
      <c r="I190" s="63" t="s">
        <v>822</v>
      </c>
      <c r="J190" s="63">
        <v>700</v>
      </c>
      <c r="K190" s="63" t="s">
        <v>13</v>
      </c>
      <c r="L190" s="63" t="s">
        <v>1642</v>
      </c>
      <c r="M190" s="64">
        <v>3.5164</v>
      </c>
      <c r="N190" s="64">
        <v>2461.48</v>
      </c>
      <c r="O190" s="95" t="s">
        <v>2502</v>
      </c>
      <c r="P190" s="102"/>
      <c r="Q190" s="68"/>
      <c r="R190" s="68"/>
      <c r="S190" s="68"/>
      <c r="T190" s="69"/>
    </row>
    <row r="191" spans="1:20" s="11" customFormat="1" x14ac:dyDescent="0.25">
      <c r="A191" s="63" t="s">
        <v>36</v>
      </c>
      <c r="B191" s="63">
        <v>2945</v>
      </c>
      <c r="C191" s="63" t="s">
        <v>1715</v>
      </c>
      <c r="D191" s="63" t="s">
        <v>1716</v>
      </c>
      <c r="E191" s="63" t="s">
        <v>1717</v>
      </c>
      <c r="F191" s="63" t="s">
        <v>40</v>
      </c>
      <c r="G191" s="63" t="s">
        <v>1718</v>
      </c>
      <c r="H191" s="63" t="s">
        <v>1719</v>
      </c>
      <c r="I191" s="63" t="s">
        <v>1720</v>
      </c>
      <c r="J191" s="63">
        <v>300</v>
      </c>
      <c r="K191" s="63" t="s">
        <v>13</v>
      </c>
      <c r="L191" s="63" t="s">
        <v>1642</v>
      </c>
      <c r="M191" s="64">
        <v>1.3688</v>
      </c>
      <c r="N191" s="64">
        <v>410.64</v>
      </c>
      <c r="O191" s="95" t="s">
        <v>2503</v>
      </c>
      <c r="P191" s="102"/>
      <c r="Q191" s="68"/>
      <c r="R191" s="68"/>
      <c r="S191" s="68"/>
      <c r="T191" s="69"/>
    </row>
    <row r="192" spans="1:20" s="11" customFormat="1" x14ac:dyDescent="0.25">
      <c r="A192" s="63" t="s">
        <v>36</v>
      </c>
      <c r="B192" s="63">
        <v>3123</v>
      </c>
      <c r="C192" s="63" t="s">
        <v>1803</v>
      </c>
      <c r="D192" s="63" t="s">
        <v>1804</v>
      </c>
      <c r="E192" s="63" t="s">
        <v>1805</v>
      </c>
      <c r="F192" s="63" t="s">
        <v>135</v>
      </c>
      <c r="G192" s="63" t="s">
        <v>1806</v>
      </c>
      <c r="H192" s="63" t="s">
        <v>1807</v>
      </c>
      <c r="I192" s="63" t="s">
        <v>1808</v>
      </c>
      <c r="J192" s="63">
        <v>500</v>
      </c>
      <c r="K192" s="63" t="s">
        <v>13</v>
      </c>
      <c r="L192" s="63" t="s">
        <v>1786</v>
      </c>
      <c r="M192" s="64">
        <v>9.9120000000000008</v>
      </c>
      <c r="N192" s="64">
        <v>4956</v>
      </c>
      <c r="O192" s="95" t="s">
        <v>2504</v>
      </c>
      <c r="P192" s="102"/>
      <c r="Q192" s="68"/>
      <c r="R192" s="68"/>
      <c r="S192" s="68"/>
      <c r="T192" s="69"/>
    </row>
    <row r="193" spans="1:20" s="11" customFormat="1" x14ac:dyDescent="0.25">
      <c r="A193" s="63" t="s">
        <v>36</v>
      </c>
      <c r="B193" s="63">
        <v>3143</v>
      </c>
      <c r="C193" s="63" t="s">
        <v>1821</v>
      </c>
      <c r="D193" s="63" t="s">
        <v>1818</v>
      </c>
      <c r="E193" s="63" t="s">
        <v>1822</v>
      </c>
      <c r="F193" s="63" t="s">
        <v>135</v>
      </c>
      <c r="G193" s="63" t="s">
        <v>1823</v>
      </c>
      <c r="H193" s="63" t="s">
        <v>1824</v>
      </c>
      <c r="I193" s="63" t="s">
        <v>1825</v>
      </c>
      <c r="J193" s="63">
        <v>5000</v>
      </c>
      <c r="K193" s="63" t="s">
        <v>13</v>
      </c>
      <c r="L193" s="63" t="s">
        <v>1786</v>
      </c>
      <c r="M193" s="64">
        <v>5.8410000000000002</v>
      </c>
      <c r="N193" s="64">
        <v>29205</v>
      </c>
      <c r="O193" s="95"/>
      <c r="P193" s="102"/>
      <c r="Q193" s="68"/>
      <c r="R193" s="68"/>
      <c r="S193" s="68"/>
      <c r="T193" s="69"/>
    </row>
    <row r="194" spans="1:20" s="11" customFormat="1" x14ac:dyDescent="0.25">
      <c r="A194" s="63" t="s">
        <v>36</v>
      </c>
      <c r="B194" s="63">
        <v>3143</v>
      </c>
      <c r="C194" s="63" t="s">
        <v>1821</v>
      </c>
      <c r="D194" s="63" t="s">
        <v>1818</v>
      </c>
      <c r="E194" s="63" t="s">
        <v>1822</v>
      </c>
      <c r="F194" s="63" t="s">
        <v>135</v>
      </c>
      <c r="G194" s="63" t="s">
        <v>1823</v>
      </c>
      <c r="H194" s="63" t="s">
        <v>1826</v>
      </c>
      <c r="I194" s="63" t="s">
        <v>1827</v>
      </c>
      <c r="J194" s="63">
        <v>500</v>
      </c>
      <c r="K194" s="63" t="s">
        <v>13</v>
      </c>
      <c r="L194" s="63" t="s">
        <v>1786</v>
      </c>
      <c r="M194" s="64">
        <v>5.0149999999999997</v>
      </c>
      <c r="N194" s="64">
        <v>2507.5</v>
      </c>
      <c r="O194" s="95"/>
      <c r="P194" s="102"/>
      <c r="Q194" s="68"/>
      <c r="R194" s="68"/>
      <c r="S194" s="68"/>
      <c r="T194" s="69"/>
    </row>
    <row r="195" spans="1:20" s="11" customFormat="1" ht="15.75" thickBot="1" x14ac:dyDescent="0.3">
      <c r="A195" s="63" t="s">
        <v>36</v>
      </c>
      <c r="B195" s="63">
        <v>3167</v>
      </c>
      <c r="C195" s="63" t="s">
        <v>1838</v>
      </c>
      <c r="D195" s="63" t="s">
        <v>1835</v>
      </c>
      <c r="E195" s="63" t="s">
        <v>1839</v>
      </c>
      <c r="F195" s="63" t="s">
        <v>135</v>
      </c>
      <c r="G195" s="63" t="s">
        <v>1840</v>
      </c>
      <c r="H195" s="63" t="s">
        <v>1841</v>
      </c>
      <c r="I195" s="63" t="s">
        <v>1842</v>
      </c>
      <c r="J195" s="63">
        <v>500</v>
      </c>
      <c r="K195" s="63" t="s">
        <v>13</v>
      </c>
      <c r="L195" s="63" t="s">
        <v>1786</v>
      </c>
      <c r="M195" s="64">
        <v>10.006399999999999</v>
      </c>
      <c r="N195" s="64">
        <v>5003.2</v>
      </c>
      <c r="O195" s="96"/>
      <c r="P195" s="103"/>
      <c r="Q195" s="70"/>
      <c r="R195" s="70"/>
      <c r="S195" s="70"/>
      <c r="T195" s="71"/>
    </row>
    <row r="196" spans="1:20" s="60" customForma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97"/>
      <c r="P196" s="92"/>
    </row>
    <row r="197" spans="1:20" s="60" customFormat="1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97"/>
      <c r="P197" s="92"/>
    </row>
    <row r="198" spans="1:20" s="60" customFormat="1" x14ac:dyDescent="0.25">
      <c r="A198" s="66"/>
      <c r="O198" s="92"/>
      <c r="P198" s="92"/>
    </row>
    <row r="200" spans="1:20" ht="15.75" thickBot="1" x14ac:dyDescent="0.3"/>
    <row r="201" spans="1:20" ht="15.75" thickBot="1" x14ac:dyDescent="0.3">
      <c r="A201" s="86" t="s">
        <v>2495</v>
      </c>
      <c r="B201" s="87"/>
      <c r="C201" s="87"/>
      <c r="D201" s="87"/>
      <c r="E201" s="88"/>
    </row>
    <row r="202" spans="1:20" x14ac:dyDescent="0.25">
      <c r="A202" s="77" t="s">
        <v>2493</v>
      </c>
      <c r="B202" s="78"/>
      <c r="C202" s="78"/>
      <c r="D202" s="78"/>
      <c r="E202" s="83"/>
    </row>
    <row r="203" spans="1:20" x14ac:dyDescent="0.25">
      <c r="A203" s="79" t="s">
        <v>2494</v>
      </c>
      <c r="B203" s="80"/>
      <c r="C203" s="80"/>
      <c r="D203" s="80"/>
      <c r="E203" s="84"/>
    </row>
    <row r="204" spans="1:20" ht="15.75" thickBot="1" x14ac:dyDescent="0.3">
      <c r="A204" s="79" t="s">
        <v>2496</v>
      </c>
      <c r="B204" s="80"/>
      <c r="C204" s="80">
        <v>48</v>
      </c>
      <c r="D204" s="80" t="s">
        <v>2500</v>
      </c>
      <c r="E204" s="84"/>
    </row>
    <row r="205" spans="1:20" s="13" customFormat="1" ht="90.75" customHeight="1" thickBot="1" x14ac:dyDescent="0.3">
      <c r="A205" s="89" t="s">
        <v>2497</v>
      </c>
      <c r="B205" s="90"/>
      <c r="C205" s="302" t="s">
        <v>2506</v>
      </c>
      <c r="D205" s="302"/>
      <c r="E205" s="303"/>
      <c r="O205" s="98"/>
      <c r="P205" s="98"/>
    </row>
    <row r="206" spans="1:20" x14ac:dyDescent="0.25">
      <c r="A206" s="79" t="s">
        <v>2498</v>
      </c>
      <c r="B206" s="80"/>
      <c r="C206" s="80">
        <v>244</v>
      </c>
      <c r="D206" s="80" t="s">
        <v>2499</v>
      </c>
      <c r="E206" s="84"/>
    </row>
    <row r="207" spans="1:20" ht="15.75" thickBot="1" x14ac:dyDescent="0.3">
      <c r="A207" s="81" t="s">
        <v>2505</v>
      </c>
      <c r="B207" s="82"/>
      <c r="C207" s="82">
        <v>20</v>
      </c>
      <c r="D207" s="82" t="s">
        <v>2500</v>
      </c>
      <c r="E207" s="85"/>
    </row>
  </sheetData>
  <mergeCells count="1">
    <mergeCell ref="C205:E20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O772"/>
  <sheetViews>
    <sheetView topLeftCell="D1" workbookViewId="0">
      <selection activeCell="D765" sqref="D765"/>
    </sheetView>
  </sheetViews>
  <sheetFormatPr baseColWidth="10" defaultColWidth="11.42578125" defaultRowHeight="15" x14ac:dyDescent="0.25"/>
  <cols>
    <col min="3" max="4" width="17.85546875" bestFit="1" customWidth="1"/>
    <col min="9" max="9" width="61.85546875" customWidth="1"/>
    <col min="13" max="13" width="15" style="2" bestFit="1" customWidth="1"/>
    <col min="14" max="14" width="16.7109375" style="2" bestFit="1" customWidth="1"/>
  </cols>
  <sheetData>
    <row r="1" spans="1:15" x14ac:dyDescent="0.25">
      <c r="A1" s="3" t="s">
        <v>30</v>
      </c>
      <c r="B1" s="3" t="s">
        <v>0</v>
      </c>
      <c r="C1" s="3" t="s">
        <v>1</v>
      </c>
      <c r="D1" s="3" t="s">
        <v>2</v>
      </c>
      <c r="E1" s="3" t="s">
        <v>31</v>
      </c>
      <c r="F1" s="3" t="s">
        <v>32</v>
      </c>
      <c r="G1" s="3" t="s">
        <v>33</v>
      </c>
      <c r="H1" s="3" t="s">
        <v>3</v>
      </c>
      <c r="I1" s="3" t="s">
        <v>4</v>
      </c>
      <c r="J1" s="3" t="s">
        <v>34</v>
      </c>
      <c r="K1" s="3" t="s">
        <v>5</v>
      </c>
      <c r="L1" s="3" t="s">
        <v>6</v>
      </c>
      <c r="M1" s="2" t="s">
        <v>7</v>
      </c>
      <c r="N1" s="2" t="s">
        <v>8</v>
      </c>
      <c r="O1" s="3" t="s">
        <v>35</v>
      </c>
    </row>
    <row r="2" spans="1:15" hidden="1" x14ac:dyDescent="0.25">
      <c r="A2" s="3" t="s">
        <v>36</v>
      </c>
      <c r="B2" s="3">
        <v>1179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11</v>
      </c>
      <c r="I2" s="3" t="s">
        <v>12</v>
      </c>
      <c r="J2" s="3">
        <v>15</v>
      </c>
      <c r="K2" s="3" t="s">
        <v>13</v>
      </c>
      <c r="L2" s="3" t="s">
        <v>14</v>
      </c>
      <c r="M2" s="2">
        <v>43</v>
      </c>
      <c r="N2" s="2">
        <v>645</v>
      </c>
      <c r="O2" s="3" t="s">
        <v>42</v>
      </c>
    </row>
    <row r="3" spans="1:15" hidden="1" x14ac:dyDescent="0.25">
      <c r="A3" s="3" t="s">
        <v>36</v>
      </c>
      <c r="B3" s="3">
        <v>1183</v>
      </c>
      <c r="C3" s="3" t="s">
        <v>43</v>
      </c>
      <c r="D3" s="3" t="s">
        <v>44</v>
      </c>
      <c r="E3" s="3" t="s">
        <v>45</v>
      </c>
      <c r="F3" s="3" t="s">
        <v>40</v>
      </c>
      <c r="G3" s="3" t="s">
        <v>46</v>
      </c>
      <c r="H3" s="3" t="s">
        <v>11</v>
      </c>
      <c r="I3" s="3" t="s">
        <v>12</v>
      </c>
      <c r="J3" s="3">
        <v>13</v>
      </c>
      <c r="K3" s="3" t="s">
        <v>13</v>
      </c>
      <c r="L3" s="3" t="s">
        <v>14</v>
      </c>
      <c r="M3" s="2">
        <v>43</v>
      </c>
      <c r="N3" s="2">
        <v>559</v>
      </c>
      <c r="O3" s="3" t="s">
        <v>42</v>
      </c>
    </row>
    <row r="4" spans="1:15" hidden="1" x14ac:dyDescent="0.25">
      <c r="A4" s="3" t="s">
        <v>36</v>
      </c>
      <c r="B4" s="3">
        <v>1186</v>
      </c>
      <c r="C4" s="3" t="s">
        <v>47</v>
      </c>
      <c r="D4" s="3" t="s">
        <v>48</v>
      </c>
      <c r="E4" s="3" t="s">
        <v>49</v>
      </c>
      <c r="F4" s="3" t="s">
        <v>40</v>
      </c>
      <c r="G4" s="3" t="s">
        <v>50</v>
      </c>
      <c r="H4" s="3" t="s">
        <v>51</v>
      </c>
      <c r="I4" s="3" t="s">
        <v>52</v>
      </c>
      <c r="J4" s="3">
        <v>25</v>
      </c>
      <c r="K4" s="3" t="s">
        <v>13</v>
      </c>
      <c r="L4" s="3" t="s">
        <v>53</v>
      </c>
      <c r="M4" s="2">
        <v>50914.6872</v>
      </c>
      <c r="N4" s="2">
        <v>1272867.18</v>
      </c>
      <c r="O4" s="3" t="s">
        <v>42</v>
      </c>
    </row>
    <row r="5" spans="1:15" hidden="1" x14ac:dyDescent="0.25">
      <c r="A5" s="3" t="s">
        <v>36</v>
      </c>
      <c r="B5" s="3">
        <v>1200</v>
      </c>
      <c r="C5" s="3" t="s">
        <v>54</v>
      </c>
      <c r="D5" s="3" t="s">
        <v>55</v>
      </c>
      <c r="E5" s="3" t="s">
        <v>56</v>
      </c>
      <c r="F5" s="3" t="s">
        <v>40</v>
      </c>
      <c r="G5" s="3" t="s">
        <v>57</v>
      </c>
      <c r="H5" s="3" t="s">
        <v>11</v>
      </c>
      <c r="I5" s="3" t="s">
        <v>12</v>
      </c>
      <c r="J5" s="3">
        <v>10</v>
      </c>
      <c r="K5" s="3" t="s">
        <v>13</v>
      </c>
      <c r="L5" s="3" t="s">
        <v>14</v>
      </c>
      <c r="M5" s="2">
        <v>43</v>
      </c>
      <c r="N5" s="2">
        <v>430</v>
      </c>
      <c r="O5" s="3" t="s">
        <v>42</v>
      </c>
    </row>
    <row r="6" spans="1:15" hidden="1" x14ac:dyDescent="0.25">
      <c r="A6" s="3" t="s">
        <v>36</v>
      </c>
      <c r="B6" s="3">
        <v>1205</v>
      </c>
      <c r="C6" s="3" t="s">
        <v>58</v>
      </c>
      <c r="D6" s="3" t="s">
        <v>59</v>
      </c>
      <c r="E6" s="3" t="s">
        <v>60</v>
      </c>
      <c r="F6" s="3" t="s">
        <v>40</v>
      </c>
      <c r="G6" s="3" t="s">
        <v>61</v>
      </c>
      <c r="H6" s="3" t="s">
        <v>11</v>
      </c>
      <c r="I6" s="3" t="s">
        <v>12</v>
      </c>
      <c r="J6" s="3">
        <v>10</v>
      </c>
      <c r="K6" s="3" t="s">
        <v>13</v>
      </c>
      <c r="L6" s="3" t="s">
        <v>14</v>
      </c>
      <c r="M6" s="2">
        <v>43</v>
      </c>
      <c r="N6" s="2">
        <v>430</v>
      </c>
      <c r="O6" s="3" t="s">
        <v>42</v>
      </c>
    </row>
    <row r="7" spans="1:15" hidden="1" x14ac:dyDescent="0.25">
      <c r="A7" s="3" t="s">
        <v>36</v>
      </c>
      <c r="B7" s="3">
        <v>1213</v>
      </c>
      <c r="C7" s="3" t="s">
        <v>62</v>
      </c>
      <c r="D7" s="3" t="s">
        <v>63</v>
      </c>
      <c r="E7" s="3" t="s">
        <v>64</v>
      </c>
      <c r="F7" s="3" t="s">
        <v>40</v>
      </c>
      <c r="G7" s="3" t="s">
        <v>65</v>
      </c>
      <c r="H7" s="3" t="s">
        <v>66</v>
      </c>
      <c r="I7" s="3" t="s">
        <v>67</v>
      </c>
      <c r="J7" s="3">
        <v>1559</v>
      </c>
      <c r="K7" s="3" t="s">
        <v>13</v>
      </c>
      <c r="L7" s="3" t="s">
        <v>21</v>
      </c>
      <c r="M7" s="2">
        <v>500</v>
      </c>
      <c r="N7" s="2">
        <v>779500</v>
      </c>
      <c r="O7" s="3" t="s">
        <v>42</v>
      </c>
    </row>
    <row r="8" spans="1:15" hidden="1" x14ac:dyDescent="0.25">
      <c r="A8" s="3" t="s">
        <v>36</v>
      </c>
      <c r="B8" s="3">
        <v>1213</v>
      </c>
      <c r="C8" s="3" t="s">
        <v>62</v>
      </c>
      <c r="D8" s="3" t="s">
        <v>63</v>
      </c>
      <c r="E8" s="3" t="s">
        <v>64</v>
      </c>
      <c r="F8" s="3" t="s">
        <v>40</v>
      </c>
      <c r="G8" s="3" t="s">
        <v>65</v>
      </c>
      <c r="H8" s="3" t="s">
        <v>68</v>
      </c>
      <c r="I8" s="3" t="s">
        <v>69</v>
      </c>
      <c r="J8" s="3">
        <v>1000</v>
      </c>
      <c r="K8" s="3" t="s">
        <v>13</v>
      </c>
      <c r="L8" s="3" t="s">
        <v>21</v>
      </c>
      <c r="M8" s="2">
        <v>1000</v>
      </c>
      <c r="N8" s="2">
        <v>1000000</v>
      </c>
      <c r="O8" s="3" t="s">
        <v>42</v>
      </c>
    </row>
    <row r="9" spans="1:15" hidden="1" x14ac:dyDescent="0.25">
      <c r="A9" s="3" t="s">
        <v>36</v>
      </c>
      <c r="B9" s="3">
        <v>1213</v>
      </c>
      <c r="C9" s="3" t="s">
        <v>62</v>
      </c>
      <c r="D9" s="3" t="s">
        <v>63</v>
      </c>
      <c r="E9" s="3" t="s">
        <v>64</v>
      </c>
      <c r="F9" s="3" t="s">
        <v>40</v>
      </c>
      <c r="G9" s="3" t="s">
        <v>65</v>
      </c>
      <c r="H9" s="3" t="s">
        <v>70</v>
      </c>
      <c r="I9" s="3" t="s">
        <v>71</v>
      </c>
      <c r="J9" s="3">
        <v>4</v>
      </c>
      <c r="K9" s="3" t="s">
        <v>13</v>
      </c>
      <c r="L9" s="3" t="s">
        <v>21</v>
      </c>
      <c r="M9" s="2">
        <v>100</v>
      </c>
      <c r="N9" s="2">
        <v>400</v>
      </c>
      <c r="O9" s="3" t="s">
        <v>42</v>
      </c>
    </row>
    <row r="10" spans="1:15" hidden="1" x14ac:dyDescent="0.25">
      <c r="A10" s="3" t="s">
        <v>36</v>
      </c>
      <c r="B10" s="3">
        <v>1222</v>
      </c>
      <c r="C10" s="3" t="s">
        <v>72</v>
      </c>
      <c r="D10" s="3" t="s">
        <v>73</v>
      </c>
      <c r="E10" s="3" t="s">
        <v>74</v>
      </c>
      <c r="F10" s="3" t="s">
        <v>40</v>
      </c>
      <c r="G10" s="3" t="s">
        <v>75</v>
      </c>
      <c r="H10" s="3" t="s">
        <v>11</v>
      </c>
      <c r="I10" s="3" t="s">
        <v>12</v>
      </c>
      <c r="J10" s="3">
        <v>15</v>
      </c>
      <c r="K10" s="3" t="s">
        <v>13</v>
      </c>
      <c r="L10" s="3" t="s">
        <v>14</v>
      </c>
      <c r="M10" s="2">
        <v>43</v>
      </c>
      <c r="N10" s="2">
        <v>645</v>
      </c>
      <c r="O10" s="3" t="s">
        <v>42</v>
      </c>
    </row>
    <row r="11" spans="1:15" hidden="1" x14ac:dyDescent="0.25">
      <c r="A11" s="3" t="s">
        <v>36</v>
      </c>
      <c r="B11" s="3">
        <v>1227</v>
      </c>
      <c r="C11" s="3" t="s">
        <v>76</v>
      </c>
      <c r="D11" s="3" t="s">
        <v>77</v>
      </c>
      <c r="E11" s="3" t="s">
        <v>78</v>
      </c>
      <c r="F11" s="3" t="s">
        <v>40</v>
      </c>
      <c r="G11" s="3" t="s">
        <v>79</v>
      </c>
      <c r="H11" s="3" t="s">
        <v>11</v>
      </c>
      <c r="I11" s="3" t="s">
        <v>12</v>
      </c>
      <c r="J11" s="3">
        <v>18</v>
      </c>
      <c r="K11" s="3" t="s">
        <v>13</v>
      </c>
      <c r="L11" s="3" t="s">
        <v>14</v>
      </c>
      <c r="M11" s="2">
        <v>43</v>
      </c>
      <c r="N11" s="2">
        <v>774</v>
      </c>
      <c r="O11" s="3" t="s">
        <v>42</v>
      </c>
    </row>
    <row r="12" spans="1:15" hidden="1" x14ac:dyDescent="0.25">
      <c r="A12" s="3" t="s">
        <v>36</v>
      </c>
      <c r="B12" s="3">
        <v>1241</v>
      </c>
      <c r="C12" s="3" t="s">
        <v>80</v>
      </c>
      <c r="D12" s="3" t="s">
        <v>81</v>
      </c>
      <c r="E12" s="3" t="s">
        <v>82</v>
      </c>
      <c r="F12" s="3" t="s">
        <v>40</v>
      </c>
      <c r="G12" s="3" t="s">
        <v>83</v>
      </c>
      <c r="H12" s="3" t="s">
        <v>11</v>
      </c>
      <c r="I12" s="3" t="s">
        <v>12</v>
      </c>
      <c r="J12" s="3">
        <v>15</v>
      </c>
      <c r="K12" s="3" t="s">
        <v>13</v>
      </c>
      <c r="L12" s="3" t="s">
        <v>14</v>
      </c>
      <c r="M12" s="2">
        <v>43</v>
      </c>
      <c r="N12" s="2">
        <v>645</v>
      </c>
      <c r="O12" s="3" t="s">
        <v>42</v>
      </c>
    </row>
    <row r="13" spans="1:15" hidden="1" x14ac:dyDescent="0.25">
      <c r="A13" s="3" t="s">
        <v>36</v>
      </c>
      <c r="B13" s="3">
        <v>1272</v>
      </c>
      <c r="C13" s="3" t="s">
        <v>84</v>
      </c>
      <c r="D13" s="3" t="s">
        <v>85</v>
      </c>
      <c r="E13" s="3" t="s">
        <v>86</v>
      </c>
      <c r="F13" s="3" t="s">
        <v>40</v>
      </c>
      <c r="G13" s="3" t="s">
        <v>87</v>
      </c>
      <c r="H13" s="3" t="s">
        <v>11</v>
      </c>
      <c r="I13" s="3" t="s">
        <v>12</v>
      </c>
      <c r="J13" s="3">
        <v>21</v>
      </c>
      <c r="K13" s="3" t="s">
        <v>13</v>
      </c>
      <c r="L13" s="3" t="s">
        <v>14</v>
      </c>
      <c r="M13" s="2">
        <v>43</v>
      </c>
      <c r="N13" s="2">
        <v>903</v>
      </c>
      <c r="O13" s="3" t="s">
        <v>42</v>
      </c>
    </row>
    <row r="14" spans="1:15" hidden="1" x14ac:dyDescent="0.25">
      <c r="A14" s="3" t="s">
        <v>36</v>
      </c>
      <c r="B14" s="3">
        <v>1283</v>
      </c>
      <c r="C14" s="3" t="s">
        <v>88</v>
      </c>
      <c r="D14" s="3" t="s">
        <v>89</v>
      </c>
      <c r="E14" s="3" t="s">
        <v>90</v>
      </c>
      <c r="F14" s="3" t="s">
        <v>40</v>
      </c>
      <c r="G14" s="3" t="s">
        <v>91</v>
      </c>
      <c r="H14" s="3" t="s">
        <v>11</v>
      </c>
      <c r="I14" s="3" t="s">
        <v>12</v>
      </c>
      <c r="J14" s="3">
        <v>15</v>
      </c>
      <c r="K14" s="3" t="s">
        <v>13</v>
      </c>
      <c r="L14" s="3" t="s">
        <v>14</v>
      </c>
      <c r="M14" s="2">
        <v>43</v>
      </c>
      <c r="N14" s="2">
        <v>645</v>
      </c>
      <c r="O14" s="3" t="s">
        <v>42</v>
      </c>
    </row>
    <row r="15" spans="1:15" hidden="1" x14ac:dyDescent="0.25">
      <c r="A15" s="3" t="s">
        <v>36</v>
      </c>
      <c r="B15" s="3">
        <v>1284</v>
      </c>
      <c r="C15" s="3" t="s">
        <v>92</v>
      </c>
      <c r="D15" s="3" t="s">
        <v>93</v>
      </c>
      <c r="E15" s="3" t="s">
        <v>94</v>
      </c>
      <c r="F15" s="3" t="s">
        <v>40</v>
      </c>
      <c r="G15" s="3" t="s">
        <v>95</v>
      </c>
      <c r="H15" s="3" t="s">
        <v>11</v>
      </c>
      <c r="I15" s="3" t="s">
        <v>12</v>
      </c>
      <c r="J15" s="3">
        <v>18</v>
      </c>
      <c r="K15" s="3" t="s">
        <v>13</v>
      </c>
      <c r="L15" s="3" t="s">
        <v>14</v>
      </c>
      <c r="M15" s="2">
        <v>43</v>
      </c>
      <c r="N15" s="2">
        <v>774</v>
      </c>
      <c r="O15" s="3" t="s">
        <v>42</v>
      </c>
    </row>
    <row r="16" spans="1:15" hidden="1" x14ac:dyDescent="0.25">
      <c r="A16" s="3" t="s">
        <v>36</v>
      </c>
      <c r="B16" s="3">
        <v>1286</v>
      </c>
      <c r="C16" s="3" t="s">
        <v>96</v>
      </c>
      <c r="D16" s="3" t="s">
        <v>97</v>
      </c>
      <c r="E16" s="3" t="s">
        <v>98</v>
      </c>
      <c r="F16" s="3" t="s">
        <v>40</v>
      </c>
      <c r="G16" s="3" t="s">
        <v>99</v>
      </c>
      <c r="H16" s="3" t="s">
        <v>100</v>
      </c>
      <c r="I16" s="3" t="s">
        <v>101</v>
      </c>
      <c r="J16" s="3">
        <v>25</v>
      </c>
      <c r="K16" s="3" t="s">
        <v>13</v>
      </c>
      <c r="L16" s="3" t="s">
        <v>102</v>
      </c>
      <c r="M16" s="2">
        <v>4389.6000000000004</v>
      </c>
      <c r="N16" s="2">
        <v>109740</v>
      </c>
      <c r="O16" s="3" t="s">
        <v>42</v>
      </c>
    </row>
    <row r="17" spans="1:15" hidden="1" x14ac:dyDescent="0.25">
      <c r="A17" s="3" t="s">
        <v>36</v>
      </c>
      <c r="B17" s="3">
        <v>1286</v>
      </c>
      <c r="C17" s="3" t="s">
        <v>96</v>
      </c>
      <c r="D17" s="3" t="s">
        <v>97</v>
      </c>
      <c r="E17" s="3" t="s">
        <v>98</v>
      </c>
      <c r="F17" s="3" t="s">
        <v>40</v>
      </c>
      <c r="G17" s="3" t="s">
        <v>99</v>
      </c>
      <c r="H17" s="3" t="s">
        <v>103</v>
      </c>
      <c r="I17" s="3" t="s">
        <v>104</v>
      </c>
      <c r="J17" s="3">
        <v>1</v>
      </c>
      <c r="K17" s="3" t="s">
        <v>13</v>
      </c>
      <c r="L17" s="3" t="s">
        <v>102</v>
      </c>
      <c r="M17" s="2">
        <v>24131</v>
      </c>
      <c r="N17" s="2">
        <v>24131</v>
      </c>
      <c r="O17" s="3" t="s">
        <v>42</v>
      </c>
    </row>
    <row r="18" spans="1:15" hidden="1" x14ac:dyDescent="0.25">
      <c r="A18" s="3" t="s">
        <v>36</v>
      </c>
      <c r="B18" s="3">
        <v>1286</v>
      </c>
      <c r="C18" s="3" t="s">
        <v>96</v>
      </c>
      <c r="D18" s="3" t="s">
        <v>97</v>
      </c>
      <c r="E18" s="3" t="s">
        <v>98</v>
      </c>
      <c r="F18" s="3" t="s">
        <v>40</v>
      </c>
      <c r="G18" s="3" t="s">
        <v>99</v>
      </c>
      <c r="H18" s="3" t="s">
        <v>105</v>
      </c>
      <c r="I18" s="3" t="s">
        <v>106</v>
      </c>
      <c r="J18" s="3">
        <v>3</v>
      </c>
      <c r="K18" s="3" t="s">
        <v>13</v>
      </c>
      <c r="L18" s="3" t="s">
        <v>102</v>
      </c>
      <c r="M18" s="2">
        <v>23836</v>
      </c>
      <c r="N18" s="2">
        <v>71508</v>
      </c>
      <c r="O18" s="3" t="s">
        <v>42</v>
      </c>
    </row>
    <row r="19" spans="1:15" hidden="1" x14ac:dyDescent="0.25">
      <c r="A19" s="3" t="s">
        <v>36</v>
      </c>
      <c r="B19" s="3">
        <v>1292</v>
      </c>
      <c r="C19" s="3" t="s">
        <v>107</v>
      </c>
      <c r="D19" s="3" t="s">
        <v>108</v>
      </c>
      <c r="E19" s="3" t="s">
        <v>109</v>
      </c>
      <c r="F19" s="3" t="s">
        <v>40</v>
      </c>
      <c r="G19" s="3" t="s">
        <v>110</v>
      </c>
      <c r="H19" s="3" t="s">
        <v>111</v>
      </c>
      <c r="I19" s="3" t="s">
        <v>112</v>
      </c>
      <c r="J19" s="3">
        <v>3000</v>
      </c>
      <c r="K19" s="3" t="s">
        <v>13</v>
      </c>
      <c r="L19" s="3" t="s">
        <v>113</v>
      </c>
      <c r="M19" s="2">
        <v>17.7</v>
      </c>
      <c r="N19" s="2">
        <v>53100</v>
      </c>
      <c r="O19" s="3" t="s">
        <v>42</v>
      </c>
    </row>
    <row r="20" spans="1:15" hidden="1" x14ac:dyDescent="0.25">
      <c r="A20" s="3" t="s">
        <v>36</v>
      </c>
      <c r="B20" s="3">
        <v>1292</v>
      </c>
      <c r="C20" s="3" t="s">
        <v>107</v>
      </c>
      <c r="D20" s="3" t="s">
        <v>108</v>
      </c>
      <c r="E20" s="3" t="s">
        <v>109</v>
      </c>
      <c r="F20" s="3" t="s">
        <v>40</v>
      </c>
      <c r="G20" s="3" t="s">
        <v>110</v>
      </c>
      <c r="H20" s="3" t="s">
        <v>114</v>
      </c>
      <c r="I20" s="3" t="s">
        <v>115</v>
      </c>
      <c r="J20" s="3">
        <v>2000</v>
      </c>
      <c r="K20" s="3" t="s">
        <v>13</v>
      </c>
      <c r="L20" s="3" t="s">
        <v>113</v>
      </c>
      <c r="M20" s="2">
        <v>53.1</v>
      </c>
      <c r="N20" s="2">
        <v>106200</v>
      </c>
      <c r="O20" s="3" t="s">
        <v>42</v>
      </c>
    </row>
    <row r="21" spans="1:15" hidden="1" x14ac:dyDescent="0.25">
      <c r="A21" s="3" t="s">
        <v>36</v>
      </c>
      <c r="B21" s="3">
        <v>1302</v>
      </c>
      <c r="C21" s="3" t="s">
        <v>116</v>
      </c>
      <c r="D21" s="3" t="s">
        <v>117</v>
      </c>
      <c r="E21" s="3" t="s">
        <v>118</v>
      </c>
      <c r="F21" s="3" t="s">
        <v>40</v>
      </c>
      <c r="G21" s="3" t="s">
        <v>119</v>
      </c>
      <c r="H21" s="3" t="s">
        <v>11</v>
      </c>
      <c r="I21" s="3" t="s">
        <v>12</v>
      </c>
      <c r="J21" s="3">
        <v>16</v>
      </c>
      <c r="K21" s="3" t="s">
        <v>13</v>
      </c>
      <c r="L21" s="3" t="s">
        <v>14</v>
      </c>
      <c r="M21" s="2">
        <v>43</v>
      </c>
      <c r="N21" s="2">
        <v>688</v>
      </c>
      <c r="O21" s="3" t="s">
        <v>42</v>
      </c>
    </row>
    <row r="22" spans="1:15" hidden="1" x14ac:dyDescent="0.25">
      <c r="A22" s="3" t="s">
        <v>36</v>
      </c>
      <c r="B22" s="3">
        <v>1312</v>
      </c>
      <c r="C22" s="3" t="s">
        <v>120</v>
      </c>
      <c r="D22" s="3" t="s">
        <v>121</v>
      </c>
      <c r="E22" s="3" t="s">
        <v>122</v>
      </c>
      <c r="F22" s="3" t="s">
        <v>40</v>
      </c>
      <c r="G22" s="3" t="s">
        <v>123</v>
      </c>
      <c r="H22" s="3" t="s">
        <v>11</v>
      </c>
      <c r="I22" s="3" t="s">
        <v>12</v>
      </c>
      <c r="J22" s="3">
        <v>15</v>
      </c>
      <c r="K22" s="3" t="s">
        <v>13</v>
      </c>
      <c r="L22" s="3" t="s">
        <v>14</v>
      </c>
      <c r="M22" s="2">
        <v>43</v>
      </c>
      <c r="N22" s="2">
        <v>645</v>
      </c>
      <c r="O22" s="3" t="s">
        <v>42</v>
      </c>
    </row>
    <row r="23" spans="1:15" hidden="1" x14ac:dyDescent="0.25">
      <c r="A23" s="3" t="s">
        <v>36</v>
      </c>
      <c r="B23" s="3">
        <v>1315</v>
      </c>
      <c r="C23" s="3" t="s">
        <v>124</v>
      </c>
      <c r="D23" s="3" t="s">
        <v>125</v>
      </c>
      <c r="E23" s="3" t="s">
        <v>126</v>
      </c>
      <c r="F23" s="3" t="s">
        <v>40</v>
      </c>
      <c r="G23" s="3" t="s">
        <v>127</v>
      </c>
      <c r="H23" s="3" t="s">
        <v>11</v>
      </c>
      <c r="I23" s="3" t="s">
        <v>12</v>
      </c>
      <c r="J23" s="3">
        <v>13</v>
      </c>
      <c r="K23" s="3" t="s">
        <v>13</v>
      </c>
      <c r="L23" s="3" t="s">
        <v>14</v>
      </c>
      <c r="M23" s="2">
        <v>43</v>
      </c>
      <c r="N23" s="2">
        <v>559</v>
      </c>
      <c r="O23" s="3" t="s">
        <v>42</v>
      </c>
    </row>
    <row r="24" spans="1:15" hidden="1" x14ac:dyDescent="0.25">
      <c r="A24" s="3" t="s">
        <v>36</v>
      </c>
      <c r="B24" s="3">
        <v>1322</v>
      </c>
      <c r="C24" s="3" t="s">
        <v>128</v>
      </c>
      <c r="D24" s="3" t="s">
        <v>129</v>
      </c>
      <c r="E24" s="3" t="s">
        <v>130</v>
      </c>
      <c r="F24" s="3" t="s">
        <v>40</v>
      </c>
      <c r="G24" s="3" t="s">
        <v>131</v>
      </c>
      <c r="H24" s="3" t="s">
        <v>11</v>
      </c>
      <c r="I24" s="3" t="s">
        <v>12</v>
      </c>
      <c r="J24" s="3">
        <v>16</v>
      </c>
      <c r="K24" s="3" t="s">
        <v>13</v>
      </c>
      <c r="L24" s="3" t="s">
        <v>14</v>
      </c>
      <c r="M24" s="2">
        <v>43</v>
      </c>
      <c r="N24" s="2">
        <v>688</v>
      </c>
      <c r="O24" s="3" t="s">
        <v>42</v>
      </c>
    </row>
    <row r="25" spans="1:15" hidden="1" x14ac:dyDescent="0.25">
      <c r="A25" s="3" t="s">
        <v>36</v>
      </c>
      <c r="B25" s="3">
        <v>1330</v>
      </c>
      <c r="C25" s="3" t="s">
        <v>132</v>
      </c>
      <c r="D25" s="3" t="s">
        <v>133</v>
      </c>
      <c r="E25" s="3" t="s">
        <v>134</v>
      </c>
      <c r="F25" s="3" t="s">
        <v>135</v>
      </c>
      <c r="G25" s="3" t="s">
        <v>136</v>
      </c>
      <c r="H25" s="3" t="s">
        <v>137</v>
      </c>
      <c r="I25" s="3" t="s">
        <v>138</v>
      </c>
      <c r="J25" s="3">
        <v>1000</v>
      </c>
      <c r="K25" s="3" t="s">
        <v>13</v>
      </c>
      <c r="L25" s="3" t="s">
        <v>139</v>
      </c>
      <c r="M25" s="2">
        <v>140.41999999999999</v>
      </c>
      <c r="N25" s="2">
        <v>140420</v>
      </c>
      <c r="O25" s="3" t="s">
        <v>42</v>
      </c>
    </row>
    <row r="26" spans="1:15" hidden="1" x14ac:dyDescent="0.25">
      <c r="A26" s="3" t="s">
        <v>36</v>
      </c>
      <c r="B26" s="3">
        <v>1330</v>
      </c>
      <c r="C26" s="3" t="s">
        <v>132</v>
      </c>
      <c r="D26" s="3" t="s">
        <v>133</v>
      </c>
      <c r="E26" s="3" t="s">
        <v>134</v>
      </c>
      <c r="F26" s="3" t="s">
        <v>135</v>
      </c>
      <c r="G26" s="3" t="s">
        <v>136</v>
      </c>
      <c r="H26" s="3" t="s">
        <v>140</v>
      </c>
      <c r="I26" s="3" t="s">
        <v>141</v>
      </c>
      <c r="J26" s="3">
        <v>5000</v>
      </c>
      <c r="K26" s="3" t="s">
        <v>13</v>
      </c>
      <c r="L26" s="3" t="s">
        <v>139</v>
      </c>
      <c r="M26" s="2">
        <v>0.73160000000000003</v>
      </c>
      <c r="N26" s="2">
        <v>3658</v>
      </c>
      <c r="O26" s="3" t="s">
        <v>42</v>
      </c>
    </row>
    <row r="27" spans="1:15" hidden="1" x14ac:dyDescent="0.25">
      <c r="A27" s="3" t="s">
        <v>36</v>
      </c>
      <c r="B27" s="3">
        <v>1330</v>
      </c>
      <c r="C27" s="3" t="s">
        <v>132</v>
      </c>
      <c r="D27" s="3" t="s">
        <v>133</v>
      </c>
      <c r="E27" s="3" t="s">
        <v>134</v>
      </c>
      <c r="F27" s="3" t="s">
        <v>135</v>
      </c>
      <c r="G27" s="3" t="s">
        <v>136</v>
      </c>
      <c r="H27" s="3" t="s">
        <v>142</v>
      </c>
      <c r="I27" s="3" t="s">
        <v>143</v>
      </c>
      <c r="J27" s="3">
        <v>150</v>
      </c>
      <c r="K27" s="3" t="s">
        <v>13</v>
      </c>
      <c r="L27" s="3" t="s">
        <v>139</v>
      </c>
      <c r="M27" s="2">
        <v>182.9</v>
      </c>
      <c r="N27" s="2">
        <v>27435</v>
      </c>
      <c r="O27" s="3" t="s">
        <v>42</v>
      </c>
    </row>
    <row r="28" spans="1:15" hidden="1" x14ac:dyDescent="0.25">
      <c r="A28" s="3" t="s">
        <v>36</v>
      </c>
      <c r="B28" s="3">
        <v>1330</v>
      </c>
      <c r="C28" s="3" t="s">
        <v>132</v>
      </c>
      <c r="D28" s="3" t="s">
        <v>133</v>
      </c>
      <c r="E28" s="3" t="s">
        <v>134</v>
      </c>
      <c r="F28" s="3" t="s">
        <v>135</v>
      </c>
      <c r="G28" s="3" t="s">
        <v>136</v>
      </c>
      <c r="H28" s="3" t="s">
        <v>144</v>
      </c>
      <c r="I28" s="3" t="s">
        <v>145</v>
      </c>
      <c r="J28" s="3">
        <v>200</v>
      </c>
      <c r="K28" s="3" t="s">
        <v>13</v>
      </c>
      <c r="L28" s="3" t="s">
        <v>139</v>
      </c>
      <c r="M28" s="2">
        <v>27.1282</v>
      </c>
      <c r="N28" s="2">
        <v>5425.64</v>
      </c>
      <c r="O28" s="3" t="s">
        <v>42</v>
      </c>
    </row>
    <row r="29" spans="1:15" hidden="1" x14ac:dyDescent="0.25">
      <c r="A29" s="3" t="s">
        <v>36</v>
      </c>
      <c r="B29" s="3">
        <v>1333</v>
      </c>
      <c r="C29" s="3" t="s">
        <v>146</v>
      </c>
      <c r="D29" s="3" t="s">
        <v>147</v>
      </c>
      <c r="E29" s="3" t="s">
        <v>148</v>
      </c>
      <c r="F29" s="3" t="s">
        <v>40</v>
      </c>
      <c r="G29" s="3" t="s">
        <v>149</v>
      </c>
      <c r="H29" s="3" t="s">
        <v>150</v>
      </c>
      <c r="I29" s="3" t="s">
        <v>151</v>
      </c>
      <c r="J29" s="3">
        <v>50</v>
      </c>
      <c r="K29" s="3" t="s">
        <v>13</v>
      </c>
      <c r="L29" s="3" t="s">
        <v>152</v>
      </c>
      <c r="M29" s="2">
        <v>96.004800000000003</v>
      </c>
      <c r="N29" s="2">
        <v>4800.24</v>
      </c>
      <c r="O29" s="3" t="s">
        <v>42</v>
      </c>
    </row>
    <row r="30" spans="1:15" hidden="1" x14ac:dyDescent="0.25">
      <c r="A30" s="3" t="s">
        <v>36</v>
      </c>
      <c r="B30" s="3">
        <v>1333</v>
      </c>
      <c r="C30" s="3" t="s">
        <v>146</v>
      </c>
      <c r="D30" s="3" t="s">
        <v>147</v>
      </c>
      <c r="E30" s="3" t="s">
        <v>148</v>
      </c>
      <c r="F30" s="3" t="s">
        <v>40</v>
      </c>
      <c r="G30" s="3" t="s">
        <v>149</v>
      </c>
      <c r="H30" s="3" t="s">
        <v>153</v>
      </c>
      <c r="I30" s="3" t="s">
        <v>154</v>
      </c>
      <c r="J30" s="3">
        <v>200</v>
      </c>
      <c r="K30" s="3" t="s">
        <v>13</v>
      </c>
      <c r="L30" s="3" t="s">
        <v>152</v>
      </c>
      <c r="M30" s="2">
        <v>17.995000000000001</v>
      </c>
      <c r="N30" s="2">
        <v>3599</v>
      </c>
      <c r="O30" s="3" t="s">
        <v>42</v>
      </c>
    </row>
    <row r="31" spans="1:15" hidden="1" x14ac:dyDescent="0.25">
      <c r="A31" s="3" t="s">
        <v>36</v>
      </c>
      <c r="B31" s="3">
        <v>1333</v>
      </c>
      <c r="C31" s="3" t="s">
        <v>146</v>
      </c>
      <c r="D31" s="3" t="s">
        <v>147</v>
      </c>
      <c r="E31" s="3" t="s">
        <v>148</v>
      </c>
      <c r="F31" s="3" t="s">
        <v>40</v>
      </c>
      <c r="G31" s="3" t="s">
        <v>149</v>
      </c>
      <c r="H31" s="3" t="s">
        <v>155</v>
      </c>
      <c r="I31" s="3" t="s">
        <v>156</v>
      </c>
      <c r="J31" s="3">
        <v>200</v>
      </c>
      <c r="K31" s="3" t="s">
        <v>13</v>
      </c>
      <c r="L31" s="3" t="s">
        <v>152</v>
      </c>
      <c r="M31" s="2">
        <v>8.4960000000000004</v>
      </c>
      <c r="N31" s="2">
        <v>1699.2</v>
      </c>
      <c r="O31" s="3" t="s">
        <v>42</v>
      </c>
    </row>
    <row r="32" spans="1:15" hidden="1" x14ac:dyDescent="0.25">
      <c r="A32" s="3" t="s">
        <v>36</v>
      </c>
      <c r="B32" s="3">
        <v>1333</v>
      </c>
      <c r="C32" s="3" t="s">
        <v>146</v>
      </c>
      <c r="D32" s="3" t="s">
        <v>147</v>
      </c>
      <c r="E32" s="3" t="s">
        <v>148</v>
      </c>
      <c r="F32" s="3" t="s">
        <v>40</v>
      </c>
      <c r="G32" s="3" t="s">
        <v>149</v>
      </c>
      <c r="H32" s="3" t="s">
        <v>157</v>
      </c>
      <c r="I32" s="3" t="s">
        <v>158</v>
      </c>
      <c r="J32" s="3">
        <v>75</v>
      </c>
      <c r="K32" s="3" t="s">
        <v>13</v>
      </c>
      <c r="L32" s="3" t="s">
        <v>152</v>
      </c>
      <c r="M32" s="2">
        <v>14.9978</v>
      </c>
      <c r="N32" s="2">
        <v>1124.835</v>
      </c>
      <c r="O32" s="3" t="s">
        <v>42</v>
      </c>
    </row>
    <row r="33" spans="1:15" hidden="1" x14ac:dyDescent="0.25">
      <c r="A33" s="3" t="s">
        <v>36</v>
      </c>
      <c r="B33" s="3">
        <v>1333</v>
      </c>
      <c r="C33" s="3" t="s">
        <v>146</v>
      </c>
      <c r="D33" s="3" t="s">
        <v>147</v>
      </c>
      <c r="E33" s="3" t="s">
        <v>148</v>
      </c>
      <c r="F33" s="3" t="s">
        <v>40</v>
      </c>
      <c r="G33" s="3" t="s">
        <v>149</v>
      </c>
      <c r="H33" s="3" t="s">
        <v>159</v>
      </c>
      <c r="I33" s="3" t="s">
        <v>160</v>
      </c>
      <c r="J33" s="3">
        <v>50</v>
      </c>
      <c r="K33" s="3" t="s">
        <v>13</v>
      </c>
      <c r="L33" s="3" t="s">
        <v>152</v>
      </c>
      <c r="M33" s="2">
        <v>5.4988000000000001</v>
      </c>
      <c r="N33" s="2">
        <v>274.94</v>
      </c>
      <c r="O33" s="3" t="s">
        <v>42</v>
      </c>
    </row>
    <row r="34" spans="1:15" hidden="1" x14ac:dyDescent="0.25">
      <c r="A34" s="3" t="s">
        <v>36</v>
      </c>
      <c r="B34" s="3">
        <v>1333</v>
      </c>
      <c r="C34" s="3" t="s">
        <v>146</v>
      </c>
      <c r="D34" s="3" t="s">
        <v>147</v>
      </c>
      <c r="E34" s="3" t="s">
        <v>148</v>
      </c>
      <c r="F34" s="3" t="s">
        <v>40</v>
      </c>
      <c r="G34" s="3" t="s">
        <v>149</v>
      </c>
      <c r="H34" s="3" t="s">
        <v>161</v>
      </c>
      <c r="I34" s="3" t="s">
        <v>162</v>
      </c>
      <c r="J34" s="3">
        <v>300</v>
      </c>
      <c r="K34" s="3" t="s">
        <v>13</v>
      </c>
      <c r="L34" s="3" t="s">
        <v>152</v>
      </c>
      <c r="M34" s="2">
        <v>41.996200000000002</v>
      </c>
      <c r="N34" s="2">
        <v>12598.86</v>
      </c>
      <c r="O34" s="3" t="s">
        <v>42</v>
      </c>
    </row>
    <row r="35" spans="1:15" hidden="1" x14ac:dyDescent="0.25">
      <c r="A35" s="3" t="s">
        <v>36</v>
      </c>
      <c r="B35" s="3">
        <v>1333</v>
      </c>
      <c r="C35" s="3" t="s">
        <v>146</v>
      </c>
      <c r="D35" s="3" t="s">
        <v>147</v>
      </c>
      <c r="E35" s="3" t="s">
        <v>148</v>
      </c>
      <c r="F35" s="3" t="s">
        <v>40</v>
      </c>
      <c r="G35" s="3" t="s">
        <v>149</v>
      </c>
      <c r="H35" s="3" t="s">
        <v>163</v>
      </c>
      <c r="I35" s="3" t="s">
        <v>164</v>
      </c>
      <c r="J35" s="3">
        <v>3</v>
      </c>
      <c r="K35" s="3" t="s">
        <v>13</v>
      </c>
      <c r="L35" s="3" t="s">
        <v>152</v>
      </c>
      <c r="M35" s="2">
        <v>514.99919999999997</v>
      </c>
      <c r="N35" s="2">
        <v>1544.9975999999999</v>
      </c>
      <c r="O35" s="3" t="s">
        <v>42</v>
      </c>
    </row>
    <row r="36" spans="1:15" hidden="1" x14ac:dyDescent="0.25">
      <c r="A36" s="3" t="s">
        <v>36</v>
      </c>
      <c r="B36" s="3">
        <v>1333</v>
      </c>
      <c r="C36" s="3" t="s">
        <v>146</v>
      </c>
      <c r="D36" s="3" t="s">
        <v>147</v>
      </c>
      <c r="E36" s="3" t="s">
        <v>148</v>
      </c>
      <c r="F36" s="3" t="s">
        <v>40</v>
      </c>
      <c r="G36" s="3" t="s">
        <v>149</v>
      </c>
      <c r="H36" s="3" t="s">
        <v>165</v>
      </c>
      <c r="I36" s="3" t="s">
        <v>166</v>
      </c>
      <c r="J36" s="3">
        <v>15</v>
      </c>
      <c r="K36" s="3" t="s">
        <v>13</v>
      </c>
      <c r="L36" s="3" t="s">
        <v>152</v>
      </c>
      <c r="M36" s="2">
        <v>5.1448</v>
      </c>
      <c r="N36" s="2">
        <v>77.171999999999997</v>
      </c>
      <c r="O36" s="3" t="s">
        <v>42</v>
      </c>
    </row>
    <row r="37" spans="1:15" hidden="1" x14ac:dyDescent="0.25">
      <c r="A37" s="3" t="s">
        <v>36</v>
      </c>
      <c r="B37" s="3">
        <v>1333</v>
      </c>
      <c r="C37" s="3" t="s">
        <v>146</v>
      </c>
      <c r="D37" s="3" t="s">
        <v>147</v>
      </c>
      <c r="E37" s="3" t="s">
        <v>148</v>
      </c>
      <c r="F37" s="3" t="s">
        <v>40</v>
      </c>
      <c r="G37" s="3" t="s">
        <v>149</v>
      </c>
      <c r="H37" s="3" t="s">
        <v>167</v>
      </c>
      <c r="I37" s="3" t="s">
        <v>168</v>
      </c>
      <c r="J37" s="3">
        <v>2</v>
      </c>
      <c r="K37" s="3" t="s">
        <v>13</v>
      </c>
      <c r="L37" s="3" t="s">
        <v>152</v>
      </c>
      <c r="M37" s="2">
        <v>234.99700000000001</v>
      </c>
      <c r="N37" s="2">
        <v>469.99400000000003</v>
      </c>
      <c r="O37" s="3" t="s">
        <v>42</v>
      </c>
    </row>
    <row r="38" spans="1:15" hidden="1" x14ac:dyDescent="0.25">
      <c r="A38" s="3" t="s">
        <v>36</v>
      </c>
      <c r="B38" s="3">
        <v>1333</v>
      </c>
      <c r="C38" s="3" t="s">
        <v>146</v>
      </c>
      <c r="D38" s="3" t="s">
        <v>147</v>
      </c>
      <c r="E38" s="3" t="s">
        <v>148</v>
      </c>
      <c r="F38" s="3" t="s">
        <v>40</v>
      </c>
      <c r="G38" s="3" t="s">
        <v>149</v>
      </c>
      <c r="H38" s="3" t="s">
        <v>169</v>
      </c>
      <c r="I38" s="3" t="s">
        <v>170</v>
      </c>
      <c r="J38" s="3">
        <v>24</v>
      </c>
      <c r="K38" s="3" t="s">
        <v>13</v>
      </c>
      <c r="L38" s="3" t="s">
        <v>152</v>
      </c>
      <c r="M38" s="2">
        <v>109.9996</v>
      </c>
      <c r="N38" s="2">
        <v>2639.9904000000001</v>
      </c>
      <c r="O38" s="3" t="s">
        <v>42</v>
      </c>
    </row>
    <row r="39" spans="1:15" hidden="1" x14ac:dyDescent="0.25">
      <c r="A39" s="3" t="s">
        <v>36</v>
      </c>
      <c r="B39" s="3">
        <v>1333</v>
      </c>
      <c r="C39" s="3" t="s">
        <v>146</v>
      </c>
      <c r="D39" s="3" t="s">
        <v>147</v>
      </c>
      <c r="E39" s="3" t="s">
        <v>148</v>
      </c>
      <c r="F39" s="3" t="s">
        <v>40</v>
      </c>
      <c r="G39" s="3" t="s">
        <v>149</v>
      </c>
      <c r="H39" s="3" t="s">
        <v>171</v>
      </c>
      <c r="I39" s="3" t="s">
        <v>172</v>
      </c>
      <c r="J39" s="3">
        <v>30</v>
      </c>
      <c r="K39" s="3" t="s">
        <v>13</v>
      </c>
      <c r="L39" s="3" t="s">
        <v>152</v>
      </c>
      <c r="M39" s="2">
        <v>73.997799999999998</v>
      </c>
      <c r="N39" s="2">
        <v>2219.9340000000002</v>
      </c>
      <c r="O39" s="3" t="s">
        <v>42</v>
      </c>
    </row>
    <row r="40" spans="1:15" hidden="1" x14ac:dyDescent="0.25">
      <c r="A40" s="3" t="s">
        <v>36</v>
      </c>
      <c r="B40" s="3">
        <v>1333</v>
      </c>
      <c r="C40" s="3" t="s">
        <v>146</v>
      </c>
      <c r="D40" s="3" t="s">
        <v>147</v>
      </c>
      <c r="E40" s="3" t="s">
        <v>148</v>
      </c>
      <c r="F40" s="3" t="s">
        <v>40</v>
      </c>
      <c r="G40" s="3" t="s">
        <v>149</v>
      </c>
      <c r="H40" s="3" t="s">
        <v>173</v>
      </c>
      <c r="I40" s="3" t="s">
        <v>174</v>
      </c>
      <c r="J40" s="3">
        <v>30</v>
      </c>
      <c r="K40" s="3" t="s">
        <v>13</v>
      </c>
      <c r="L40" s="3" t="s">
        <v>152</v>
      </c>
      <c r="M40" s="2">
        <v>72.994799999999998</v>
      </c>
      <c r="N40" s="2">
        <v>2189.8440000000001</v>
      </c>
      <c r="O40" s="3" t="s">
        <v>42</v>
      </c>
    </row>
    <row r="41" spans="1:15" hidden="1" x14ac:dyDescent="0.25">
      <c r="A41" s="3" t="s">
        <v>36</v>
      </c>
      <c r="B41" s="3">
        <v>1333</v>
      </c>
      <c r="C41" s="3" t="s">
        <v>146</v>
      </c>
      <c r="D41" s="3" t="s">
        <v>147</v>
      </c>
      <c r="E41" s="3" t="s">
        <v>148</v>
      </c>
      <c r="F41" s="3" t="s">
        <v>40</v>
      </c>
      <c r="G41" s="3" t="s">
        <v>149</v>
      </c>
      <c r="H41" s="3" t="s">
        <v>175</v>
      </c>
      <c r="I41" s="3" t="s">
        <v>176</v>
      </c>
      <c r="J41" s="3">
        <v>40</v>
      </c>
      <c r="K41" s="3" t="s">
        <v>13</v>
      </c>
      <c r="L41" s="3" t="s">
        <v>152</v>
      </c>
      <c r="M41" s="2">
        <v>52.002600000000001</v>
      </c>
      <c r="N41" s="2">
        <v>2080.1039999999998</v>
      </c>
      <c r="O41" s="3" t="s">
        <v>42</v>
      </c>
    </row>
    <row r="42" spans="1:15" hidden="1" x14ac:dyDescent="0.25">
      <c r="A42" s="3" t="s">
        <v>36</v>
      </c>
      <c r="B42" s="3">
        <v>1333</v>
      </c>
      <c r="C42" s="3" t="s">
        <v>146</v>
      </c>
      <c r="D42" s="3" t="s">
        <v>147</v>
      </c>
      <c r="E42" s="3" t="s">
        <v>148</v>
      </c>
      <c r="F42" s="3" t="s">
        <v>40</v>
      </c>
      <c r="G42" s="3" t="s">
        <v>149</v>
      </c>
      <c r="H42" s="3" t="s">
        <v>177</v>
      </c>
      <c r="I42" s="3" t="s">
        <v>178</v>
      </c>
      <c r="J42" s="3">
        <v>90</v>
      </c>
      <c r="K42" s="3" t="s">
        <v>13</v>
      </c>
      <c r="L42" s="3" t="s">
        <v>152</v>
      </c>
      <c r="M42" s="2">
        <v>40.002000000000002</v>
      </c>
      <c r="N42" s="2">
        <v>3600.18</v>
      </c>
      <c r="O42" s="3" t="s">
        <v>42</v>
      </c>
    </row>
    <row r="43" spans="1:15" hidden="1" x14ac:dyDescent="0.25">
      <c r="A43" s="3" t="s">
        <v>36</v>
      </c>
      <c r="B43" s="3">
        <v>1333</v>
      </c>
      <c r="C43" s="3" t="s">
        <v>146</v>
      </c>
      <c r="D43" s="3" t="s">
        <v>147</v>
      </c>
      <c r="E43" s="3" t="s">
        <v>148</v>
      </c>
      <c r="F43" s="3" t="s">
        <v>40</v>
      </c>
      <c r="G43" s="3" t="s">
        <v>149</v>
      </c>
      <c r="H43" s="3" t="s">
        <v>179</v>
      </c>
      <c r="I43" s="3" t="s">
        <v>180</v>
      </c>
      <c r="J43" s="3">
        <v>10</v>
      </c>
      <c r="K43" s="3" t="s">
        <v>13</v>
      </c>
      <c r="L43" s="3" t="s">
        <v>152</v>
      </c>
      <c r="M43" s="2">
        <v>324.00439999999998</v>
      </c>
      <c r="N43" s="2">
        <v>3240.0439999999999</v>
      </c>
      <c r="O43" s="3" t="s">
        <v>42</v>
      </c>
    </row>
    <row r="44" spans="1:15" hidden="1" x14ac:dyDescent="0.25">
      <c r="A44" s="3" t="s">
        <v>36</v>
      </c>
      <c r="B44" s="3">
        <v>1334</v>
      </c>
      <c r="C44" s="3" t="s">
        <v>181</v>
      </c>
      <c r="D44" s="3" t="s">
        <v>147</v>
      </c>
      <c r="E44" s="3" t="s">
        <v>182</v>
      </c>
      <c r="F44" s="3" t="s">
        <v>40</v>
      </c>
      <c r="G44" s="3" t="s">
        <v>183</v>
      </c>
      <c r="H44" s="3" t="s">
        <v>11</v>
      </c>
      <c r="I44" s="3" t="s">
        <v>12</v>
      </c>
      <c r="J44" s="3">
        <v>18</v>
      </c>
      <c r="K44" s="3" t="s">
        <v>13</v>
      </c>
      <c r="L44" s="3" t="s">
        <v>14</v>
      </c>
      <c r="M44" s="2">
        <v>43</v>
      </c>
      <c r="N44" s="2">
        <v>774</v>
      </c>
      <c r="O44" s="3" t="s">
        <v>42</v>
      </c>
    </row>
    <row r="45" spans="1:15" hidden="1" x14ac:dyDescent="0.25">
      <c r="A45" s="3" t="s">
        <v>36</v>
      </c>
      <c r="B45" s="3">
        <v>1335</v>
      </c>
      <c r="C45" s="3" t="s">
        <v>184</v>
      </c>
      <c r="D45" s="3" t="s">
        <v>185</v>
      </c>
      <c r="E45" s="3" t="s">
        <v>186</v>
      </c>
      <c r="F45" s="3" t="s">
        <v>135</v>
      </c>
      <c r="G45" s="3" t="s">
        <v>187</v>
      </c>
      <c r="H45" s="3" t="s">
        <v>188</v>
      </c>
      <c r="I45" s="3" t="s">
        <v>189</v>
      </c>
      <c r="J45" s="3">
        <v>550</v>
      </c>
      <c r="K45" s="3" t="s">
        <v>13</v>
      </c>
      <c r="L45" s="3" t="s">
        <v>139</v>
      </c>
      <c r="M45" s="2">
        <v>10.5</v>
      </c>
      <c r="N45" s="2">
        <v>5775</v>
      </c>
      <c r="O45" s="3" t="s">
        <v>42</v>
      </c>
    </row>
    <row r="46" spans="1:15" hidden="1" x14ac:dyDescent="0.25">
      <c r="A46" s="3" t="s">
        <v>36</v>
      </c>
      <c r="B46" s="3">
        <v>1335</v>
      </c>
      <c r="C46" s="3" t="s">
        <v>184</v>
      </c>
      <c r="D46" s="3" t="s">
        <v>185</v>
      </c>
      <c r="E46" s="3" t="s">
        <v>186</v>
      </c>
      <c r="F46" s="3" t="s">
        <v>135</v>
      </c>
      <c r="G46" s="3" t="s">
        <v>187</v>
      </c>
      <c r="H46" s="3" t="s">
        <v>190</v>
      </c>
      <c r="I46" s="3" t="s">
        <v>191</v>
      </c>
      <c r="J46" s="3">
        <v>25</v>
      </c>
      <c r="K46" s="3" t="s">
        <v>13</v>
      </c>
      <c r="L46" s="3" t="s">
        <v>139</v>
      </c>
      <c r="M46" s="2">
        <v>188.8</v>
      </c>
      <c r="N46" s="2">
        <v>4720</v>
      </c>
      <c r="O46" s="3" t="s">
        <v>42</v>
      </c>
    </row>
    <row r="47" spans="1:15" hidden="1" x14ac:dyDescent="0.25">
      <c r="A47" s="3" t="s">
        <v>36</v>
      </c>
      <c r="B47" s="3">
        <v>1335</v>
      </c>
      <c r="C47" s="3" t="s">
        <v>184</v>
      </c>
      <c r="D47" s="3" t="s">
        <v>185</v>
      </c>
      <c r="E47" s="3" t="s">
        <v>186</v>
      </c>
      <c r="F47" s="3" t="s">
        <v>135</v>
      </c>
      <c r="G47" s="3" t="s">
        <v>187</v>
      </c>
      <c r="H47" s="3" t="s">
        <v>192</v>
      </c>
      <c r="I47" s="3" t="s">
        <v>193</v>
      </c>
      <c r="J47" s="3">
        <v>50</v>
      </c>
      <c r="K47" s="3" t="s">
        <v>13</v>
      </c>
      <c r="L47" s="3" t="s">
        <v>139</v>
      </c>
      <c r="M47" s="2">
        <v>8.4369999999999994</v>
      </c>
      <c r="N47" s="2">
        <v>421.85</v>
      </c>
      <c r="O47" s="3" t="s">
        <v>42</v>
      </c>
    </row>
    <row r="48" spans="1:15" hidden="1" x14ac:dyDescent="0.25">
      <c r="A48" s="3" t="s">
        <v>36</v>
      </c>
      <c r="B48" s="3">
        <v>1335</v>
      </c>
      <c r="C48" s="3" t="s">
        <v>184</v>
      </c>
      <c r="D48" s="3" t="s">
        <v>185</v>
      </c>
      <c r="E48" s="3" t="s">
        <v>186</v>
      </c>
      <c r="F48" s="3" t="s">
        <v>135</v>
      </c>
      <c r="G48" s="3" t="s">
        <v>187</v>
      </c>
      <c r="H48" s="3" t="s">
        <v>194</v>
      </c>
      <c r="I48" s="3" t="s">
        <v>195</v>
      </c>
      <c r="J48" s="3">
        <v>150</v>
      </c>
      <c r="K48" s="3" t="s">
        <v>13</v>
      </c>
      <c r="L48" s="3" t="s">
        <v>139</v>
      </c>
      <c r="M48" s="2">
        <v>14.16</v>
      </c>
      <c r="N48" s="2">
        <v>2124</v>
      </c>
      <c r="O48" s="3" t="s">
        <v>42</v>
      </c>
    </row>
    <row r="49" spans="1:15" hidden="1" x14ac:dyDescent="0.25">
      <c r="A49" s="3" t="s">
        <v>36</v>
      </c>
      <c r="B49" s="3">
        <v>1335</v>
      </c>
      <c r="C49" s="3" t="s">
        <v>184</v>
      </c>
      <c r="D49" s="3" t="s">
        <v>185</v>
      </c>
      <c r="E49" s="3" t="s">
        <v>186</v>
      </c>
      <c r="F49" s="3" t="s">
        <v>135</v>
      </c>
      <c r="G49" s="3" t="s">
        <v>187</v>
      </c>
      <c r="H49" s="3" t="s">
        <v>142</v>
      </c>
      <c r="I49" s="3" t="s">
        <v>143</v>
      </c>
      <c r="J49" s="3">
        <v>150</v>
      </c>
      <c r="K49" s="3" t="s">
        <v>13</v>
      </c>
      <c r="L49" s="3" t="s">
        <v>139</v>
      </c>
      <c r="M49" s="2">
        <v>182.9</v>
      </c>
      <c r="N49" s="2">
        <v>27435</v>
      </c>
      <c r="O49" s="3" t="s">
        <v>42</v>
      </c>
    </row>
    <row r="50" spans="1:15" hidden="1" x14ac:dyDescent="0.25">
      <c r="A50" s="3" t="s">
        <v>36</v>
      </c>
      <c r="B50" s="3">
        <v>1335</v>
      </c>
      <c r="C50" s="3" t="s">
        <v>184</v>
      </c>
      <c r="D50" s="3" t="s">
        <v>185</v>
      </c>
      <c r="E50" s="3" t="s">
        <v>186</v>
      </c>
      <c r="F50" s="3" t="s">
        <v>135</v>
      </c>
      <c r="G50" s="3" t="s">
        <v>187</v>
      </c>
      <c r="H50" s="3" t="s">
        <v>196</v>
      </c>
      <c r="I50" s="3" t="s">
        <v>197</v>
      </c>
      <c r="J50" s="3">
        <v>5</v>
      </c>
      <c r="K50" s="3" t="s">
        <v>13</v>
      </c>
      <c r="L50" s="3" t="s">
        <v>139</v>
      </c>
      <c r="M50" s="2">
        <v>23.01</v>
      </c>
      <c r="N50" s="2">
        <v>115.05</v>
      </c>
      <c r="O50" s="3" t="s">
        <v>42</v>
      </c>
    </row>
    <row r="51" spans="1:15" hidden="1" x14ac:dyDescent="0.25">
      <c r="A51" s="3" t="s">
        <v>36</v>
      </c>
      <c r="B51" s="3">
        <v>1342</v>
      </c>
      <c r="C51" s="3" t="s">
        <v>198</v>
      </c>
      <c r="D51" s="3" t="s">
        <v>199</v>
      </c>
      <c r="E51" s="3" t="s">
        <v>200</v>
      </c>
      <c r="F51" s="3" t="s">
        <v>40</v>
      </c>
      <c r="G51" s="3" t="s">
        <v>201</v>
      </c>
      <c r="H51" s="3" t="s">
        <v>11</v>
      </c>
      <c r="I51" s="3" t="s">
        <v>12</v>
      </c>
      <c r="J51" s="3">
        <v>18</v>
      </c>
      <c r="K51" s="3" t="s">
        <v>13</v>
      </c>
      <c r="L51" s="3" t="s">
        <v>14</v>
      </c>
      <c r="M51" s="2">
        <v>43</v>
      </c>
      <c r="N51" s="2">
        <v>774</v>
      </c>
      <c r="O51" s="3" t="s">
        <v>42</v>
      </c>
    </row>
    <row r="52" spans="1:15" hidden="1" x14ac:dyDescent="0.25">
      <c r="A52" s="3" t="s">
        <v>36</v>
      </c>
      <c r="B52" s="3">
        <v>1343</v>
      </c>
      <c r="C52" s="3" t="s">
        <v>202</v>
      </c>
      <c r="D52" s="3" t="s">
        <v>203</v>
      </c>
      <c r="E52" s="3" t="s">
        <v>204</v>
      </c>
      <c r="F52" s="3" t="s">
        <v>40</v>
      </c>
      <c r="G52" s="3" t="s">
        <v>201</v>
      </c>
      <c r="H52" s="3" t="s">
        <v>11</v>
      </c>
      <c r="I52" s="3" t="s">
        <v>12</v>
      </c>
      <c r="J52" s="3">
        <v>18</v>
      </c>
      <c r="K52" s="3" t="s">
        <v>13</v>
      </c>
      <c r="L52" s="3" t="s">
        <v>14</v>
      </c>
      <c r="M52" s="2">
        <v>43</v>
      </c>
      <c r="N52" s="2">
        <v>774</v>
      </c>
      <c r="O52" s="3" t="s">
        <v>42</v>
      </c>
    </row>
    <row r="53" spans="1:15" hidden="1" x14ac:dyDescent="0.25">
      <c r="A53" s="3" t="s">
        <v>36</v>
      </c>
      <c r="B53" s="3">
        <v>1344</v>
      </c>
      <c r="C53" s="3" t="s">
        <v>205</v>
      </c>
      <c r="D53" s="3" t="s">
        <v>206</v>
      </c>
      <c r="E53" s="3" t="s">
        <v>207</v>
      </c>
      <c r="F53" s="3" t="s">
        <v>135</v>
      </c>
      <c r="G53" s="3" t="s">
        <v>208</v>
      </c>
      <c r="H53" s="3" t="s">
        <v>209</v>
      </c>
      <c r="I53" s="3" t="s">
        <v>210</v>
      </c>
      <c r="J53" s="3">
        <v>450</v>
      </c>
      <c r="K53" s="3" t="s">
        <v>13</v>
      </c>
      <c r="L53" s="3" t="s">
        <v>211</v>
      </c>
      <c r="M53" s="2">
        <v>2.8</v>
      </c>
      <c r="N53" s="2">
        <v>1260</v>
      </c>
      <c r="O53" s="3" t="s">
        <v>42</v>
      </c>
    </row>
    <row r="54" spans="1:15" hidden="1" x14ac:dyDescent="0.25">
      <c r="A54" s="3" t="s">
        <v>36</v>
      </c>
      <c r="B54" s="3">
        <v>1344</v>
      </c>
      <c r="C54" s="3" t="s">
        <v>205</v>
      </c>
      <c r="D54" s="3" t="s">
        <v>206</v>
      </c>
      <c r="E54" s="3" t="s">
        <v>207</v>
      </c>
      <c r="F54" s="3" t="s">
        <v>135</v>
      </c>
      <c r="G54" s="3" t="s">
        <v>208</v>
      </c>
      <c r="H54" s="3" t="s">
        <v>212</v>
      </c>
      <c r="I54" s="3" t="s">
        <v>213</v>
      </c>
      <c r="J54" s="3">
        <v>50</v>
      </c>
      <c r="K54" s="3" t="s">
        <v>13</v>
      </c>
      <c r="L54" s="3" t="s">
        <v>211</v>
      </c>
      <c r="M54" s="2">
        <v>153.4</v>
      </c>
      <c r="N54" s="2">
        <v>7670</v>
      </c>
      <c r="O54" s="3" t="s">
        <v>42</v>
      </c>
    </row>
    <row r="55" spans="1:15" hidden="1" x14ac:dyDescent="0.25">
      <c r="A55" s="3" t="s">
        <v>36</v>
      </c>
      <c r="B55" s="3">
        <v>1344</v>
      </c>
      <c r="C55" s="3" t="s">
        <v>205</v>
      </c>
      <c r="D55" s="3" t="s">
        <v>206</v>
      </c>
      <c r="E55" s="3" t="s">
        <v>207</v>
      </c>
      <c r="F55" s="3" t="s">
        <v>135</v>
      </c>
      <c r="G55" s="3" t="s">
        <v>208</v>
      </c>
      <c r="H55" s="3" t="s">
        <v>214</v>
      </c>
      <c r="I55" s="3" t="s">
        <v>215</v>
      </c>
      <c r="J55" s="3">
        <v>10</v>
      </c>
      <c r="K55" s="3" t="s">
        <v>13</v>
      </c>
      <c r="L55" s="3" t="s">
        <v>211</v>
      </c>
      <c r="M55" s="2">
        <v>200.6</v>
      </c>
      <c r="N55" s="2">
        <v>2006</v>
      </c>
      <c r="O55" s="3" t="s">
        <v>42</v>
      </c>
    </row>
    <row r="56" spans="1:15" hidden="1" x14ac:dyDescent="0.25">
      <c r="A56" s="3" t="s">
        <v>36</v>
      </c>
      <c r="B56" s="3">
        <v>1344</v>
      </c>
      <c r="C56" s="3" t="s">
        <v>205</v>
      </c>
      <c r="D56" s="3" t="s">
        <v>206</v>
      </c>
      <c r="E56" s="3" t="s">
        <v>207</v>
      </c>
      <c r="F56" s="3" t="s">
        <v>135</v>
      </c>
      <c r="G56" s="3" t="s">
        <v>208</v>
      </c>
      <c r="H56" s="3" t="s">
        <v>216</v>
      </c>
      <c r="I56" s="3" t="s">
        <v>217</v>
      </c>
      <c r="J56" s="3">
        <v>10</v>
      </c>
      <c r="K56" s="3" t="s">
        <v>13</v>
      </c>
      <c r="L56" s="3" t="s">
        <v>211</v>
      </c>
      <c r="M56" s="2">
        <v>147.5</v>
      </c>
      <c r="N56" s="2">
        <v>1475</v>
      </c>
      <c r="O56" s="3" t="s">
        <v>42</v>
      </c>
    </row>
    <row r="57" spans="1:15" hidden="1" x14ac:dyDescent="0.25">
      <c r="A57" s="3" t="s">
        <v>36</v>
      </c>
      <c r="B57" s="3">
        <v>1344</v>
      </c>
      <c r="C57" s="3" t="s">
        <v>205</v>
      </c>
      <c r="D57" s="3" t="s">
        <v>206</v>
      </c>
      <c r="E57" s="3" t="s">
        <v>207</v>
      </c>
      <c r="F57" s="3" t="s">
        <v>135</v>
      </c>
      <c r="G57" s="3" t="s">
        <v>208</v>
      </c>
      <c r="H57" s="3" t="s">
        <v>218</v>
      </c>
      <c r="I57" s="3" t="s">
        <v>219</v>
      </c>
      <c r="J57" s="3">
        <v>5</v>
      </c>
      <c r="K57" s="3" t="s">
        <v>13</v>
      </c>
      <c r="L57" s="3" t="s">
        <v>211</v>
      </c>
      <c r="M57" s="2">
        <v>265.5</v>
      </c>
      <c r="N57" s="2">
        <v>1327.5</v>
      </c>
      <c r="O57" s="3" t="s">
        <v>42</v>
      </c>
    </row>
    <row r="58" spans="1:15" hidden="1" x14ac:dyDescent="0.25">
      <c r="A58" s="3" t="s">
        <v>36</v>
      </c>
      <c r="B58" s="3">
        <v>1344</v>
      </c>
      <c r="C58" s="3" t="s">
        <v>205</v>
      </c>
      <c r="D58" s="3" t="s">
        <v>206</v>
      </c>
      <c r="E58" s="3" t="s">
        <v>207</v>
      </c>
      <c r="F58" s="3" t="s">
        <v>135</v>
      </c>
      <c r="G58" s="3" t="s">
        <v>208</v>
      </c>
      <c r="H58" s="3" t="s">
        <v>220</v>
      </c>
      <c r="I58" s="3" t="s">
        <v>221</v>
      </c>
      <c r="J58" s="3">
        <v>1</v>
      </c>
      <c r="K58" s="3" t="s">
        <v>13</v>
      </c>
      <c r="L58" s="3" t="s">
        <v>211</v>
      </c>
      <c r="M58" s="2">
        <v>330.4</v>
      </c>
      <c r="N58" s="2">
        <v>330.4</v>
      </c>
      <c r="O58" s="3" t="s">
        <v>42</v>
      </c>
    </row>
    <row r="59" spans="1:15" hidden="1" x14ac:dyDescent="0.25">
      <c r="A59" s="3" t="s">
        <v>36</v>
      </c>
      <c r="B59" s="3">
        <v>1344</v>
      </c>
      <c r="C59" s="3" t="s">
        <v>205</v>
      </c>
      <c r="D59" s="3" t="s">
        <v>206</v>
      </c>
      <c r="E59" s="3" t="s">
        <v>207</v>
      </c>
      <c r="F59" s="3" t="s">
        <v>135</v>
      </c>
      <c r="G59" s="3" t="s">
        <v>208</v>
      </c>
      <c r="H59" s="3" t="s">
        <v>222</v>
      </c>
      <c r="I59" s="3" t="s">
        <v>223</v>
      </c>
      <c r="J59" s="3">
        <v>20</v>
      </c>
      <c r="K59" s="3" t="s">
        <v>13</v>
      </c>
      <c r="L59" s="3" t="s">
        <v>211</v>
      </c>
      <c r="M59" s="2">
        <v>23.6</v>
      </c>
      <c r="N59" s="2">
        <v>472</v>
      </c>
      <c r="O59" s="3" t="s">
        <v>42</v>
      </c>
    </row>
    <row r="60" spans="1:15" hidden="1" x14ac:dyDescent="0.25">
      <c r="A60" s="3" t="s">
        <v>36</v>
      </c>
      <c r="B60" s="3">
        <v>1344</v>
      </c>
      <c r="C60" s="3" t="s">
        <v>205</v>
      </c>
      <c r="D60" s="3" t="s">
        <v>206</v>
      </c>
      <c r="E60" s="3" t="s">
        <v>207</v>
      </c>
      <c r="F60" s="3" t="s">
        <v>135</v>
      </c>
      <c r="G60" s="3" t="s">
        <v>208</v>
      </c>
      <c r="H60" s="3" t="s">
        <v>224</v>
      </c>
      <c r="I60" s="3" t="s">
        <v>225</v>
      </c>
      <c r="J60" s="3">
        <v>7</v>
      </c>
      <c r="K60" s="3" t="s">
        <v>13</v>
      </c>
      <c r="L60" s="3" t="s">
        <v>211</v>
      </c>
      <c r="M60" s="2">
        <v>200.6</v>
      </c>
      <c r="N60" s="2">
        <v>1404.2</v>
      </c>
      <c r="O60" s="3" t="s">
        <v>42</v>
      </c>
    </row>
    <row r="61" spans="1:15" hidden="1" x14ac:dyDescent="0.25">
      <c r="A61" s="3" t="s">
        <v>36</v>
      </c>
      <c r="B61" s="3">
        <v>1349</v>
      </c>
      <c r="C61" s="3" t="s">
        <v>226</v>
      </c>
      <c r="D61" s="3" t="s">
        <v>227</v>
      </c>
      <c r="E61" s="3" t="s">
        <v>228</v>
      </c>
      <c r="F61" s="3" t="s">
        <v>40</v>
      </c>
      <c r="G61" s="3" t="s">
        <v>229</v>
      </c>
      <c r="H61" s="3" t="s">
        <v>230</v>
      </c>
      <c r="I61" s="3" t="s">
        <v>231</v>
      </c>
      <c r="J61" s="3">
        <v>5</v>
      </c>
      <c r="K61" s="3" t="s">
        <v>13</v>
      </c>
      <c r="L61" s="3" t="s">
        <v>232</v>
      </c>
      <c r="M61" s="2">
        <v>1100.2556</v>
      </c>
      <c r="N61" s="2">
        <v>5501.2780000000002</v>
      </c>
      <c r="O61" s="3" t="s">
        <v>42</v>
      </c>
    </row>
    <row r="62" spans="1:15" hidden="1" x14ac:dyDescent="0.25">
      <c r="A62" s="3" t="s">
        <v>36</v>
      </c>
      <c r="B62" s="3">
        <v>1349</v>
      </c>
      <c r="C62" s="3" t="s">
        <v>226</v>
      </c>
      <c r="D62" s="3" t="s">
        <v>227</v>
      </c>
      <c r="E62" s="3" t="s">
        <v>228</v>
      </c>
      <c r="F62" s="3" t="s">
        <v>40</v>
      </c>
      <c r="G62" s="3" t="s">
        <v>229</v>
      </c>
      <c r="H62" s="3" t="s">
        <v>233</v>
      </c>
      <c r="I62" s="3" t="s">
        <v>234</v>
      </c>
      <c r="J62" s="3">
        <v>1</v>
      </c>
      <c r="K62" s="3" t="s">
        <v>13</v>
      </c>
      <c r="L62" s="3" t="s">
        <v>232</v>
      </c>
      <c r="M62" s="2">
        <v>9977.5018</v>
      </c>
      <c r="N62" s="2">
        <v>9977.5018</v>
      </c>
      <c r="O62" s="3" t="s">
        <v>42</v>
      </c>
    </row>
    <row r="63" spans="1:15" hidden="1" x14ac:dyDescent="0.25">
      <c r="A63" s="3" t="s">
        <v>36</v>
      </c>
      <c r="B63" s="3">
        <v>1349</v>
      </c>
      <c r="C63" s="3" t="s">
        <v>226</v>
      </c>
      <c r="D63" s="3" t="s">
        <v>227</v>
      </c>
      <c r="E63" s="3" t="s">
        <v>228</v>
      </c>
      <c r="F63" s="3" t="s">
        <v>40</v>
      </c>
      <c r="G63" s="3" t="s">
        <v>229</v>
      </c>
      <c r="H63" s="3" t="s">
        <v>235</v>
      </c>
      <c r="I63" s="3" t="s">
        <v>236</v>
      </c>
      <c r="J63" s="3">
        <v>2</v>
      </c>
      <c r="K63" s="3" t="s">
        <v>13</v>
      </c>
      <c r="L63" s="3" t="s">
        <v>232</v>
      </c>
      <c r="M63" s="2">
        <v>9954.2558000000008</v>
      </c>
      <c r="N63" s="2">
        <v>19908.511600000002</v>
      </c>
      <c r="O63" s="3" t="s">
        <v>42</v>
      </c>
    </row>
    <row r="64" spans="1:15" hidden="1" x14ac:dyDescent="0.25">
      <c r="A64" s="3" t="s">
        <v>36</v>
      </c>
      <c r="B64" s="3">
        <v>1349</v>
      </c>
      <c r="C64" s="3" t="s">
        <v>226</v>
      </c>
      <c r="D64" s="3" t="s">
        <v>227</v>
      </c>
      <c r="E64" s="3" t="s">
        <v>228</v>
      </c>
      <c r="F64" s="3" t="s">
        <v>40</v>
      </c>
      <c r="G64" s="3" t="s">
        <v>229</v>
      </c>
      <c r="H64" s="3" t="s">
        <v>237</v>
      </c>
      <c r="I64" s="3" t="s">
        <v>238</v>
      </c>
      <c r="J64" s="3">
        <v>2</v>
      </c>
      <c r="K64" s="3" t="s">
        <v>13</v>
      </c>
      <c r="L64" s="3" t="s">
        <v>232</v>
      </c>
      <c r="M64" s="2">
        <v>6903</v>
      </c>
      <c r="N64" s="2">
        <v>13806</v>
      </c>
      <c r="O64" s="3" t="s">
        <v>42</v>
      </c>
    </row>
    <row r="65" spans="1:15" x14ac:dyDescent="0.25">
      <c r="A65" s="3" t="s">
        <v>36</v>
      </c>
      <c r="B65" s="3">
        <v>1349</v>
      </c>
      <c r="C65" s="3" t="s">
        <v>226</v>
      </c>
      <c r="D65" s="3" t="s">
        <v>227</v>
      </c>
      <c r="E65" s="3" t="s">
        <v>228</v>
      </c>
      <c r="F65" s="3" t="s">
        <v>40</v>
      </c>
      <c r="G65" s="3" t="s">
        <v>229</v>
      </c>
      <c r="H65" s="3" t="s">
        <v>239</v>
      </c>
      <c r="I65" s="3" t="s">
        <v>240</v>
      </c>
      <c r="J65" s="3">
        <v>12</v>
      </c>
      <c r="K65" s="3" t="s">
        <v>13</v>
      </c>
      <c r="L65" s="3" t="s">
        <v>232</v>
      </c>
      <c r="M65" s="2">
        <v>1743.037</v>
      </c>
      <c r="N65" s="2">
        <v>20916.444</v>
      </c>
      <c r="O65" s="3" t="s">
        <v>42</v>
      </c>
    </row>
    <row r="66" spans="1:15" hidden="1" x14ac:dyDescent="0.25">
      <c r="A66" s="3" t="s">
        <v>36</v>
      </c>
      <c r="B66" s="3">
        <v>1349</v>
      </c>
      <c r="C66" s="3" t="s">
        <v>226</v>
      </c>
      <c r="D66" s="3" t="s">
        <v>227</v>
      </c>
      <c r="E66" s="3" t="s">
        <v>228</v>
      </c>
      <c r="F66" s="3" t="s">
        <v>40</v>
      </c>
      <c r="G66" s="3" t="s">
        <v>229</v>
      </c>
      <c r="H66" s="3" t="s">
        <v>241</v>
      </c>
      <c r="I66" s="3" t="s">
        <v>242</v>
      </c>
      <c r="J66" s="3">
        <v>1</v>
      </c>
      <c r="K66" s="3" t="s">
        <v>13</v>
      </c>
      <c r="L66" s="3" t="s">
        <v>232</v>
      </c>
      <c r="M66" s="2">
        <v>10161.9004</v>
      </c>
      <c r="N66" s="2">
        <v>10161.9004</v>
      </c>
      <c r="O66" s="3" t="s">
        <v>42</v>
      </c>
    </row>
    <row r="67" spans="1:15" hidden="1" x14ac:dyDescent="0.25">
      <c r="A67" s="3" t="s">
        <v>36</v>
      </c>
      <c r="B67" s="3">
        <v>1349</v>
      </c>
      <c r="C67" s="3" t="s">
        <v>226</v>
      </c>
      <c r="D67" s="3" t="s">
        <v>227</v>
      </c>
      <c r="E67" s="3" t="s">
        <v>228</v>
      </c>
      <c r="F67" s="3" t="s">
        <v>40</v>
      </c>
      <c r="G67" s="3" t="s">
        <v>229</v>
      </c>
      <c r="H67" s="3" t="s">
        <v>243</v>
      </c>
      <c r="I67" s="3" t="s">
        <v>244</v>
      </c>
      <c r="J67" s="3">
        <v>1</v>
      </c>
      <c r="K67" s="3" t="s">
        <v>13</v>
      </c>
      <c r="L67" s="3" t="s">
        <v>232</v>
      </c>
      <c r="M67" s="2">
        <v>303.75560000000002</v>
      </c>
      <c r="N67" s="2">
        <v>303.75560000000002</v>
      </c>
      <c r="O67" s="3" t="s">
        <v>42</v>
      </c>
    </row>
    <row r="68" spans="1:15" hidden="1" x14ac:dyDescent="0.25">
      <c r="A68" s="3" t="s">
        <v>36</v>
      </c>
      <c r="B68" s="3">
        <v>1349</v>
      </c>
      <c r="C68" s="3" t="s">
        <v>226</v>
      </c>
      <c r="D68" s="3" t="s">
        <v>227</v>
      </c>
      <c r="E68" s="3" t="s">
        <v>228</v>
      </c>
      <c r="F68" s="3" t="s">
        <v>40</v>
      </c>
      <c r="G68" s="3" t="s">
        <v>229</v>
      </c>
      <c r="H68" s="3" t="s">
        <v>245</v>
      </c>
      <c r="I68" s="3" t="s">
        <v>246</v>
      </c>
      <c r="J68" s="3">
        <v>1</v>
      </c>
      <c r="K68" s="3" t="s">
        <v>13</v>
      </c>
      <c r="L68" s="3" t="s">
        <v>232</v>
      </c>
      <c r="M68" s="2">
        <v>2240.2536</v>
      </c>
      <c r="N68" s="2">
        <v>2240.2536</v>
      </c>
      <c r="O68" s="3" t="s">
        <v>42</v>
      </c>
    </row>
    <row r="69" spans="1:15" hidden="1" x14ac:dyDescent="0.25">
      <c r="A69" s="3" t="s">
        <v>36</v>
      </c>
      <c r="B69" s="3">
        <v>1349</v>
      </c>
      <c r="C69" s="3" t="s">
        <v>226</v>
      </c>
      <c r="D69" s="3" t="s">
        <v>227</v>
      </c>
      <c r="E69" s="3" t="s">
        <v>228</v>
      </c>
      <c r="F69" s="3" t="s">
        <v>40</v>
      </c>
      <c r="G69" s="3" t="s">
        <v>229</v>
      </c>
      <c r="H69" s="3" t="s">
        <v>247</v>
      </c>
      <c r="I69" s="3" t="s">
        <v>248</v>
      </c>
      <c r="J69" s="3">
        <v>1</v>
      </c>
      <c r="K69" s="3" t="s">
        <v>13</v>
      </c>
      <c r="L69" s="3" t="s">
        <v>232</v>
      </c>
      <c r="M69" s="2">
        <v>3368.2510000000002</v>
      </c>
      <c r="N69" s="2">
        <v>3368.2510000000002</v>
      </c>
      <c r="O69" s="3" t="s">
        <v>42</v>
      </c>
    </row>
    <row r="70" spans="1:15" hidden="1" x14ac:dyDescent="0.25">
      <c r="A70" s="3" t="s">
        <v>36</v>
      </c>
      <c r="B70" s="3">
        <v>1349</v>
      </c>
      <c r="C70" s="3" t="s">
        <v>226</v>
      </c>
      <c r="D70" s="3" t="s">
        <v>227</v>
      </c>
      <c r="E70" s="3" t="s">
        <v>228</v>
      </c>
      <c r="F70" s="3" t="s">
        <v>40</v>
      </c>
      <c r="G70" s="3" t="s">
        <v>229</v>
      </c>
      <c r="H70" s="3" t="s">
        <v>249</v>
      </c>
      <c r="I70" s="3" t="s">
        <v>250</v>
      </c>
      <c r="J70" s="3">
        <v>1</v>
      </c>
      <c r="K70" s="3" t="s">
        <v>13</v>
      </c>
      <c r="L70" s="3" t="s">
        <v>232</v>
      </c>
      <c r="M70" s="2">
        <v>6779.5011999999997</v>
      </c>
      <c r="N70" s="2">
        <v>6779.5011999999997</v>
      </c>
      <c r="O70" s="3" t="s">
        <v>42</v>
      </c>
    </row>
    <row r="71" spans="1:15" hidden="1" x14ac:dyDescent="0.25">
      <c r="A71" s="3" t="s">
        <v>36</v>
      </c>
      <c r="B71" s="3">
        <v>1349</v>
      </c>
      <c r="C71" s="3" t="s">
        <v>226</v>
      </c>
      <c r="D71" s="3" t="s">
        <v>227</v>
      </c>
      <c r="E71" s="3" t="s">
        <v>228</v>
      </c>
      <c r="F71" s="3" t="s">
        <v>40</v>
      </c>
      <c r="G71" s="3" t="s">
        <v>229</v>
      </c>
      <c r="H71" s="3" t="s">
        <v>251</v>
      </c>
      <c r="I71" s="3" t="s">
        <v>252</v>
      </c>
      <c r="J71" s="3">
        <v>1</v>
      </c>
      <c r="K71" s="3" t="s">
        <v>13</v>
      </c>
      <c r="L71" s="3" t="s">
        <v>232</v>
      </c>
      <c r="M71" s="2">
        <v>454.99619999999999</v>
      </c>
      <c r="N71" s="2">
        <v>454.99619999999999</v>
      </c>
      <c r="O71" s="3" t="s">
        <v>42</v>
      </c>
    </row>
    <row r="72" spans="1:15" hidden="1" x14ac:dyDescent="0.25">
      <c r="A72" s="3" t="s">
        <v>36</v>
      </c>
      <c r="B72" s="3">
        <v>1354</v>
      </c>
      <c r="C72" s="3" t="s">
        <v>253</v>
      </c>
      <c r="D72" s="3" t="s">
        <v>254</v>
      </c>
      <c r="E72" s="3" t="s">
        <v>255</v>
      </c>
      <c r="F72" s="3" t="s">
        <v>135</v>
      </c>
      <c r="G72" s="3" t="s">
        <v>256</v>
      </c>
      <c r="H72" s="3" t="s">
        <v>11</v>
      </c>
      <c r="I72" s="3" t="s">
        <v>12</v>
      </c>
      <c r="J72" s="3">
        <v>17</v>
      </c>
      <c r="K72" s="3" t="s">
        <v>13</v>
      </c>
      <c r="L72" s="3" t="s">
        <v>14</v>
      </c>
      <c r="M72" s="2">
        <v>43</v>
      </c>
      <c r="N72" s="2">
        <v>731</v>
      </c>
      <c r="O72" s="3" t="s">
        <v>42</v>
      </c>
    </row>
    <row r="73" spans="1:15" hidden="1" x14ac:dyDescent="0.25">
      <c r="A73" s="3" t="s">
        <v>36</v>
      </c>
      <c r="B73" s="3">
        <v>1357</v>
      </c>
      <c r="C73" s="3" t="s">
        <v>257</v>
      </c>
      <c r="D73" s="3" t="s">
        <v>258</v>
      </c>
      <c r="E73" s="3" t="s">
        <v>259</v>
      </c>
      <c r="F73" s="3" t="s">
        <v>40</v>
      </c>
      <c r="G73" s="3" t="s">
        <v>260</v>
      </c>
      <c r="H73" s="3" t="s">
        <v>261</v>
      </c>
      <c r="I73" s="3" t="s">
        <v>262</v>
      </c>
      <c r="J73" s="3">
        <v>400</v>
      </c>
      <c r="K73" s="3" t="s">
        <v>13</v>
      </c>
      <c r="L73" s="3" t="s">
        <v>21</v>
      </c>
      <c r="M73" s="2">
        <v>500</v>
      </c>
      <c r="N73" s="2">
        <v>200000</v>
      </c>
      <c r="O73" s="3" t="s">
        <v>42</v>
      </c>
    </row>
    <row r="74" spans="1:15" hidden="1" x14ac:dyDescent="0.25">
      <c r="A74" s="3" t="s">
        <v>36</v>
      </c>
      <c r="B74" s="3">
        <v>1357</v>
      </c>
      <c r="C74" s="3" t="s">
        <v>257</v>
      </c>
      <c r="D74" s="3" t="s">
        <v>258</v>
      </c>
      <c r="E74" s="3" t="s">
        <v>259</v>
      </c>
      <c r="F74" s="3" t="s">
        <v>40</v>
      </c>
      <c r="G74" s="3" t="s">
        <v>260</v>
      </c>
      <c r="H74" s="3" t="s">
        <v>263</v>
      </c>
      <c r="I74" s="3" t="s">
        <v>264</v>
      </c>
      <c r="J74" s="3">
        <v>370</v>
      </c>
      <c r="K74" s="3" t="s">
        <v>13</v>
      </c>
      <c r="L74" s="3" t="s">
        <v>21</v>
      </c>
      <c r="M74" s="2">
        <v>1000</v>
      </c>
      <c r="N74" s="2">
        <v>370000</v>
      </c>
      <c r="O74" s="3" t="s">
        <v>42</v>
      </c>
    </row>
    <row r="75" spans="1:15" hidden="1" x14ac:dyDescent="0.25">
      <c r="A75" s="3" t="s">
        <v>36</v>
      </c>
      <c r="B75" s="3">
        <v>1366</v>
      </c>
      <c r="C75" s="3" t="s">
        <v>265</v>
      </c>
      <c r="D75" s="3" t="s">
        <v>266</v>
      </c>
      <c r="E75" s="3" t="s">
        <v>267</v>
      </c>
      <c r="F75" s="3" t="s">
        <v>40</v>
      </c>
      <c r="G75" s="3" t="s">
        <v>268</v>
      </c>
      <c r="H75" s="3" t="s">
        <v>269</v>
      </c>
      <c r="I75" s="3" t="s">
        <v>270</v>
      </c>
      <c r="J75" s="3">
        <v>8000</v>
      </c>
      <c r="K75" s="3" t="s">
        <v>13</v>
      </c>
      <c r="L75" s="3" t="s">
        <v>271</v>
      </c>
      <c r="M75" s="2">
        <v>84.841999999999999</v>
      </c>
      <c r="N75" s="2">
        <v>678736</v>
      </c>
      <c r="O75" s="3" t="s">
        <v>42</v>
      </c>
    </row>
    <row r="76" spans="1:15" hidden="1" x14ac:dyDescent="0.25">
      <c r="A76" s="3" t="s">
        <v>36</v>
      </c>
      <c r="B76" s="3">
        <v>1373</v>
      </c>
      <c r="C76" s="3" t="s">
        <v>272</v>
      </c>
      <c r="D76" s="3" t="s">
        <v>273</v>
      </c>
      <c r="E76" s="3" t="s">
        <v>274</v>
      </c>
      <c r="F76" s="3" t="s">
        <v>40</v>
      </c>
      <c r="G76" s="3" t="s">
        <v>275</v>
      </c>
      <c r="H76" s="3" t="s">
        <v>276</v>
      </c>
      <c r="I76" s="3" t="s">
        <v>277</v>
      </c>
      <c r="J76" s="3">
        <v>60</v>
      </c>
      <c r="K76" s="3" t="s">
        <v>13</v>
      </c>
      <c r="L76" s="3" t="s">
        <v>278</v>
      </c>
      <c r="M76" s="2">
        <v>339.04939999999999</v>
      </c>
      <c r="N76" s="2">
        <v>20342.964</v>
      </c>
      <c r="O76" s="3" t="s">
        <v>42</v>
      </c>
    </row>
    <row r="77" spans="1:15" hidden="1" x14ac:dyDescent="0.25">
      <c r="A77" s="3" t="s">
        <v>36</v>
      </c>
      <c r="B77" s="3">
        <v>1373</v>
      </c>
      <c r="C77" s="3" t="s">
        <v>272</v>
      </c>
      <c r="D77" s="3" t="s">
        <v>273</v>
      </c>
      <c r="E77" s="3" t="s">
        <v>274</v>
      </c>
      <c r="F77" s="3" t="s">
        <v>40</v>
      </c>
      <c r="G77" s="3" t="s">
        <v>275</v>
      </c>
      <c r="H77" s="3" t="s">
        <v>279</v>
      </c>
      <c r="I77" s="3" t="s">
        <v>280</v>
      </c>
      <c r="J77" s="3">
        <v>15</v>
      </c>
      <c r="K77" s="3" t="s">
        <v>13</v>
      </c>
      <c r="L77" s="3" t="s">
        <v>278</v>
      </c>
      <c r="M77" s="2">
        <v>686.76</v>
      </c>
      <c r="N77" s="2">
        <v>10301.4</v>
      </c>
      <c r="O77" s="3" t="s">
        <v>42</v>
      </c>
    </row>
    <row r="78" spans="1:15" hidden="1" x14ac:dyDescent="0.25">
      <c r="A78" s="3" t="s">
        <v>36</v>
      </c>
      <c r="B78" s="3">
        <v>1373</v>
      </c>
      <c r="C78" s="3" t="s">
        <v>272</v>
      </c>
      <c r="D78" s="3" t="s">
        <v>273</v>
      </c>
      <c r="E78" s="3" t="s">
        <v>274</v>
      </c>
      <c r="F78" s="3" t="s">
        <v>40</v>
      </c>
      <c r="G78" s="3" t="s">
        <v>275</v>
      </c>
      <c r="H78" s="3" t="s">
        <v>281</v>
      </c>
      <c r="I78" s="3" t="s">
        <v>282</v>
      </c>
      <c r="J78" s="3">
        <v>15</v>
      </c>
      <c r="K78" s="3" t="s">
        <v>13</v>
      </c>
      <c r="L78" s="3" t="s">
        <v>278</v>
      </c>
      <c r="M78" s="2">
        <v>397.2824</v>
      </c>
      <c r="N78" s="2">
        <v>5959.2359999999999</v>
      </c>
      <c r="O78" s="3" t="s">
        <v>42</v>
      </c>
    </row>
    <row r="79" spans="1:15" hidden="1" x14ac:dyDescent="0.25">
      <c r="A79" s="3" t="s">
        <v>36</v>
      </c>
      <c r="B79" s="3">
        <v>1373</v>
      </c>
      <c r="C79" s="3" t="s">
        <v>272</v>
      </c>
      <c r="D79" s="3" t="s">
        <v>273</v>
      </c>
      <c r="E79" s="3" t="s">
        <v>274</v>
      </c>
      <c r="F79" s="3" t="s">
        <v>40</v>
      </c>
      <c r="G79" s="3" t="s">
        <v>275</v>
      </c>
      <c r="H79" s="3" t="s">
        <v>283</v>
      </c>
      <c r="I79" s="3" t="s">
        <v>284</v>
      </c>
      <c r="J79" s="3">
        <v>20</v>
      </c>
      <c r="K79" s="3" t="s">
        <v>13</v>
      </c>
      <c r="L79" s="3" t="s">
        <v>278</v>
      </c>
      <c r="M79" s="2">
        <v>397.29419999999999</v>
      </c>
      <c r="N79" s="2">
        <v>7945.884</v>
      </c>
      <c r="O79" s="3" t="s">
        <v>42</v>
      </c>
    </row>
    <row r="80" spans="1:15" hidden="1" x14ac:dyDescent="0.25">
      <c r="A80" s="3" t="s">
        <v>36</v>
      </c>
      <c r="B80" s="3">
        <v>1373</v>
      </c>
      <c r="C80" s="3" t="s">
        <v>272</v>
      </c>
      <c r="D80" s="3" t="s">
        <v>273</v>
      </c>
      <c r="E80" s="3" t="s">
        <v>274</v>
      </c>
      <c r="F80" s="3" t="s">
        <v>40</v>
      </c>
      <c r="G80" s="3" t="s">
        <v>275</v>
      </c>
      <c r="H80" s="3" t="s">
        <v>285</v>
      </c>
      <c r="I80" s="3" t="s">
        <v>286</v>
      </c>
      <c r="J80" s="3">
        <v>15</v>
      </c>
      <c r="K80" s="3" t="s">
        <v>13</v>
      </c>
      <c r="L80" s="3" t="s">
        <v>278</v>
      </c>
      <c r="M80" s="2">
        <v>371.18079999999998</v>
      </c>
      <c r="N80" s="2">
        <v>5567.7120000000004</v>
      </c>
      <c r="O80" s="3" t="s">
        <v>42</v>
      </c>
    </row>
    <row r="81" spans="1:15" hidden="1" x14ac:dyDescent="0.25">
      <c r="A81" s="3" t="s">
        <v>36</v>
      </c>
      <c r="B81" s="3">
        <v>1377</v>
      </c>
      <c r="C81" s="3" t="s">
        <v>287</v>
      </c>
      <c r="D81" s="3" t="s">
        <v>288</v>
      </c>
      <c r="E81" s="3" t="s">
        <v>289</v>
      </c>
      <c r="F81" s="3" t="s">
        <v>40</v>
      </c>
      <c r="G81" s="3" t="s">
        <v>290</v>
      </c>
      <c r="H81" s="3" t="s">
        <v>11</v>
      </c>
      <c r="I81" s="3" t="s">
        <v>12</v>
      </c>
      <c r="J81" s="3">
        <v>16</v>
      </c>
      <c r="K81" s="3" t="s">
        <v>13</v>
      </c>
      <c r="L81" s="3" t="s">
        <v>14</v>
      </c>
      <c r="M81" s="2">
        <v>43</v>
      </c>
      <c r="N81" s="2">
        <v>688</v>
      </c>
      <c r="O81" s="3" t="s">
        <v>42</v>
      </c>
    </row>
    <row r="82" spans="1:15" hidden="1" x14ac:dyDescent="0.25">
      <c r="A82" s="3" t="s">
        <v>36</v>
      </c>
      <c r="B82" s="3">
        <v>1385</v>
      </c>
      <c r="C82" s="3" t="s">
        <v>291</v>
      </c>
      <c r="D82" s="3" t="s">
        <v>292</v>
      </c>
      <c r="E82" s="3" t="s">
        <v>293</v>
      </c>
      <c r="F82" s="3" t="s">
        <v>40</v>
      </c>
      <c r="G82" s="3" t="s">
        <v>294</v>
      </c>
      <c r="H82" s="3" t="s">
        <v>295</v>
      </c>
      <c r="I82" s="3" t="s">
        <v>296</v>
      </c>
      <c r="J82" s="3">
        <v>1</v>
      </c>
      <c r="K82" s="3" t="s">
        <v>13</v>
      </c>
      <c r="L82" s="3" t="s">
        <v>297</v>
      </c>
      <c r="M82" s="2">
        <v>47.2</v>
      </c>
      <c r="N82" s="2">
        <v>47.2</v>
      </c>
      <c r="O82" s="3" t="s">
        <v>42</v>
      </c>
    </row>
    <row r="83" spans="1:15" hidden="1" x14ac:dyDescent="0.25">
      <c r="A83" s="3" t="s">
        <v>36</v>
      </c>
      <c r="B83" s="3">
        <v>1385</v>
      </c>
      <c r="C83" s="3" t="s">
        <v>291</v>
      </c>
      <c r="D83" s="3" t="s">
        <v>292</v>
      </c>
      <c r="E83" s="3" t="s">
        <v>293</v>
      </c>
      <c r="F83" s="3" t="s">
        <v>40</v>
      </c>
      <c r="G83" s="3" t="s">
        <v>294</v>
      </c>
      <c r="H83" s="3" t="s">
        <v>298</v>
      </c>
      <c r="I83" s="3" t="s">
        <v>299</v>
      </c>
      <c r="J83" s="3">
        <v>600</v>
      </c>
      <c r="K83" s="3" t="s">
        <v>13</v>
      </c>
      <c r="L83" s="3" t="s">
        <v>297</v>
      </c>
      <c r="M83" s="2">
        <v>3.4220000000000002</v>
      </c>
      <c r="N83" s="2">
        <v>2053.1999999999998</v>
      </c>
      <c r="O83" s="3" t="s">
        <v>42</v>
      </c>
    </row>
    <row r="84" spans="1:15" hidden="1" x14ac:dyDescent="0.25">
      <c r="A84" s="3" t="s">
        <v>36</v>
      </c>
      <c r="B84" s="3">
        <v>1385</v>
      </c>
      <c r="C84" s="3" t="s">
        <v>291</v>
      </c>
      <c r="D84" s="3" t="s">
        <v>292</v>
      </c>
      <c r="E84" s="3" t="s">
        <v>293</v>
      </c>
      <c r="F84" s="3" t="s">
        <v>40</v>
      </c>
      <c r="G84" s="3" t="s">
        <v>294</v>
      </c>
      <c r="H84" s="3" t="s">
        <v>300</v>
      </c>
      <c r="I84" s="3" t="s">
        <v>301</v>
      </c>
      <c r="J84" s="3">
        <v>75</v>
      </c>
      <c r="K84" s="3" t="s">
        <v>13</v>
      </c>
      <c r="L84" s="3" t="s">
        <v>297</v>
      </c>
      <c r="M84" s="2">
        <v>3.54</v>
      </c>
      <c r="N84" s="2">
        <v>265.5</v>
      </c>
      <c r="O84" s="3" t="s">
        <v>42</v>
      </c>
    </row>
    <row r="85" spans="1:15" hidden="1" x14ac:dyDescent="0.25">
      <c r="A85" s="3" t="s">
        <v>36</v>
      </c>
      <c r="B85" s="3">
        <v>1385</v>
      </c>
      <c r="C85" s="3" t="s">
        <v>291</v>
      </c>
      <c r="D85" s="3" t="s">
        <v>292</v>
      </c>
      <c r="E85" s="3" t="s">
        <v>293</v>
      </c>
      <c r="F85" s="3" t="s">
        <v>40</v>
      </c>
      <c r="G85" s="3" t="s">
        <v>294</v>
      </c>
      <c r="H85" s="3" t="s">
        <v>302</v>
      </c>
      <c r="I85" s="3" t="s">
        <v>303</v>
      </c>
      <c r="J85" s="3">
        <v>15</v>
      </c>
      <c r="K85" s="3" t="s">
        <v>13</v>
      </c>
      <c r="L85" s="3" t="s">
        <v>297</v>
      </c>
      <c r="M85" s="2">
        <v>10.62</v>
      </c>
      <c r="N85" s="2">
        <v>159.30000000000001</v>
      </c>
      <c r="O85" s="3" t="s">
        <v>42</v>
      </c>
    </row>
    <row r="86" spans="1:15" hidden="1" x14ac:dyDescent="0.25">
      <c r="A86" s="3" t="s">
        <v>36</v>
      </c>
      <c r="B86" s="3">
        <v>1385</v>
      </c>
      <c r="C86" s="3" t="s">
        <v>291</v>
      </c>
      <c r="D86" s="3" t="s">
        <v>292</v>
      </c>
      <c r="E86" s="3" t="s">
        <v>293</v>
      </c>
      <c r="F86" s="3" t="s">
        <v>40</v>
      </c>
      <c r="G86" s="3" t="s">
        <v>294</v>
      </c>
      <c r="H86" s="3" t="s">
        <v>304</v>
      </c>
      <c r="I86" s="3" t="s">
        <v>305</v>
      </c>
      <c r="J86" s="3">
        <v>100</v>
      </c>
      <c r="K86" s="3" t="s">
        <v>13</v>
      </c>
      <c r="L86" s="3" t="s">
        <v>297</v>
      </c>
      <c r="M86" s="2">
        <v>4.72</v>
      </c>
      <c r="N86" s="2">
        <v>472</v>
      </c>
      <c r="O86" s="3" t="s">
        <v>42</v>
      </c>
    </row>
    <row r="87" spans="1:15" hidden="1" x14ac:dyDescent="0.25">
      <c r="A87" s="3" t="s">
        <v>36</v>
      </c>
      <c r="B87" s="3">
        <v>1385</v>
      </c>
      <c r="C87" s="3" t="s">
        <v>291</v>
      </c>
      <c r="D87" s="3" t="s">
        <v>292</v>
      </c>
      <c r="E87" s="3" t="s">
        <v>293</v>
      </c>
      <c r="F87" s="3" t="s">
        <v>40</v>
      </c>
      <c r="G87" s="3" t="s">
        <v>294</v>
      </c>
      <c r="H87" s="3" t="s">
        <v>306</v>
      </c>
      <c r="I87" s="3" t="s">
        <v>307</v>
      </c>
      <c r="J87" s="3">
        <v>100</v>
      </c>
      <c r="K87" s="3" t="s">
        <v>13</v>
      </c>
      <c r="L87" s="3" t="s">
        <v>297</v>
      </c>
      <c r="M87" s="2">
        <v>2.242</v>
      </c>
      <c r="N87" s="2">
        <v>224.2</v>
      </c>
      <c r="O87" s="3" t="s">
        <v>42</v>
      </c>
    </row>
    <row r="88" spans="1:15" hidden="1" x14ac:dyDescent="0.25">
      <c r="A88" s="3" t="s">
        <v>36</v>
      </c>
      <c r="B88" s="3">
        <v>1385</v>
      </c>
      <c r="C88" s="3" t="s">
        <v>291</v>
      </c>
      <c r="D88" s="3" t="s">
        <v>292</v>
      </c>
      <c r="E88" s="3" t="s">
        <v>293</v>
      </c>
      <c r="F88" s="3" t="s">
        <v>40</v>
      </c>
      <c r="G88" s="3" t="s">
        <v>294</v>
      </c>
      <c r="H88" s="3" t="s">
        <v>308</v>
      </c>
      <c r="I88" s="3" t="s">
        <v>309</v>
      </c>
      <c r="J88" s="3">
        <v>475</v>
      </c>
      <c r="K88" s="3" t="s">
        <v>13</v>
      </c>
      <c r="L88" s="3" t="s">
        <v>297</v>
      </c>
      <c r="M88" s="2">
        <v>2.8</v>
      </c>
      <c r="N88" s="2">
        <v>1330</v>
      </c>
      <c r="O88" s="3" t="s">
        <v>42</v>
      </c>
    </row>
    <row r="89" spans="1:15" hidden="1" x14ac:dyDescent="0.25">
      <c r="A89" s="3" t="s">
        <v>36</v>
      </c>
      <c r="B89" s="3">
        <v>1385</v>
      </c>
      <c r="C89" s="3" t="s">
        <v>291</v>
      </c>
      <c r="D89" s="3" t="s">
        <v>292</v>
      </c>
      <c r="E89" s="3" t="s">
        <v>293</v>
      </c>
      <c r="F89" s="3" t="s">
        <v>40</v>
      </c>
      <c r="G89" s="3" t="s">
        <v>294</v>
      </c>
      <c r="H89" s="3" t="s">
        <v>310</v>
      </c>
      <c r="I89" s="3" t="s">
        <v>311</v>
      </c>
      <c r="J89" s="3">
        <v>2</v>
      </c>
      <c r="K89" s="3" t="s">
        <v>13</v>
      </c>
      <c r="L89" s="3" t="s">
        <v>297</v>
      </c>
      <c r="M89" s="2">
        <v>82.6</v>
      </c>
      <c r="N89" s="2">
        <v>165.2</v>
      </c>
      <c r="O89" s="3" t="s">
        <v>42</v>
      </c>
    </row>
    <row r="90" spans="1:15" hidden="1" x14ac:dyDescent="0.25">
      <c r="A90" s="3" t="s">
        <v>36</v>
      </c>
      <c r="B90" s="3">
        <v>1385</v>
      </c>
      <c r="C90" s="3" t="s">
        <v>291</v>
      </c>
      <c r="D90" s="3" t="s">
        <v>292</v>
      </c>
      <c r="E90" s="3" t="s">
        <v>293</v>
      </c>
      <c r="F90" s="3" t="s">
        <v>40</v>
      </c>
      <c r="G90" s="3" t="s">
        <v>294</v>
      </c>
      <c r="H90" s="3" t="s">
        <v>312</v>
      </c>
      <c r="I90" s="3" t="s">
        <v>313</v>
      </c>
      <c r="J90" s="3">
        <v>10</v>
      </c>
      <c r="K90" s="3" t="s">
        <v>13</v>
      </c>
      <c r="L90" s="3" t="s">
        <v>297</v>
      </c>
      <c r="M90" s="2">
        <v>578.20000000000005</v>
      </c>
      <c r="N90" s="2">
        <v>5782</v>
      </c>
      <c r="O90" s="3" t="s">
        <v>42</v>
      </c>
    </row>
    <row r="91" spans="1:15" hidden="1" x14ac:dyDescent="0.25">
      <c r="A91" s="3" t="s">
        <v>36</v>
      </c>
      <c r="B91" s="3">
        <v>1385</v>
      </c>
      <c r="C91" s="3" t="s">
        <v>291</v>
      </c>
      <c r="D91" s="3" t="s">
        <v>292</v>
      </c>
      <c r="E91" s="3" t="s">
        <v>293</v>
      </c>
      <c r="F91" s="3" t="s">
        <v>40</v>
      </c>
      <c r="G91" s="3" t="s">
        <v>294</v>
      </c>
      <c r="H91" s="3" t="s">
        <v>314</v>
      </c>
      <c r="I91" s="3" t="s">
        <v>315</v>
      </c>
      <c r="J91" s="3">
        <v>1</v>
      </c>
      <c r="K91" s="3" t="s">
        <v>13</v>
      </c>
      <c r="L91" s="3" t="s">
        <v>297</v>
      </c>
      <c r="M91" s="2">
        <v>790</v>
      </c>
      <c r="N91" s="2">
        <v>790</v>
      </c>
      <c r="O91" s="3" t="s">
        <v>42</v>
      </c>
    </row>
    <row r="92" spans="1:15" hidden="1" x14ac:dyDescent="0.25">
      <c r="A92" s="3" t="s">
        <v>36</v>
      </c>
      <c r="B92" s="3">
        <v>1386</v>
      </c>
      <c r="C92" s="3" t="s">
        <v>316</v>
      </c>
      <c r="D92" s="3" t="s">
        <v>292</v>
      </c>
      <c r="E92" s="3" t="s">
        <v>317</v>
      </c>
      <c r="F92" s="3" t="s">
        <v>40</v>
      </c>
      <c r="G92" s="3" t="s">
        <v>318</v>
      </c>
      <c r="H92" s="3" t="s">
        <v>319</v>
      </c>
      <c r="I92" s="3" t="s">
        <v>320</v>
      </c>
      <c r="J92" s="3">
        <v>9</v>
      </c>
      <c r="K92" s="3" t="s">
        <v>13</v>
      </c>
      <c r="L92" s="3" t="s">
        <v>211</v>
      </c>
      <c r="M92" s="2">
        <v>118</v>
      </c>
      <c r="N92" s="2">
        <v>1062</v>
      </c>
      <c r="O92" s="3" t="s">
        <v>42</v>
      </c>
    </row>
    <row r="93" spans="1:15" hidden="1" x14ac:dyDescent="0.25">
      <c r="A93" s="3" t="s">
        <v>36</v>
      </c>
      <c r="B93" s="3">
        <v>1386</v>
      </c>
      <c r="C93" s="3" t="s">
        <v>316</v>
      </c>
      <c r="D93" s="3" t="s">
        <v>292</v>
      </c>
      <c r="E93" s="3" t="s">
        <v>317</v>
      </c>
      <c r="F93" s="3" t="s">
        <v>40</v>
      </c>
      <c r="G93" s="3" t="s">
        <v>318</v>
      </c>
      <c r="H93" s="3" t="s">
        <v>321</v>
      </c>
      <c r="I93" s="3" t="s">
        <v>322</v>
      </c>
      <c r="J93" s="3">
        <v>7</v>
      </c>
      <c r="K93" s="3" t="s">
        <v>13</v>
      </c>
      <c r="L93" s="3" t="s">
        <v>211</v>
      </c>
      <c r="M93" s="2">
        <v>41.3</v>
      </c>
      <c r="N93" s="2">
        <v>289.10000000000002</v>
      </c>
      <c r="O93" s="3" t="s">
        <v>42</v>
      </c>
    </row>
    <row r="94" spans="1:15" hidden="1" x14ac:dyDescent="0.25">
      <c r="A94" s="3" t="s">
        <v>36</v>
      </c>
      <c r="B94" s="3">
        <v>1386</v>
      </c>
      <c r="C94" s="3" t="s">
        <v>316</v>
      </c>
      <c r="D94" s="3" t="s">
        <v>292</v>
      </c>
      <c r="E94" s="3" t="s">
        <v>317</v>
      </c>
      <c r="F94" s="3" t="s">
        <v>40</v>
      </c>
      <c r="G94" s="3" t="s">
        <v>318</v>
      </c>
      <c r="H94" s="3" t="s">
        <v>323</v>
      </c>
      <c r="I94" s="3" t="s">
        <v>324</v>
      </c>
      <c r="J94" s="3">
        <v>36</v>
      </c>
      <c r="K94" s="3" t="s">
        <v>13</v>
      </c>
      <c r="L94" s="3" t="s">
        <v>211</v>
      </c>
      <c r="M94" s="2">
        <v>112.1</v>
      </c>
      <c r="N94" s="2">
        <v>4035.6</v>
      </c>
      <c r="O94" s="3" t="s">
        <v>42</v>
      </c>
    </row>
    <row r="95" spans="1:15" hidden="1" x14ac:dyDescent="0.25">
      <c r="A95" s="3" t="s">
        <v>36</v>
      </c>
      <c r="B95" s="3">
        <v>1386</v>
      </c>
      <c r="C95" s="3" t="s">
        <v>316</v>
      </c>
      <c r="D95" s="3" t="s">
        <v>292</v>
      </c>
      <c r="E95" s="3" t="s">
        <v>317</v>
      </c>
      <c r="F95" s="3" t="s">
        <v>40</v>
      </c>
      <c r="G95" s="3" t="s">
        <v>318</v>
      </c>
      <c r="H95" s="3" t="s">
        <v>325</v>
      </c>
      <c r="I95" s="3" t="s">
        <v>326</v>
      </c>
      <c r="J95" s="3">
        <v>4</v>
      </c>
      <c r="K95" s="3" t="s">
        <v>13</v>
      </c>
      <c r="L95" s="3" t="s">
        <v>211</v>
      </c>
      <c r="M95" s="2">
        <v>159.005</v>
      </c>
      <c r="N95" s="2">
        <v>636.02</v>
      </c>
      <c r="O95" s="3" t="s">
        <v>42</v>
      </c>
    </row>
    <row r="96" spans="1:15" hidden="1" x14ac:dyDescent="0.25">
      <c r="A96" s="3" t="s">
        <v>36</v>
      </c>
      <c r="B96" s="3">
        <v>1386</v>
      </c>
      <c r="C96" s="3" t="s">
        <v>316</v>
      </c>
      <c r="D96" s="3" t="s">
        <v>292</v>
      </c>
      <c r="E96" s="3" t="s">
        <v>317</v>
      </c>
      <c r="F96" s="3" t="s">
        <v>40</v>
      </c>
      <c r="G96" s="3" t="s">
        <v>318</v>
      </c>
      <c r="H96" s="3" t="s">
        <v>327</v>
      </c>
      <c r="I96" s="3" t="s">
        <v>328</v>
      </c>
      <c r="J96" s="3">
        <v>20</v>
      </c>
      <c r="K96" s="3" t="s">
        <v>13</v>
      </c>
      <c r="L96" s="3" t="s">
        <v>211</v>
      </c>
      <c r="M96" s="2">
        <v>5.9</v>
      </c>
      <c r="N96" s="2">
        <v>118</v>
      </c>
      <c r="O96" s="3" t="s">
        <v>42</v>
      </c>
    </row>
    <row r="97" spans="1:15" hidden="1" x14ac:dyDescent="0.25">
      <c r="A97" s="3" t="s">
        <v>36</v>
      </c>
      <c r="B97" s="3">
        <v>1386</v>
      </c>
      <c r="C97" s="3" t="s">
        <v>316</v>
      </c>
      <c r="D97" s="3" t="s">
        <v>292</v>
      </c>
      <c r="E97" s="3" t="s">
        <v>317</v>
      </c>
      <c r="F97" s="3" t="s">
        <v>40</v>
      </c>
      <c r="G97" s="3" t="s">
        <v>318</v>
      </c>
      <c r="H97" s="3" t="s">
        <v>329</v>
      </c>
      <c r="I97" s="3" t="s">
        <v>330</v>
      </c>
      <c r="J97" s="3">
        <v>30</v>
      </c>
      <c r="K97" s="3" t="s">
        <v>13</v>
      </c>
      <c r="L97" s="3" t="s">
        <v>211</v>
      </c>
      <c r="M97" s="2">
        <v>23.6</v>
      </c>
      <c r="N97" s="2">
        <v>708</v>
      </c>
      <c r="O97" s="3" t="s">
        <v>42</v>
      </c>
    </row>
    <row r="98" spans="1:15" hidden="1" x14ac:dyDescent="0.25">
      <c r="A98" s="3" t="s">
        <v>36</v>
      </c>
      <c r="B98" s="3">
        <v>1386</v>
      </c>
      <c r="C98" s="3" t="s">
        <v>316</v>
      </c>
      <c r="D98" s="3" t="s">
        <v>292</v>
      </c>
      <c r="E98" s="3" t="s">
        <v>317</v>
      </c>
      <c r="F98" s="3" t="s">
        <v>40</v>
      </c>
      <c r="G98" s="3" t="s">
        <v>318</v>
      </c>
      <c r="H98" s="3" t="s">
        <v>331</v>
      </c>
      <c r="I98" s="3" t="s">
        <v>332</v>
      </c>
      <c r="J98" s="3">
        <v>10</v>
      </c>
      <c r="K98" s="3" t="s">
        <v>13</v>
      </c>
      <c r="L98" s="3" t="s">
        <v>211</v>
      </c>
      <c r="M98" s="2">
        <v>129.80000000000001</v>
      </c>
      <c r="N98" s="2">
        <v>1298</v>
      </c>
      <c r="O98" s="3" t="s">
        <v>42</v>
      </c>
    </row>
    <row r="99" spans="1:15" hidden="1" x14ac:dyDescent="0.25">
      <c r="A99" s="3" t="s">
        <v>36</v>
      </c>
      <c r="B99" s="3">
        <v>1386</v>
      </c>
      <c r="C99" s="3" t="s">
        <v>316</v>
      </c>
      <c r="D99" s="3" t="s">
        <v>292</v>
      </c>
      <c r="E99" s="3" t="s">
        <v>317</v>
      </c>
      <c r="F99" s="3" t="s">
        <v>40</v>
      </c>
      <c r="G99" s="3" t="s">
        <v>318</v>
      </c>
      <c r="H99" s="3" t="s">
        <v>333</v>
      </c>
      <c r="I99" s="3" t="s">
        <v>334</v>
      </c>
      <c r="J99" s="3">
        <v>8</v>
      </c>
      <c r="K99" s="3" t="s">
        <v>13</v>
      </c>
      <c r="L99" s="3" t="s">
        <v>211</v>
      </c>
      <c r="M99" s="2">
        <v>106.2</v>
      </c>
      <c r="N99" s="2">
        <v>849.6</v>
      </c>
      <c r="O99" s="3" t="s">
        <v>42</v>
      </c>
    </row>
    <row r="100" spans="1:15" hidden="1" x14ac:dyDescent="0.25">
      <c r="A100" s="3" t="s">
        <v>36</v>
      </c>
      <c r="B100" s="3">
        <v>1386</v>
      </c>
      <c r="C100" s="3" t="s">
        <v>316</v>
      </c>
      <c r="D100" s="3" t="s">
        <v>292</v>
      </c>
      <c r="E100" s="3" t="s">
        <v>317</v>
      </c>
      <c r="F100" s="3" t="s">
        <v>40</v>
      </c>
      <c r="G100" s="3" t="s">
        <v>318</v>
      </c>
      <c r="H100" s="3" t="s">
        <v>335</v>
      </c>
      <c r="I100" s="3" t="s">
        <v>336</v>
      </c>
      <c r="J100" s="3">
        <v>35</v>
      </c>
      <c r="K100" s="3" t="s">
        <v>13</v>
      </c>
      <c r="L100" s="3" t="s">
        <v>211</v>
      </c>
      <c r="M100" s="2">
        <v>147.5</v>
      </c>
      <c r="N100" s="2">
        <v>5162.5</v>
      </c>
      <c r="O100" s="3" t="s">
        <v>42</v>
      </c>
    </row>
    <row r="101" spans="1:15" hidden="1" x14ac:dyDescent="0.25">
      <c r="A101" s="3" t="s">
        <v>36</v>
      </c>
      <c r="B101" s="3">
        <v>1390</v>
      </c>
      <c r="C101" s="3" t="s">
        <v>337</v>
      </c>
      <c r="D101" s="3" t="s">
        <v>338</v>
      </c>
      <c r="E101" s="3" t="s">
        <v>339</v>
      </c>
      <c r="F101" s="3" t="s">
        <v>40</v>
      </c>
      <c r="G101" s="3" t="s">
        <v>340</v>
      </c>
      <c r="H101" s="3" t="s">
        <v>341</v>
      </c>
      <c r="I101" s="3" t="s">
        <v>342</v>
      </c>
      <c r="J101" s="3">
        <v>1</v>
      </c>
      <c r="K101" s="3" t="s">
        <v>13</v>
      </c>
      <c r="L101" s="3" t="s">
        <v>102</v>
      </c>
      <c r="M101" s="2">
        <v>36400.002800000002</v>
      </c>
      <c r="N101" s="2">
        <v>36400.002800000002</v>
      </c>
      <c r="O101" s="3" t="s">
        <v>42</v>
      </c>
    </row>
    <row r="102" spans="1:15" hidden="1" x14ac:dyDescent="0.25">
      <c r="A102" s="3" t="s">
        <v>36</v>
      </c>
      <c r="B102" s="3">
        <v>1394</v>
      </c>
      <c r="C102" s="3" t="s">
        <v>343</v>
      </c>
      <c r="D102" s="3" t="s">
        <v>338</v>
      </c>
      <c r="E102" s="3" t="s">
        <v>344</v>
      </c>
      <c r="F102" s="3" t="s">
        <v>40</v>
      </c>
      <c r="G102" s="3" t="s">
        <v>345</v>
      </c>
      <c r="H102" s="3" t="s">
        <v>11</v>
      </c>
      <c r="I102" s="3" t="s">
        <v>12</v>
      </c>
      <c r="J102" s="3">
        <v>17</v>
      </c>
      <c r="K102" s="3" t="s">
        <v>13</v>
      </c>
      <c r="L102" s="3" t="s">
        <v>14</v>
      </c>
      <c r="M102" s="2">
        <v>43</v>
      </c>
      <c r="N102" s="2">
        <v>731</v>
      </c>
      <c r="O102" s="3" t="s">
        <v>42</v>
      </c>
    </row>
    <row r="103" spans="1:15" hidden="1" x14ac:dyDescent="0.25">
      <c r="A103" s="3" t="s">
        <v>36</v>
      </c>
      <c r="B103" s="3">
        <v>1396</v>
      </c>
      <c r="C103" s="3" t="s">
        <v>346</v>
      </c>
      <c r="D103" s="3" t="s">
        <v>347</v>
      </c>
      <c r="E103" s="3" t="s">
        <v>348</v>
      </c>
      <c r="F103" s="3" t="s">
        <v>135</v>
      </c>
      <c r="G103" s="3" t="s">
        <v>349</v>
      </c>
      <c r="H103" s="3" t="s">
        <v>350</v>
      </c>
      <c r="I103" s="3" t="s">
        <v>351</v>
      </c>
      <c r="J103" s="3">
        <v>300</v>
      </c>
      <c r="K103" s="3" t="s">
        <v>13</v>
      </c>
      <c r="L103" s="3" t="s">
        <v>352</v>
      </c>
      <c r="M103" s="2">
        <v>255.2</v>
      </c>
      <c r="N103" s="2">
        <v>76560</v>
      </c>
      <c r="O103" s="3" t="s">
        <v>42</v>
      </c>
    </row>
    <row r="104" spans="1:15" hidden="1" x14ac:dyDescent="0.25">
      <c r="A104" s="3" t="s">
        <v>36</v>
      </c>
      <c r="B104" s="3">
        <v>1397</v>
      </c>
      <c r="C104" s="3" t="s">
        <v>353</v>
      </c>
      <c r="D104" s="3" t="s">
        <v>354</v>
      </c>
      <c r="E104" s="3" t="s">
        <v>355</v>
      </c>
      <c r="F104" s="3" t="s">
        <v>40</v>
      </c>
      <c r="G104" s="3" t="s">
        <v>356</v>
      </c>
      <c r="H104" s="3" t="s">
        <v>357</v>
      </c>
      <c r="I104" s="3" t="s">
        <v>358</v>
      </c>
      <c r="J104" s="3">
        <v>200</v>
      </c>
      <c r="K104" s="3" t="s">
        <v>13</v>
      </c>
      <c r="L104" s="3" t="s">
        <v>352</v>
      </c>
      <c r="M104" s="2">
        <v>84.96</v>
      </c>
      <c r="N104" s="2">
        <v>16992</v>
      </c>
      <c r="O104" s="3" t="s">
        <v>42</v>
      </c>
    </row>
    <row r="105" spans="1:15" hidden="1" x14ac:dyDescent="0.25">
      <c r="A105" s="3" t="s">
        <v>36</v>
      </c>
      <c r="B105" s="3">
        <v>1397</v>
      </c>
      <c r="C105" s="3" t="s">
        <v>353</v>
      </c>
      <c r="D105" s="3" t="s">
        <v>354</v>
      </c>
      <c r="E105" s="3" t="s">
        <v>355</v>
      </c>
      <c r="F105" s="3" t="s">
        <v>40</v>
      </c>
      <c r="G105" s="3" t="s">
        <v>356</v>
      </c>
      <c r="H105" s="3" t="s">
        <v>359</v>
      </c>
      <c r="I105" s="3" t="s">
        <v>360</v>
      </c>
      <c r="J105" s="3">
        <v>600</v>
      </c>
      <c r="K105" s="3" t="s">
        <v>13</v>
      </c>
      <c r="L105" s="3" t="s">
        <v>352</v>
      </c>
      <c r="M105" s="2">
        <v>42.48</v>
      </c>
      <c r="N105" s="2">
        <v>25488</v>
      </c>
      <c r="O105" s="3" t="s">
        <v>42</v>
      </c>
    </row>
    <row r="106" spans="1:15" hidden="1" x14ac:dyDescent="0.25">
      <c r="A106" s="3" t="s">
        <v>36</v>
      </c>
      <c r="B106" s="3">
        <v>1397</v>
      </c>
      <c r="C106" s="3" t="s">
        <v>353</v>
      </c>
      <c r="D106" s="3" t="s">
        <v>354</v>
      </c>
      <c r="E106" s="3" t="s">
        <v>355</v>
      </c>
      <c r="F106" s="3" t="s">
        <v>40</v>
      </c>
      <c r="G106" s="3" t="s">
        <v>356</v>
      </c>
      <c r="H106" s="3" t="s">
        <v>361</v>
      </c>
      <c r="I106" s="3" t="s">
        <v>362</v>
      </c>
      <c r="J106" s="3">
        <v>625</v>
      </c>
      <c r="K106" s="3" t="s">
        <v>13</v>
      </c>
      <c r="L106" s="3" t="s">
        <v>352</v>
      </c>
      <c r="M106" s="2">
        <v>123.9</v>
      </c>
      <c r="N106" s="2">
        <v>77437.5</v>
      </c>
      <c r="O106" s="3" t="s">
        <v>42</v>
      </c>
    </row>
    <row r="107" spans="1:15" hidden="1" x14ac:dyDescent="0.25">
      <c r="A107" s="3" t="s">
        <v>36</v>
      </c>
      <c r="B107" s="3">
        <v>1397</v>
      </c>
      <c r="C107" s="3" t="s">
        <v>353</v>
      </c>
      <c r="D107" s="3" t="s">
        <v>354</v>
      </c>
      <c r="E107" s="3" t="s">
        <v>355</v>
      </c>
      <c r="F107" s="3" t="s">
        <v>40</v>
      </c>
      <c r="G107" s="3" t="s">
        <v>356</v>
      </c>
      <c r="H107" s="3" t="s">
        <v>363</v>
      </c>
      <c r="I107" s="3" t="s">
        <v>364</v>
      </c>
      <c r="J107" s="3">
        <v>30</v>
      </c>
      <c r="K107" s="3" t="s">
        <v>13</v>
      </c>
      <c r="L107" s="3" t="s">
        <v>352</v>
      </c>
      <c r="M107" s="2">
        <v>100.3</v>
      </c>
      <c r="N107" s="2">
        <v>3009</v>
      </c>
      <c r="O107" s="3" t="s">
        <v>42</v>
      </c>
    </row>
    <row r="108" spans="1:15" hidden="1" x14ac:dyDescent="0.25">
      <c r="A108" s="3" t="s">
        <v>36</v>
      </c>
      <c r="B108" s="3">
        <v>1397</v>
      </c>
      <c r="C108" s="3" t="s">
        <v>353</v>
      </c>
      <c r="D108" s="3" t="s">
        <v>354</v>
      </c>
      <c r="E108" s="3" t="s">
        <v>355</v>
      </c>
      <c r="F108" s="3" t="s">
        <v>40</v>
      </c>
      <c r="G108" s="3" t="s">
        <v>356</v>
      </c>
      <c r="H108" s="3" t="s">
        <v>365</v>
      </c>
      <c r="I108" s="3" t="s">
        <v>366</v>
      </c>
      <c r="J108" s="3">
        <v>50</v>
      </c>
      <c r="K108" s="3" t="s">
        <v>13</v>
      </c>
      <c r="L108" s="3" t="s">
        <v>352</v>
      </c>
      <c r="M108" s="2">
        <v>41.3</v>
      </c>
      <c r="N108" s="2">
        <v>2065</v>
      </c>
      <c r="O108" s="3" t="s">
        <v>42</v>
      </c>
    </row>
    <row r="109" spans="1:15" hidden="1" x14ac:dyDescent="0.25">
      <c r="A109" s="3" t="s">
        <v>36</v>
      </c>
      <c r="B109" s="3">
        <v>1397</v>
      </c>
      <c r="C109" s="3" t="s">
        <v>353</v>
      </c>
      <c r="D109" s="3" t="s">
        <v>354</v>
      </c>
      <c r="E109" s="3" t="s">
        <v>355</v>
      </c>
      <c r="F109" s="3" t="s">
        <v>40</v>
      </c>
      <c r="G109" s="3" t="s">
        <v>356</v>
      </c>
      <c r="H109" s="3" t="s">
        <v>367</v>
      </c>
      <c r="I109" s="3" t="s">
        <v>368</v>
      </c>
      <c r="J109" s="3">
        <v>25</v>
      </c>
      <c r="K109" s="3" t="s">
        <v>13</v>
      </c>
      <c r="L109" s="3" t="s">
        <v>352</v>
      </c>
      <c r="M109" s="2">
        <v>92.04</v>
      </c>
      <c r="N109" s="2">
        <v>2301</v>
      </c>
      <c r="O109" s="3" t="s">
        <v>42</v>
      </c>
    </row>
    <row r="110" spans="1:15" hidden="1" x14ac:dyDescent="0.25">
      <c r="A110" s="3" t="s">
        <v>36</v>
      </c>
      <c r="B110" s="3">
        <v>1397</v>
      </c>
      <c r="C110" s="3" t="s">
        <v>353</v>
      </c>
      <c r="D110" s="3" t="s">
        <v>354</v>
      </c>
      <c r="E110" s="3" t="s">
        <v>355</v>
      </c>
      <c r="F110" s="3" t="s">
        <v>40</v>
      </c>
      <c r="G110" s="3" t="s">
        <v>356</v>
      </c>
      <c r="H110" s="3" t="s">
        <v>369</v>
      </c>
      <c r="I110" s="3" t="s">
        <v>370</v>
      </c>
      <c r="J110" s="3">
        <v>50</v>
      </c>
      <c r="K110" s="3" t="s">
        <v>13</v>
      </c>
      <c r="L110" s="3" t="s">
        <v>352</v>
      </c>
      <c r="M110" s="2">
        <v>41.3</v>
      </c>
      <c r="N110" s="2">
        <v>2065</v>
      </c>
      <c r="O110" s="3" t="s">
        <v>42</v>
      </c>
    </row>
    <row r="111" spans="1:15" hidden="1" x14ac:dyDescent="0.25">
      <c r="A111" s="3" t="s">
        <v>36</v>
      </c>
      <c r="B111" s="3">
        <v>1397</v>
      </c>
      <c r="C111" s="3" t="s">
        <v>353</v>
      </c>
      <c r="D111" s="3" t="s">
        <v>354</v>
      </c>
      <c r="E111" s="3" t="s">
        <v>355</v>
      </c>
      <c r="F111" s="3" t="s">
        <v>40</v>
      </c>
      <c r="G111" s="3" t="s">
        <v>356</v>
      </c>
      <c r="H111" s="3" t="s">
        <v>371</v>
      </c>
      <c r="I111" s="3" t="s">
        <v>372</v>
      </c>
      <c r="J111" s="3">
        <v>50</v>
      </c>
      <c r="K111" s="3" t="s">
        <v>13</v>
      </c>
      <c r="L111" s="3" t="s">
        <v>352</v>
      </c>
      <c r="M111" s="2">
        <v>29.5</v>
      </c>
      <c r="N111" s="2">
        <v>1475</v>
      </c>
      <c r="O111" s="3" t="s">
        <v>42</v>
      </c>
    </row>
    <row r="112" spans="1:15" hidden="1" x14ac:dyDescent="0.25">
      <c r="A112" s="3" t="s">
        <v>36</v>
      </c>
      <c r="B112" s="3">
        <v>1397</v>
      </c>
      <c r="C112" s="3" t="s">
        <v>353</v>
      </c>
      <c r="D112" s="3" t="s">
        <v>354</v>
      </c>
      <c r="E112" s="3" t="s">
        <v>355</v>
      </c>
      <c r="F112" s="3" t="s">
        <v>40</v>
      </c>
      <c r="G112" s="3" t="s">
        <v>356</v>
      </c>
      <c r="H112" s="3" t="s">
        <v>373</v>
      </c>
      <c r="I112" s="3" t="s">
        <v>374</v>
      </c>
      <c r="J112" s="3">
        <v>50</v>
      </c>
      <c r="K112" s="3" t="s">
        <v>13</v>
      </c>
      <c r="L112" s="3" t="s">
        <v>352</v>
      </c>
      <c r="M112" s="2">
        <v>53.1</v>
      </c>
      <c r="N112" s="2">
        <v>2655</v>
      </c>
      <c r="O112" s="3" t="s">
        <v>42</v>
      </c>
    </row>
    <row r="113" spans="1:15" hidden="1" x14ac:dyDescent="0.25">
      <c r="A113" s="3" t="s">
        <v>36</v>
      </c>
      <c r="B113" s="3">
        <v>1397</v>
      </c>
      <c r="C113" s="3" t="s">
        <v>353</v>
      </c>
      <c r="D113" s="3" t="s">
        <v>354</v>
      </c>
      <c r="E113" s="3" t="s">
        <v>355</v>
      </c>
      <c r="F113" s="3" t="s">
        <v>40</v>
      </c>
      <c r="G113" s="3" t="s">
        <v>356</v>
      </c>
      <c r="H113" s="3" t="s">
        <v>375</v>
      </c>
      <c r="I113" s="3" t="s">
        <v>376</v>
      </c>
      <c r="J113" s="3">
        <v>25</v>
      </c>
      <c r="K113" s="3" t="s">
        <v>13</v>
      </c>
      <c r="L113" s="3" t="s">
        <v>352</v>
      </c>
      <c r="M113" s="2">
        <v>92.04</v>
      </c>
      <c r="N113" s="2">
        <v>2301</v>
      </c>
      <c r="O113" s="3" t="s">
        <v>42</v>
      </c>
    </row>
    <row r="114" spans="1:15" hidden="1" x14ac:dyDescent="0.25">
      <c r="A114" s="3" t="s">
        <v>36</v>
      </c>
      <c r="B114" s="3">
        <v>1397</v>
      </c>
      <c r="C114" s="3" t="s">
        <v>353</v>
      </c>
      <c r="D114" s="3" t="s">
        <v>354</v>
      </c>
      <c r="E114" s="3" t="s">
        <v>355</v>
      </c>
      <c r="F114" s="3" t="s">
        <v>40</v>
      </c>
      <c r="G114" s="3" t="s">
        <v>356</v>
      </c>
      <c r="H114" s="3" t="s">
        <v>377</v>
      </c>
      <c r="I114" s="3" t="s">
        <v>378</v>
      </c>
      <c r="J114" s="3">
        <v>25</v>
      </c>
      <c r="K114" s="3" t="s">
        <v>13</v>
      </c>
      <c r="L114" s="3" t="s">
        <v>352</v>
      </c>
      <c r="M114" s="2">
        <v>92.04</v>
      </c>
      <c r="N114" s="2">
        <v>2301</v>
      </c>
      <c r="O114" s="3" t="s">
        <v>42</v>
      </c>
    </row>
    <row r="115" spans="1:15" hidden="1" x14ac:dyDescent="0.25">
      <c r="A115" s="3" t="s">
        <v>36</v>
      </c>
      <c r="B115" s="3">
        <v>1398</v>
      </c>
      <c r="C115" s="3" t="s">
        <v>379</v>
      </c>
      <c r="D115" s="3" t="s">
        <v>354</v>
      </c>
      <c r="E115" s="3" t="s">
        <v>380</v>
      </c>
      <c r="F115" s="3" t="s">
        <v>135</v>
      </c>
      <c r="G115" s="3" t="s">
        <v>381</v>
      </c>
      <c r="H115" s="3" t="s">
        <v>382</v>
      </c>
      <c r="I115" s="3" t="s">
        <v>383</v>
      </c>
      <c r="J115" s="3">
        <v>2</v>
      </c>
      <c r="K115" s="3" t="s">
        <v>13</v>
      </c>
      <c r="L115" s="3" t="s">
        <v>352</v>
      </c>
      <c r="M115" s="2">
        <v>413</v>
      </c>
      <c r="N115" s="2">
        <v>826</v>
      </c>
      <c r="O115" s="3" t="s">
        <v>42</v>
      </c>
    </row>
    <row r="116" spans="1:15" hidden="1" x14ac:dyDescent="0.25">
      <c r="A116" s="3" t="s">
        <v>36</v>
      </c>
      <c r="B116" s="3">
        <v>1398</v>
      </c>
      <c r="C116" s="3" t="s">
        <v>379</v>
      </c>
      <c r="D116" s="3" t="s">
        <v>354</v>
      </c>
      <c r="E116" s="3" t="s">
        <v>380</v>
      </c>
      <c r="F116" s="3" t="s">
        <v>135</v>
      </c>
      <c r="G116" s="3" t="s">
        <v>381</v>
      </c>
      <c r="H116" s="3" t="s">
        <v>384</v>
      </c>
      <c r="I116" s="3" t="s">
        <v>385</v>
      </c>
      <c r="J116" s="3">
        <v>10</v>
      </c>
      <c r="K116" s="3" t="s">
        <v>13</v>
      </c>
      <c r="L116" s="3" t="s">
        <v>352</v>
      </c>
      <c r="M116" s="2">
        <v>36.58</v>
      </c>
      <c r="N116" s="2">
        <v>365.8</v>
      </c>
      <c r="O116" s="3" t="s">
        <v>42</v>
      </c>
    </row>
    <row r="117" spans="1:15" hidden="1" x14ac:dyDescent="0.25">
      <c r="A117" s="3" t="s">
        <v>36</v>
      </c>
      <c r="B117" s="3">
        <v>1398</v>
      </c>
      <c r="C117" s="3" t="s">
        <v>379</v>
      </c>
      <c r="D117" s="3" t="s">
        <v>354</v>
      </c>
      <c r="E117" s="3" t="s">
        <v>380</v>
      </c>
      <c r="F117" s="3" t="s">
        <v>135</v>
      </c>
      <c r="G117" s="3" t="s">
        <v>381</v>
      </c>
      <c r="H117" s="3" t="s">
        <v>386</v>
      </c>
      <c r="I117" s="3" t="s">
        <v>387</v>
      </c>
      <c r="J117" s="3">
        <v>10</v>
      </c>
      <c r="K117" s="3" t="s">
        <v>13</v>
      </c>
      <c r="L117" s="3" t="s">
        <v>352</v>
      </c>
      <c r="M117" s="2">
        <v>17.7</v>
      </c>
      <c r="N117" s="2">
        <v>177</v>
      </c>
      <c r="O117" s="3" t="s">
        <v>42</v>
      </c>
    </row>
    <row r="118" spans="1:15" hidden="1" x14ac:dyDescent="0.25">
      <c r="A118" s="3" t="s">
        <v>36</v>
      </c>
      <c r="B118" s="3">
        <v>1398</v>
      </c>
      <c r="C118" s="3" t="s">
        <v>379</v>
      </c>
      <c r="D118" s="3" t="s">
        <v>354</v>
      </c>
      <c r="E118" s="3" t="s">
        <v>380</v>
      </c>
      <c r="F118" s="3" t="s">
        <v>135</v>
      </c>
      <c r="G118" s="3" t="s">
        <v>381</v>
      </c>
      <c r="H118" s="3" t="s">
        <v>388</v>
      </c>
      <c r="I118" s="3" t="s">
        <v>389</v>
      </c>
      <c r="J118" s="3">
        <v>35</v>
      </c>
      <c r="K118" s="3" t="s">
        <v>13</v>
      </c>
      <c r="L118" s="3" t="s">
        <v>352</v>
      </c>
      <c r="M118" s="2">
        <v>141.6</v>
      </c>
      <c r="N118" s="2">
        <v>4956</v>
      </c>
      <c r="O118" s="3" t="s">
        <v>42</v>
      </c>
    </row>
    <row r="119" spans="1:15" hidden="1" x14ac:dyDescent="0.25">
      <c r="A119" s="3" t="s">
        <v>36</v>
      </c>
      <c r="B119" s="3">
        <v>1398</v>
      </c>
      <c r="C119" s="3" t="s">
        <v>379</v>
      </c>
      <c r="D119" s="3" t="s">
        <v>354</v>
      </c>
      <c r="E119" s="3" t="s">
        <v>380</v>
      </c>
      <c r="F119" s="3" t="s">
        <v>135</v>
      </c>
      <c r="G119" s="3" t="s">
        <v>381</v>
      </c>
      <c r="H119" s="3" t="s">
        <v>390</v>
      </c>
      <c r="I119" s="3" t="s">
        <v>391</v>
      </c>
      <c r="J119" s="3">
        <v>25</v>
      </c>
      <c r="K119" s="3" t="s">
        <v>13</v>
      </c>
      <c r="L119" s="3" t="s">
        <v>352</v>
      </c>
      <c r="M119" s="2">
        <v>348.1</v>
      </c>
      <c r="N119" s="2">
        <v>8702.5</v>
      </c>
      <c r="O119" s="3" t="s">
        <v>42</v>
      </c>
    </row>
    <row r="120" spans="1:15" hidden="1" x14ac:dyDescent="0.25">
      <c r="A120" s="3" t="s">
        <v>36</v>
      </c>
      <c r="B120" s="3">
        <v>1398</v>
      </c>
      <c r="C120" s="3" t="s">
        <v>379</v>
      </c>
      <c r="D120" s="3" t="s">
        <v>354</v>
      </c>
      <c r="E120" s="3" t="s">
        <v>380</v>
      </c>
      <c r="F120" s="3" t="s">
        <v>135</v>
      </c>
      <c r="G120" s="3" t="s">
        <v>381</v>
      </c>
      <c r="H120" s="3" t="s">
        <v>392</v>
      </c>
      <c r="I120" s="3" t="s">
        <v>393</v>
      </c>
      <c r="J120" s="3">
        <v>20</v>
      </c>
      <c r="K120" s="3" t="s">
        <v>13</v>
      </c>
      <c r="L120" s="3" t="s">
        <v>352</v>
      </c>
      <c r="M120" s="2">
        <v>68.44</v>
      </c>
      <c r="N120" s="2">
        <v>1368.8</v>
      </c>
      <c r="O120" s="3" t="s">
        <v>42</v>
      </c>
    </row>
    <row r="121" spans="1:15" hidden="1" x14ac:dyDescent="0.25">
      <c r="A121" s="3" t="s">
        <v>36</v>
      </c>
      <c r="B121" s="3">
        <v>1398</v>
      </c>
      <c r="C121" s="3" t="s">
        <v>379</v>
      </c>
      <c r="D121" s="3" t="s">
        <v>354</v>
      </c>
      <c r="E121" s="3" t="s">
        <v>380</v>
      </c>
      <c r="F121" s="3" t="s">
        <v>135</v>
      </c>
      <c r="G121" s="3" t="s">
        <v>381</v>
      </c>
      <c r="H121" s="3" t="s">
        <v>394</v>
      </c>
      <c r="I121" s="3" t="s">
        <v>395</v>
      </c>
      <c r="J121" s="3">
        <v>15</v>
      </c>
      <c r="K121" s="3" t="s">
        <v>13</v>
      </c>
      <c r="L121" s="3" t="s">
        <v>352</v>
      </c>
      <c r="M121" s="2">
        <v>48.38</v>
      </c>
      <c r="N121" s="2">
        <v>725.7</v>
      </c>
      <c r="O121" s="3" t="s">
        <v>42</v>
      </c>
    </row>
    <row r="122" spans="1:15" hidden="1" x14ac:dyDescent="0.25">
      <c r="A122" s="3" t="s">
        <v>36</v>
      </c>
      <c r="B122" s="3">
        <v>1398</v>
      </c>
      <c r="C122" s="3" t="s">
        <v>379</v>
      </c>
      <c r="D122" s="3" t="s">
        <v>354</v>
      </c>
      <c r="E122" s="3" t="s">
        <v>380</v>
      </c>
      <c r="F122" s="3" t="s">
        <v>135</v>
      </c>
      <c r="G122" s="3" t="s">
        <v>381</v>
      </c>
      <c r="H122" s="3" t="s">
        <v>396</v>
      </c>
      <c r="I122" s="3" t="s">
        <v>397</v>
      </c>
      <c r="J122" s="3">
        <v>8</v>
      </c>
      <c r="K122" s="3" t="s">
        <v>13</v>
      </c>
      <c r="L122" s="3" t="s">
        <v>352</v>
      </c>
      <c r="M122" s="2">
        <v>182.9</v>
      </c>
      <c r="N122" s="2">
        <v>1463.2</v>
      </c>
      <c r="O122" s="3" t="s">
        <v>42</v>
      </c>
    </row>
    <row r="123" spans="1:15" hidden="1" x14ac:dyDescent="0.25">
      <c r="A123" s="3" t="s">
        <v>36</v>
      </c>
      <c r="B123" s="3">
        <v>1398</v>
      </c>
      <c r="C123" s="3" t="s">
        <v>379</v>
      </c>
      <c r="D123" s="3" t="s">
        <v>354</v>
      </c>
      <c r="E123" s="3" t="s">
        <v>380</v>
      </c>
      <c r="F123" s="3" t="s">
        <v>135</v>
      </c>
      <c r="G123" s="3" t="s">
        <v>381</v>
      </c>
      <c r="H123" s="3" t="s">
        <v>398</v>
      </c>
      <c r="I123" s="3" t="s">
        <v>399</v>
      </c>
      <c r="J123" s="3">
        <v>10</v>
      </c>
      <c r="K123" s="3" t="s">
        <v>13</v>
      </c>
      <c r="L123" s="3" t="s">
        <v>352</v>
      </c>
      <c r="M123" s="2">
        <v>348.1</v>
      </c>
      <c r="N123" s="2">
        <v>3481</v>
      </c>
      <c r="O123" s="3" t="s">
        <v>42</v>
      </c>
    </row>
    <row r="124" spans="1:15" hidden="1" x14ac:dyDescent="0.25">
      <c r="A124" s="3" t="s">
        <v>36</v>
      </c>
      <c r="B124" s="3">
        <v>1398</v>
      </c>
      <c r="C124" s="3" t="s">
        <v>379</v>
      </c>
      <c r="D124" s="3" t="s">
        <v>354</v>
      </c>
      <c r="E124" s="3" t="s">
        <v>380</v>
      </c>
      <c r="F124" s="3" t="s">
        <v>135</v>
      </c>
      <c r="G124" s="3" t="s">
        <v>381</v>
      </c>
      <c r="H124" s="3" t="s">
        <v>400</v>
      </c>
      <c r="I124" s="3" t="s">
        <v>401</v>
      </c>
      <c r="J124" s="3">
        <v>4</v>
      </c>
      <c r="K124" s="3" t="s">
        <v>13</v>
      </c>
      <c r="L124" s="3" t="s">
        <v>352</v>
      </c>
      <c r="M124" s="2">
        <v>106.2</v>
      </c>
      <c r="N124" s="2">
        <v>424.8</v>
      </c>
      <c r="O124" s="3" t="s">
        <v>42</v>
      </c>
    </row>
    <row r="125" spans="1:15" hidden="1" x14ac:dyDescent="0.25">
      <c r="A125" s="3" t="s">
        <v>36</v>
      </c>
      <c r="B125" s="3">
        <v>1398</v>
      </c>
      <c r="C125" s="3" t="s">
        <v>379</v>
      </c>
      <c r="D125" s="3" t="s">
        <v>354</v>
      </c>
      <c r="E125" s="3" t="s">
        <v>380</v>
      </c>
      <c r="F125" s="3" t="s">
        <v>135</v>
      </c>
      <c r="G125" s="3" t="s">
        <v>381</v>
      </c>
      <c r="H125" s="3" t="s">
        <v>402</v>
      </c>
      <c r="I125" s="3" t="s">
        <v>403</v>
      </c>
      <c r="J125" s="3">
        <v>5</v>
      </c>
      <c r="K125" s="3" t="s">
        <v>13</v>
      </c>
      <c r="L125" s="3" t="s">
        <v>352</v>
      </c>
      <c r="M125" s="2">
        <v>778.8</v>
      </c>
      <c r="N125" s="2">
        <v>3894</v>
      </c>
      <c r="O125" s="3" t="s">
        <v>42</v>
      </c>
    </row>
    <row r="126" spans="1:15" hidden="1" x14ac:dyDescent="0.25">
      <c r="A126" s="3" t="s">
        <v>36</v>
      </c>
      <c r="B126" s="3">
        <v>1398</v>
      </c>
      <c r="C126" s="3" t="s">
        <v>379</v>
      </c>
      <c r="D126" s="3" t="s">
        <v>354</v>
      </c>
      <c r="E126" s="3" t="s">
        <v>380</v>
      </c>
      <c r="F126" s="3" t="s">
        <v>135</v>
      </c>
      <c r="G126" s="3" t="s">
        <v>381</v>
      </c>
      <c r="H126" s="3" t="s">
        <v>404</v>
      </c>
      <c r="I126" s="3" t="s">
        <v>405</v>
      </c>
      <c r="J126" s="3">
        <v>10</v>
      </c>
      <c r="K126" s="3" t="s">
        <v>13</v>
      </c>
      <c r="L126" s="3" t="s">
        <v>352</v>
      </c>
      <c r="M126" s="2">
        <v>413</v>
      </c>
      <c r="N126" s="2">
        <v>4130</v>
      </c>
      <c r="O126" s="3" t="s">
        <v>42</v>
      </c>
    </row>
    <row r="127" spans="1:15" hidden="1" x14ac:dyDescent="0.25">
      <c r="A127" s="3" t="s">
        <v>36</v>
      </c>
      <c r="B127" s="3">
        <v>1398</v>
      </c>
      <c r="C127" s="3" t="s">
        <v>379</v>
      </c>
      <c r="D127" s="3" t="s">
        <v>354</v>
      </c>
      <c r="E127" s="3" t="s">
        <v>380</v>
      </c>
      <c r="F127" s="3" t="s">
        <v>135</v>
      </c>
      <c r="G127" s="3" t="s">
        <v>381</v>
      </c>
      <c r="H127" s="3" t="s">
        <v>406</v>
      </c>
      <c r="I127" s="3" t="s">
        <v>407</v>
      </c>
      <c r="J127" s="3">
        <v>99</v>
      </c>
      <c r="K127" s="3" t="s">
        <v>13</v>
      </c>
      <c r="L127" s="3" t="s">
        <v>352</v>
      </c>
      <c r="M127" s="2">
        <v>554.6</v>
      </c>
      <c r="N127" s="2">
        <v>54905.4</v>
      </c>
      <c r="O127" s="3" t="s">
        <v>42</v>
      </c>
    </row>
    <row r="128" spans="1:15" hidden="1" x14ac:dyDescent="0.25">
      <c r="A128" s="3" t="s">
        <v>36</v>
      </c>
      <c r="B128" s="3">
        <v>1398</v>
      </c>
      <c r="C128" s="3" t="s">
        <v>379</v>
      </c>
      <c r="D128" s="3" t="s">
        <v>354</v>
      </c>
      <c r="E128" s="3" t="s">
        <v>380</v>
      </c>
      <c r="F128" s="3" t="s">
        <v>135</v>
      </c>
      <c r="G128" s="3" t="s">
        <v>381</v>
      </c>
      <c r="H128" s="3" t="s">
        <v>408</v>
      </c>
      <c r="I128" s="3" t="s">
        <v>409</v>
      </c>
      <c r="J128" s="3">
        <v>100</v>
      </c>
      <c r="K128" s="3" t="s">
        <v>13</v>
      </c>
      <c r="L128" s="3" t="s">
        <v>352</v>
      </c>
      <c r="M128" s="2">
        <v>1121</v>
      </c>
      <c r="N128" s="2">
        <v>112100</v>
      </c>
      <c r="O128" s="3" t="s">
        <v>42</v>
      </c>
    </row>
    <row r="129" spans="1:15" hidden="1" x14ac:dyDescent="0.25">
      <c r="A129" s="3" t="s">
        <v>36</v>
      </c>
      <c r="B129" s="3">
        <v>1398</v>
      </c>
      <c r="C129" s="3" t="s">
        <v>379</v>
      </c>
      <c r="D129" s="3" t="s">
        <v>354</v>
      </c>
      <c r="E129" s="3" t="s">
        <v>380</v>
      </c>
      <c r="F129" s="3" t="s">
        <v>135</v>
      </c>
      <c r="G129" s="3" t="s">
        <v>381</v>
      </c>
      <c r="H129" s="3" t="s">
        <v>410</v>
      </c>
      <c r="I129" s="3" t="s">
        <v>411</v>
      </c>
      <c r="J129" s="3">
        <v>50</v>
      </c>
      <c r="K129" s="3" t="s">
        <v>13</v>
      </c>
      <c r="L129" s="3" t="s">
        <v>352</v>
      </c>
      <c r="M129" s="2">
        <v>68.44</v>
      </c>
      <c r="N129" s="2">
        <v>3422</v>
      </c>
      <c r="O129" s="3" t="s">
        <v>42</v>
      </c>
    </row>
    <row r="130" spans="1:15" hidden="1" x14ac:dyDescent="0.25">
      <c r="A130" s="3" t="s">
        <v>36</v>
      </c>
      <c r="B130" s="3">
        <v>1398</v>
      </c>
      <c r="C130" s="3" t="s">
        <v>379</v>
      </c>
      <c r="D130" s="3" t="s">
        <v>354</v>
      </c>
      <c r="E130" s="3" t="s">
        <v>380</v>
      </c>
      <c r="F130" s="3" t="s">
        <v>135</v>
      </c>
      <c r="G130" s="3" t="s">
        <v>381</v>
      </c>
      <c r="H130" s="3" t="s">
        <v>412</v>
      </c>
      <c r="I130" s="3" t="s">
        <v>413</v>
      </c>
      <c r="J130" s="3">
        <v>55</v>
      </c>
      <c r="K130" s="3" t="s">
        <v>13</v>
      </c>
      <c r="L130" s="3" t="s">
        <v>352</v>
      </c>
      <c r="M130" s="2">
        <v>112.1</v>
      </c>
      <c r="N130" s="2">
        <v>6165.5</v>
      </c>
      <c r="O130" s="3" t="s">
        <v>42</v>
      </c>
    </row>
    <row r="131" spans="1:15" hidden="1" x14ac:dyDescent="0.25">
      <c r="A131" s="3" t="s">
        <v>36</v>
      </c>
      <c r="B131" s="3">
        <v>1398</v>
      </c>
      <c r="C131" s="3" t="s">
        <v>379</v>
      </c>
      <c r="D131" s="3" t="s">
        <v>354</v>
      </c>
      <c r="E131" s="3" t="s">
        <v>380</v>
      </c>
      <c r="F131" s="3" t="s">
        <v>135</v>
      </c>
      <c r="G131" s="3" t="s">
        <v>381</v>
      </c>
      <c r="H131" s="3" t="s">
        <v>414</v>
      </c>
      <c r="I131" s="3" t="s">
        <v>415</v>
      </c>
      <c r="J131" s="3">
        <v>25</v>
      </c>
      <c r="K131" s="3" t="s">
        <v>13</v>
      </c>
      <c r="L131" s="3" t="s">
        <v>352</v>
      </c>
      <c r="M131" s="2">
        <v>521.55999999999995</v>
      </c>
      <c r="N131" s="2">
        <v>13039</v>
      </c>
      <c r="O131" s="3" t="s">
        <v>42</v>
      </c>
    </row>
    <row r="132" spans="1:15" hidden="1" x14ac:dyDescent="0.25">
      <c r="A132" s="3" t="s">
        <v>36</v>
      </c>
      <c r="B132" s="3">
        <v>1398</v>
      </c>
      <c r="C132" s="3" t="s">
        <v>379</v>
      </c>
      <c r="D132" s="3" t="s">
        <v>354</v>
      </c>
      <c r="E132" s="3" t="s">
        <v>380</v>
      </c>
      <c r="F132" s="3" t="s">
        <v>135</v>
      </c>
      <c r="G132" s="3" t="s">
        <v>381</v>
      </c>
      <c r="H132" s="3" t="s">
        <v>416</v>
      </c>
      <c r="I132" s="3" t="s">
        <v>417</v>
      </c>
      <c r="J132" s="3">
        <v>40</v>
      </c>
      <c r="K132" s="3" t="s">
        <v>13</v>
      </c>
      <c r="L132" s="3" t="s">
        <v>352</v>
      </c>
      <c r="M132" s="2">
        <v>979.4</v>
      </c>
      <c r="N132" s="2">
        <v>39176</v>
      </c>
      <c r="O132" s="3" t="s">
        <v>42</v>
      </c>
    </row>
    <row r="133" spans="1:15" hidden="1" x14ac:dyDescent="0.25">
      <c r="A133" s="3" t="s">
        <v>36</v>
      </c>
      <c r="B133" s="3">
        <v>1401</v>
      </c>
      <c r="C133" s="3" t="s">
        <v>418</v>
      </c>
      <c r="D133" s="3" t="s">
        <v>419</v>
      </c>
      <c r="E133" s="3" t="s">
        <v>420</v>
      </c>
      <c r="F133" s="3" t="s">
        <v>135</v>
      </c>
      <c r="G133" s="3" t="s">
        <v>421</v>
      </c>
      <c r="H133" s="3" t="s">
        <v>422</v>
      </c>
      <c r="I133" s="3" t="s">
        <v>423</v>
      </c>
      <c r="J133" s="3">
        <v>2</v>
      </c>
      <c r="K133" s="3" t="s">
        <v>13</v>
      </c>
      <c r="L133" s="3" t="s">
        <v>113</v>
      </c>
      <c r="M133" s="2">
        <v>4720</v>
      </c>
      <c r="N133" s="2">
        <v>9440</v>
      </c>
      <c r="O133" s="3" t="s">
        <v>42</v>
      </c>
    </row>
    <row r="134" spans="1:15" hidden="1" x14ac:dyDescent="0.25">
      <c r="A134" s="3" t="s">
        <v>36</v>
      </c>
      <c r="B134" s="3">
        <v>1401</v>
      </c>
      <c r="C134" s="3" t="s">
        <v>418</v>
      </c>
      <c r="D134" s="3" t="s">
        <v>419</v>
      </c>
      <c r="E134" s="3" t="s">
        <v>420</v>
      </c>
      <c r="F134" s="3" t="s">
        <v>135</v>
      </c>
      <c r="G134" s="3" t="s">
        <v>421</v>
      </c>
      <c r="H134" s="3" t="s">
        <v>424</v>
      </c>
      <c r="I134" s="3" t="s">
        <v>425</v>
      </c>
      <c r="J134" s="3">
        <v>1</v>
      </c>
      <c r="K134" s="3" t="s">
        <v>13</v>
      </c>
      <c r="L134" s="3" t="s">
        <v>113</v>
      </c>
      <c r="M134" s="2">
        <v>3540</v>
      </c>
      <c r="N134" s="2">
        <v>3540</v>
      </c>
      <c r="O134" s="3" t="s">
        <v>42</v>
      </c>
    </row>
    <row r="135" spans="1:15" hidden="1" x14ac:dyDescent="0.25">
      <c r="A135" s="3" t="s">
        <v>36</v>
      </c>
      <c r="B135" s="3">
        <v>1401</v>
      </c>
      <c r="C135" s="3" t="s">
        <v>418</v>
      </c>
      <c r="D135" s="3" t="s">
        <v>419</v>
      </c>
      <c r="E135" s="3" t="s">
        <v>420</v>
      </c>
      <c r="F135" s="3" t="s">
        <v>135</v>
      </c>
      <c r="G135" s="3" t="s">
        <v>421</v>
      </c>
      <c r="H135" s="3" t="s">
        <v>426</v>
      </c>
      <c r="I135" s="3" t="s">
        <v>427</v>
      </c>
      <c r="J135" s="3">
        <v>1</v>
      </c>
      <c r="K135" s="3" t="s">
        <v>13</v>
      </c>
      <c r="L135" s="3" t="s">
        <v>113</v>
      </c>
      <c r="M135" s="2">
        <v>3540</v>
      </c>
      <c r="N135" s="2">
        <v>3540</v>
      </c>
      <c r="O135" s="3" t="s">
        <v>42</v>
      </c>
    </row>
    <row r="136" spans="1:15" hidden="1" x14ac:dyDescent="0.25">
      <c r="A136" s="3" t="s">
        <v>36</v>
      </c>
      <c r="B136" s="3">
        <v>1401</v>
      </c>
      <c r="C136" s="3" t="s">
        <v>418</v>
      </c>
      <c r="D136" s="3" t="s">
        <v>419</v>
      </c>
      <c r="E136" s="3" t="s">
        <v>420</v>
      </c>
      <c r="F136" s="3" t="s">
        <v>135</v>
      </c>
      <c r="G136" s="3" t="s">
        <v>421</v>
      </c>
      <c r="H136" s="3" t="s">
        <v>428</v>
      </c>
      <c r="I136" s="3" t="s">
        <v>429</v>
      </c>
      <c r="J136" s="3">
        <v>1</v>
      </c>
      <c r="K136" s="3" t="s">
        <v>13</v>
      </c>
      <c r="L136" s="3" t="s">
        <v>113</v>
      </c>
      <c r="M136" s="2">
        <v>5310</v>
      </c>
      <c r="N136" s="2">
        <v>5310</v>
      </c>
      <c r="O136" s="3" t="s">
        <v>42</v>
      </c>
    </row>
    <row r="137" spans="1:15" hidden="1" x14ac:dyDescent="0.25">
      <c r="A137" s="3" t="s">
        <v>36</v>
      </c>
      <c r="B137" s="3">
        <v>1402</v>
      </c>
      <c r="C137" s="3" t="s">
        <v>430</v>
      </c>
      <c r="D137" s="3" t="s">
        <v>419</v>
      </c>
      <c r="E137" s="3" t="s">
        <v>431</v>
      </c>
      <c r="F137" s="3" t="s">
        <v>40</v>
      </c>
      <c r="G137" s="3" t="s">
        <v>432</v>
      </c>
      <c r="H137" s="3" t="s">
        <v>11</v>
      </c>
      <c r="I137" s="3" t="s">
        <v>12</v>
      </c>
      <c r="J137" s="3">
        <v>10</v>
      </c>
      <c r="K137" s="3" t="s">
        <v>13</v>
      </c>
      <c r="L137" s="3" t="s">
        <v>14</v>
      </c>
      <c r="M137" s="2">
        <v>43</v>
      </c>
      <c r="N137" s="2">
        <v>430</v>
      </c>
      <c r="O137" s="3" t="s">
        <v>42</v>
      </c>
    </row>
    <row r="138" spans="1:15" hidden="1" x14ac:dyDescent="0.25">
      <c r="A138" s="3" t="s">
        <v>36</v>
      </c>
      <c r="B138" s="3">
        <v>1410</v>
      </c>
      <c r="C138" s="3" t="s">
        <v>433</v>
      </c>
      <c r="D138" s="3" t="s">
        <v>434</v>
      </c>
      <c r="E138" s="3" t="s">
        <v>435</v>
      </c>
      <c r="F138" s="3" t="s">
        <v>40</v>
      </c>
      <c r="G138" s="3" t="s">
        <v>436</v>
      </c>
      <c r="H138" s="3" t="s">
        <v>11</v>
      </c>
      <c r="I138" s="3" t="s">
        <v>12</v>
      </c>
      <c r="J138" s="3">
        <v>18</v>
      </c>
      <c r="K138" s="3" t="s">
        <v>13</v>
      </c>
      <c r="L138" s="3" t="s">
        <v>14</v>
      </c>
      <c r="M138" s="2">
        <v>43</v>
      </c>
      <c r="N138" s="2">
        <v>774</v>
      </c>
      <c r="O138" s="3" t="s">
        <v>42</v>
      </c>
    </row>
    <row r="139" spans="1:15" hidden="1" x14ac:dyDescent="0.25">
      <c r="A139" s="3" t="s">
        <v>36</v>
      </c>
      <c r="B139" s="3">
        <v>1412</v>
      </c>
      <c r="C139" s="3" t="s">
        <v>437</v>
      </c>
      <c r="D139" s="3" t="s">
        <v>434</v>
      </c>
      <c r="E139" s="3" t="s">
        <v>438</v>
      </c>
      <c r="F139" s="3" t="s">
        <v>135</v>
      </c>
      <c r="G139" s="3" t="s">
        <v>439</v>
      </c>
      <c r="H139" s="3" t="s">
        <v>28</v>
      </c>
      <c r="I139" s="3" t="s">
        <v>29</v>
      </c>
      <c r="J139" s="3">
        <v>30</v>
      </c>
      <c r="K139" s="3" t="s">
        <v>13</v>
      </c>
      <c r="L139" s="3" t="s">
        <v>14</v>
      </c>
      <c r="M139" s="2">
        <v>125</v>
      </c>
      <c r="N139" s="2">
        <v>3750</v>
      </c>
      <c r="O139" s="3" t="s">
        <v>42</v>
      </c>
    </row>
    <row r="140" spans="1:15" hidden="1" x14ac:dyDescent="0.25">
      <c r="A140" s="3" t="s">
        <v>36</v>
      </c>
      <c r="B140" s="3">
        <v>1416</v>
      </c>
      <c r="C140" s="3" t="s">
        <v>440</v>
      </c>
      <c r="D140" s="3" t="s">
        <v>441</v>
      </c>
      <c r="E140" s="3" t="s">
        <v>442</v>
      </c>
      <c r="F140" s="3" t="s">
        <v>40</v>
      </c>
      <c r="G140" s="3" t="s">
        <v>443</v>
      </c>
      <c r="H140" s="3" t="s">
        <v>11</v>
      </c>
      <c r="I140" s="3" t="s">
        <v>12</v>
      </c>
      <c r="J140" s="3">
        <v>10</v>
      </c>
      <c r="K140" s="3" t="s">
        <v>13</v>
      </c>
      <c r="L140" s="3" t="s">
        <v>14</v>
      </c>
      <c r="M140" s="2">
        <v>43</v>
      </c>
      <c r="N140" s="2">
        <v>430</v>
      </c>
      <c r="O140" s="3" t="s">
        <v>42</v>
      </c>
    </row>
    <row r="141" spans="1:15" hidden="1" x14ac:dyDescent="0.25">
      <c r="A141" s="3" t="s">
        <v>36</v>
      </c>
      <c r="B141" s="3">
        <v>1422</v>
      </c>
      <c r="C141" s="3" t="s">
        <v>444</v>
      </c>
      <c r="D141" s="3" t="s">
        <v>445</v>
      </c>
      <c r="E141" s="3" t="s">
        <v>446</v>
      </c>
      <c r="F141" s="3" t="s">
        <v>135</v>
      </c>
      <c r="G141" s="3" t="s">
        <v>447</v>
      </c>
      <c r="H141" s="3" t="s">
        <v>448</v>
      </c>
      <c r="I141" s="3" t="s">
        <v>449</v>
      </c>
      <c r="J141" s="3">
        <v>30</v>
      </c>
      <c r="K141" s="3" t="s">
        <v>13</v>
      </c>
      <c r="L141" s="3" t="s">
        <v>102</v>
      </c>
      <c r="M141" s="2">
        <v>2894.9884000000002</v>
      </c>
      <c r="N141" s="2">
        <v>86849.652000000002</v>
      </c>
      <c r="O141" s="3" t="s">
        <v>42</v>
      </c>
    </row>
    <row r="142" spans="1:15" hidden="1" x14ac:dyDescent="0.25">
      <c r="A142" s="3" t="s">
        <v>36</v>
      </c>
      <c r="B142" s="3">
        <v>1422</v>
      </c>
      <c r="C142" s="3" t="s">
        <v>444</v>
      </c>
      <c r="D142" s="3" t="s">
        <v>445</v>
      </c>
      <c r="E142" s="3" t="s">
        <v>446</v>
      </c>
      <c r="F142" s="3" t="s">
        <v>135</v>
      </c>
      <c r="G142" s="3" t="s">
        <v>447</v>
      </c>
      <c r="H142" s="3" t="s">
        <v>450</v>
      </c>
      <c r="I142" s="3" t="s">
        <v>451</v>
      </c>
      <c r="J142" s="3">
        <v>15</v>
      </c>
      <c r="K142" s="3" t="s">
        <v>13</v>
      </c>
      <c r="L142" s="3" t="s">
        <v>102</v>
      </c>
      <c r="M142" s="2">
        <v>4399.9957999999997</v>
      </c>
      <c r="N142" s="2">
        <v>65999.937000000005</v>
      </c>
      <c r="O142" s="3" t="s">
        <v>42</v>
      </c>
    </row>
    <row r="143" spans="1:15" hidden="1" x14ac:dyDescent="0.25">
      <c r="A143" s="3" t="s">
        <v>36</v>
      </c>
      <c r="B143" s="3">
        <v>1422</v>
      </c>
      <c r="C143" s="3" t="s">
        <v>444</v>
      </c>
      <c r="D143" s="3" t="s">
        <v>445</v>
      </c>
      <c r="E143" s="3" t="s">
        <v>446</v>
      </c>
      <c r="F143" s="3" t="s">
        <v>135</v>
      </c>
      <c r="G143" s="3" t="s">
        <v>447</v>
      </c>
      <c r="H143" s="3" t="s">
        <v>452</v>
      </c>
      <c r="I143" s="3" t="s">
        <v>453</v>
      </c>
      <c r="J143" s="3">
        <v>10</v>
      </c>
      <c r="K143" s="3" t="s">
        <v>13</v>
      </c>
      <c r="L143" s="3" t="s">
        <v>102</v>
      </c>
      <c r="M143" s="2">
        <v>6299.9964</v>
      </c>
      <c r="N143" s="2">
        <v>62999.964</v>
      </c>
      <c r="O143" s="3" t="s">
        <v>42</v>
      </c>
    </row>
    <row r="144" spans="1:15" hidden="1" x14ac:dyDescent="0.25">
      <c r="A144" s="3" t="s">
        <v>36</v>
      </c>
      <c r="B144" s="3">
        <v>1422</v>
      </c>
      <c r="C144" s="3" t="s">
        <v>444</v>
      </c>
      <c r="D144" s="3" t="s">
        <v>445</v>
      </c>
      <c r="E144" s="3" t="s">
        <v>446</v>
      </c>
      <c r="F144" s="3" t="s">
        <v>135</v>
      </c>
      <c r="G144" s="3" t="s">
        <v>447</v>
      </c>
      <c r="H144" s="3" t="s">
        <v>454</v>
      </c>
      <c r="I144" s="3" t="s">
        <v>455</v>
      </c>
      <c r="J144" s="3">
        <v>30</v>
      </c>
      <c r="K144" s="3" t="s">
        <v>13</v>
      </c>
      <c r="L144" s="3" t="s">
        <v>102</v>
      </c>
      <c r="M144" s="2">
        <v>7805.0038000000004</v>
      </c>
      <c r="N144" s="2">
        <v>234150.114</v>
      </c>
      <c r="O144" s="3" t="s">
        <v>42</v>
      </c>
    </row>
    <row r="145" spans="1:15" hidden="1" x14ac:dyDescent="0.25">
      <c r="A145" s="3" t="s">
        <v>36</v>
      </c>
      <c r="B145" s="3">
        <v>1422</v>
      </c>
      <c r="C145" s="3" t="s">
        <v>444</v>
      </c>
      <c r="D145" s="3" t="s">
        <v>445</v>
      </c>
      <c r="E145" s="3" t="s">
        <v>446</v>
      </c>
      <c r="F145" s="3" t="s">
        <v>135</v>
      </c>
      <c r="G145" s="3" t="s">
        <v>447</v>
      </c>
      <c r="H145" s="3" t="s">
        <v>456</v>
      </c>
      <c r="I145" s="3" t="s">
        <v>457</v>
      </c>
      <c r="J145" s="3">
        <v>30</v>
      </c>
      <c r="K145" s="3" t="s">
        <v>13</v>
      </c>
      <c r="L145" s="3" t="s">
        <v>102</v>
      </c>
      <c r="M145" s="2">
        <v>8034.9975999999997</v>
      </c>
      <c r="N145" s="2">
        <v>241049.92800000001</v>
      </c>
      <c r="O145" s="3" t="s">
        <v>42</v>
      </c>
    </row>
    <row r="146" spans="1:15" hidden="1" x14ac:dyDescent="0.25">
      <c r="A146" s="3" t="s">
        <v>36</v>
      </c>
      <c r="B146" s="3">
        <v>1430</v>
      </c>
      <c r="C146" s="3" t="s">
        <v>458</v>
      </c>
      <c r="D146" s="3" t="s">
        <v>459</v>
      </c>
      <c r="E146" s="3" t="s">
        <v>460</v>
      </c>
      <c r="F146" s="3" t="s">
        <v>135</v>
      </c>
      <c r="G146" s="3" t="s">
        <v>461</v>
      </c>
      <c r="H146" s="3" t="s">
        <v>462</v>
      </c>
      <c r="I146" s="3" t="s">
        <v>463</v>
      </c>
      <c r="J146" s="3">
        <v>30</v>
      </c>
      <c r="K146" s="3" t="s">
        <v>13</v>
      </c>
      <c r="L146" s="3" t="s">
        <v>113</v>
      </c>
      <c r="M146" s="2">
        <v>1062</v>
      </c>
      <c r="N146" s="2">
        <v>31860</v>
      </c>
      <c r="O146" s="3" t="s">
        <v>42</v>
      </c>
    </row>
    <row r="147" spans="1:15" hidden="1" x14ac:dyDescent="0.25">
      <c r="A147" s="3" t="s">
        <v>36</v>
      </c>
      <c r="B147" s="3">
        <v>1430</v>
      </c>
      <c r="C147" s="3" t="s">
        <v>458</v>
      </c>
      <c r="D147" s="3" t="s">
        <v>459</v>
      </c>
      <c r="E147" s="3" t="s">
        <v>460</v>
      </c>
      <c r="F147" s="3" t="s">
        <v>135</v>
      </c>
      <c r="G147" s="3" t="s">
        <v>461</v>
      </c>
      <c r="H147" s="3" t="s">
        <v>464</v>
      </c>
      <c r="I147" s="3" t="s">
        <v>465</v>
      </c>
      <c r="J147" s="3">
        <v>150</v>
      </c>
      <c r="K147" s="3" t="s">
        <v>13</v>
      </c>
      <c r="L147" s="3" t="s">
        <v>113</v>
      </c>
      <c r="M147" s="2">
        <v>354</v>
      </c>
      <c r="N147" s="2">
        <v>53100</v>
      </c>
      <c r="O147" s="3" t="s">
        <v>42</v>
      </c>
    </row>
    <row r="148" spans="1:15" hidden="1" x14ac:dyDescent="0.25">
      <c r="A148" s="3" t="s">
        <v>36</v>
      </c>
      <c r="B148" s="3">
        <v>1431</v>
      </c>
      <c r="C148" s="3" t="s">
        <v>466</v>
      </c>
      <c r="D148" s="3" t="s">
        <v>434</v>
      </c>
      <c r="E148" s="3" t="s">
        <v>467</v>
      </c>
      <c r="F148" s="3" t="s">
        <v>40</v>
      </c>
      <c r="G148" s="3" t="s">
        <v>468</v>
      </c>
      <c r="H148" s="3" t="s">
        <v>469</v>
      </c>
      <c r="I148" s="3" t="s">
        <v>470</v>
      </c>
      <c r="J148" s="3">
        <v>5</v>
      </c>
      <c r="K148" s="3" t="s">
        <v>13</v>
      </c>
      <c r="L148" s="3" t="s">
        <v>352</v>
      </c>
      <c r="M148" s="2">
        <v>590</v>
      </c>
      <c r="N148" s="2">
        <v>2950</v>
      </c>
      <c r="O148" s="3" t="s">
        <v>42</v>
      </c>
    </row>
    <row r="149" spans="1:15" hidden="1" x14ac:dyDescent="0.25">
      <c r="A149" s="3" t="s">
        <v>36</v>
      </c>
      <c r="B149" s="3">
        <v>1431</v>
      </c>
      <c r="C149" s="3" t="s">
        <v>466</v>
      </c>
      <c r="D149" s="3" t="s">
        <v>434</v>
      </c>
      <c r="E149" s="3" t="s">
        <v>467</v>
      </c>
      <c r="F149" s="3" t="s">
        <v>40</v>
      </c>
      <c r="G149" s="3" t="s">
        <v>468</v>
      </c>
      <c r="H149" s="3" t="s">
        <v>408</v>
      </c>
      <c r="I149" s="3" t="s">
        <v>409</v>
      </c>
      <c r="J149" s="3">
        <v>60</v>
      </c>
      <c r="K149" s="3" t="s">
        <v>13</v>
      </c>
      <c r="L149" s="3" t="s">
        <v>352</v>
      </c>
      <c r="M149" s="2">
        <v>1121</v>
      </c>
      <c r="N149" s="2">
        <v>67260</v>
      </c>
      <c r="O149" s="3" t="s">
        <v>42</v>
      </c>
    </row>
    <row r="150" spans="1:15" hidden="1" x14ac:dyDescent="0.25">
      <c r="A150" s="3" t="s">
        <v>36</v>
      </c>
      <c r="B150" s="3">
        <v>1431</v>
      </c>
      <c r="C150" s="3" t="s">
        <v>466</v>
      </c>
      <c r="D150" s="3" t="s">
        <v>434</v>
      </c>
      <c r="E150" s="3" t="s">
        <v>467</v>
      </c>
      <c r="F150" s="3" t="s">
        <v>40</v>
      </c>
      <c r="G150" s="3" t="s">
        <v>468</v>
      </c>
      <c r="H150" s="3" t="s">
        <v>406</v>
      </c>
      <c r="I150" s="3" t="s">
        <v>407</v>
      </c>
      <c r="J150" s="3">
        <v>134</v>
      </c>
      <c r="K150" s="3" t="s">
        <v>13</v>
      </c>
      <c r="L150" s="3" t="s">
        <v>352</v>
      </c>
      <c r="M150" s="2">
        <v>554.6</v>
      </c>
      <c r="N150" s="2">
        <v>74316.399999999994</v>
      </c>
      <c r="O150" s="3" t="s">
        <v>42</v>
      </c>
    </row>
    <row r="151" spans="1:15" hidden="1" x14ac:dyDescent="0.25">
      <c r="A151" s="3" t="s">
        <v>36</v>
      </c>
      <c r="B151" s="3">
        <v>1431</v>
      </c>
      <c r="C151" s="3" t="s">
        <v>466</v>
      </c>
      <c r="D151" s="3" t="s">
        <v>434</v>
      </c>
      <c r="E151" s="3" t="s">
        <v>467</v>
      </c>
      <c r="F151" s="3" t="s">
        <v>40</v>
      </c>
      <c r="G151" s="3" t="s">
        <v>468</v>
      </c>
      <c r="H151" s="3" t="s">
        <v>471</v>
      </c>
      <c r="I151" s="3" t="s">
        <v>472</v>
      </c>
      <c r="J151" s="3">
        <v>445</v>
      </c>
      <c r="K151" s="3" t="s">
        <v>13</v>
      </c>
      <c r="L151" s="3" t="s">
        <v>352</v>
      </c>
      <c r="M151" s="2">
        <v>525.1</v>
      </c>
      <c r="N151" s="2">
        <v>233669.5</v>
      </c>
      <c r="O151" s="3" t="s">
        <v>42</v>
      </c>
    </row>
    <row r="152" spans="1:15" hidden="1" x14ac:dyDescent="0.25">
      <c r="A152" s="3" t="s">
        <v>36</v>
      </c>
      <c r="B152" s="3">
        <v>1434</v>
      </c>
      <c r="C152" s="3" t="s">
        <v>473</v>
      </c>
      <c r="D152" s="3" t="s">
        <v>338</v>
      </c>
      <c r="E152" s="3" t="s">
        <v>474</v>
      </c>
      <c r="F152" s="3" t="s">
        <v>40</v>
      </c>
      <c r="G152" s="3" t="s">
        <v>475</v>
      </c>
      <c r="H152" s="3" t="s">
        <v>308</v>
      </c>
      <c r="I152" s="3" t="s">
        <v>309</v>
      </c>
      <c r="J152" s="3">
        <v>1000</v>
      </c>
      <c r="K152" s="3" t="s">
        <v>13</v>
      </c>
      <c r="L152" s="3" t="s">
        <v>476</v>
      </c>
      <c r="M152" s="2">
        <v>3</v>
      </c>
      <c r="N152" s="2">
        <v>3000</v>
      </c>
      <c r="O152" s="3" t="s">
        <v>42</v>
      </c>
    </row>
    <row r="153" spans="1:15" hidden="1" x14ac:dyDescent="0.25">
      <c r="A153" s="3" t="s">
        <v>36</v>
      </c>
      <c r="B153" s="3">
        <v>1434</v>
      </c>
      <c r="C153" s="3" t="s">
        <v>473</v>
      </c>
      <c r="D153" s="3" t="s">
        <v>338</v>
      </c>
      <c r="E153" s="3" t="s">
        <v>474</v>
      </c>
      <c r="F153" s="3" t="s">
        <v>40</v>
      </c>
      <c r="G153" s="3" t="s">
        <v>475</v>
      </c>
      <c r="H153" s="3" t="s">
        <v>477</v>
      </c>
      <c r="I153" s="3" t="s">
        <v>478</v>
      </c>
      <c r="J153" s="3">
        <v>50</v>
      </c>
      <c r="K153" s="3" t="s">
        <v>13</v>
      </c>
      <c r="L153" s="3" t="s">
        <v>476</v>
      </c>
      <c r="M153" s="2">
        <v>23.9894</v>
      </c>
      <c r="N153" s="2">
        <v>1199.47</v>
      </c>
      <c r="O153" s="3" t="s">
        <v>42</v>
      </c>
    </row>
    <row r="154" spans="1:15" hidden="1" x14ac:dyDescent="0.25">
      <c r="A154" s="3" t="s">
        <v>36</v>
      </c>
      <c r="B154" s="3">
        <v>1434</v>
      </c>
      <c r="C154" s="3" t="s">
        <v>473</v>
      </c>
      <c r="D154" s="3" t="s">
        <v>338</v>
      </c>
      <c r="E154" s="3" t="s">
        <v>474</v>
      </c>
      <c r="F154" s="3" t="s">
        <v>40</v>
      </c>
      <c r="G154" s="3" t="s">
        <v>475</v>
      </c>
      <c r="H154" s="3" t="s">
        <v>479</v>
      </c>
      <c r="I154" s="3" t="s">
        <v>480</v>
      </c>
      <c r="J154" s="3">
        <v>2500</v>
      </c>
      <c r="K154" s="3" t="s">
        <v>13</v>
      </c>
      <c r="L154" s="3" t="s">
        <v>476</v>
      </c>
      <c r="M154" s="2">
        <v>2.2302</v>
      </c>
      <c r="N154" s="2">
        <v>5575.5</v>
      </c>
      <c r="O154" s="3" t="s">
        <v>42</v>
      </c>
    </row>
    <row r="155" spans="1:15" hidden="1" x14ac:dyDescent="0.25">
      <c r="A155" s="3" t="s">
        <v>36</v>
      </c>
      <c r="B155" s="3">
        <v>1434</v>
      </c>
      <c r="C155" s="3" t="s">
        <v>473</v>
      </c>
      <c r="D155" s="3" t="s">
        <v>338</v>
      </c>
      <c r="E155" s="3" t="s">
        <v>474</v>
      </c>
      <c r="F155" s="3" t="s">
        <v>40</v>
      </c>
      <c r="G155" s="3" t="s">
        <v>475</v>
      </c>
      <c r="H155" s="3" t="s">
        <v>481</v>
      </c>
      <c r="I155" s="3" t="s">
        <v>482</v>
      </c>
      <c r="J155" s="3">
        <v>75</v>
      </c>
      <c r="K155" s="3" t="s">
        <v>13</v>
      </c>
      <c r="L155" s="3" t="s">
        <v>476</v>
      </c>
      <c r="M155" s="2">
        <v>3.8940000000000001</v>
      </c>
      <c r="N155" s="2">
        <v>292.05</v>
      </c>
      <c r="O155" s="3" t="s">
        <v>42</v>
      </c>
    </row>
    <row r="156" spans="1:15" hidden="1" x14ac:dyDescent="0.25">
      <c r="A156" s="3" t="s">
        <v>36</v>
      </c>
      <c r="B156" s="3">
        <v>1434</v>
      </c>
      <c r="C156" s="3" t="s">
        <v>473</v>
      </c>
      <c r="D156" s="3" t="s">
        <v>338</v>
      </c>
      <c r="E156" s="3" t="s">
        <v>474</v>
      </c>
      <c r="F156" s="3" t="s">
        <v>40</v>
      </c>
      <c r="G156" s="3" t="s">
        <v>475</v>
      </c>
      <c r="H156" s="3" t="s">
        <v>483</v>
      </c>
      <c r="I156" s="3" t="s">
        <v>484</v>
      </c>
      <c r="J156" s="3">
        <v>10</v>
      </c>
      <c r="K156" s="3" t="s">
        <v>13</v>
      </c>
      <c r="L156" s="3" t="s">
        <v>476</v>
      </c>
      <c r="M156" s="2">
        <v>29.5</v>
      </c>
      <c r="N156" s="2">
        <v>295</v>
      </c>
      <c r="O156" s="3" t="s">
        <v>42</v>
      </c>
    </row>
    <row r="157" spans="1:15" hidden="1" x14ac:dyDescent="0.25">
      <c r="A157" s="3" t="s">
        <v>36</v>
      </c>
      <c r="B157" s="3">
        <v>1434</v>
      </c>
      <c r="C157" s="3" t="s">
        <v>473</v>
      </c>
      <c r="D157" s="3" t="s">
        <v>338</v>
      </c>
      <c r="E157" s="3" t="s">
        <v>474</v>
      </c>
      <c r="F157" s="3" t="s">
        <v>40</v>
      </c>
      <c r="G157" s="3" t="s">
        <v>475</v>
      </c>
      <c r="H157" s="3" t="s">
        <v>485</v>
      </c>
      <c r="I157" s="3" t="s">
        <v>486</v>
      </c>
      <c r="J157" s="3">
        <v>25</v>
      </c>
      <c r="K157" s="3" t="s">
        <v>13</v>
      </c>
      <c r="L157" s="3" t="s">
        <v>476</v>
      </c>
      <c r="M157" s="2">
        <v>28.992599999999999</v>
      </c>
      <c r="N157" s="2">
        <v>724.81500000000005</v>
      </c>
      <c r="O157" s="3" t="s">
        <v>42</v>
      </c>
    </row>
    <row r="158" spans="1:15" hidden="1" x14ac:dyDescent="0.25">
      <c r="A158" s="3" t="s">
        <v>36</v>
      </c>
      <c r="B158" s="3">
        <v>1434</v>
      </c>
      <c r="C158" s="3" t="s">
        <v>473</v>
      </c>
      <c r="D158" s="3" t="s">
        <v>338</v>
      </c>
      <c r="E158" s="3" t="s">
        <v>474</v>
      </c>
      <c r="F158" s="3" t="s">
        <v>40</v>
      </c>
      <c r="G158" s="3" t="s">
        <v>475</v>
      </c>
      <c r="H158" s="3" t="s">
        <v>487</v>
      </c>
      <c r="I158" s="3" t="s">
        <v>488</v>
      </c>
      <c r="J158" s="3">
        <v>4</v>
      </c>
      <c r="K158" s="3" t="s">
        <v>13</v>
      </c>
      <c r="L158" s="3" t="s">
        <v>476</v>
      </c>
      <c r="M158" s="2">
        <v>166.99359999999999</v>
      </c>
      <c r="N158" s="2">
        <v>667.97439999999995</v>
      </c>
      <c r="O158" s="3" t="s">
        <v>42</v>
      </c>
    </row>
    <row r="159" spans="1:15" hidden="1" x14ac:dyDescent="0.25">
      <c r="A159" s="3" t="s">
        <v>36</v>
      </c>
      <c r="B159" s="3">
        <v>1434</v>
      </c>
      <c r="C159" s="3" t="s">
        <v>473</v>
      </c>
      <c r="D159" s="3" t="s">
        <v>338</v>
      </c>
      <c r="E159" s="3" t="s">
        <v>489</v>
      </c>
      <c r="F159" s="3" t="s">
        <v>40</v>
      </c>
      <c r="G159" s="3" t="s">
        <v>475</v>
      </c>
      <c r="H159" s="3" t="s">
        <v>490</v>
      </c>
      <c r="I159" s="3" t="s">
        <v>491</v>
      </c>
      <c r="J159" s="3">
        <v>200</v>
      </c>
      <c r="K159" s="3" t="s">
        <v>13</v>
      </c>
      <c r="L159" s="3" t="s">
        <v>476</v>
      </c>
      <c r="M159" s="2">
        <v>24.001200000000001</v>
      </c>
      <c r="N159" s="2">
        <v>4800.24</v>
      </c>
      <c r="O159" s="3" t="s">
        <v>42</v>
      </c>
    </row>
    <row r="160" spans="1:15" hidden="1" x14ac:dyDescent="0.25">
      <c r="A160" s="3" t="s">
        <v>36</v>
      </c>
      <c r="B160" s="3">
        <v>1434</v>
      </c>
      <c r="C160" s="3" t="s">
        <v>473</v>
      </c>
      <c r="D160" s="3" t="s">
        <v>338</v>
      </c>
      <c r="E160" s="3" t="s">
        <v>489</v>
      </c>
      <c r="F160" s="3" t="s">
        <v>40</v>
      </c>
      <c r="G160" s="3" t="s">
        <v>475</v>
      </c>
      <c r="H160" s="3" t="s">
        <v>492</v>
      </c>
      <c r="I160" s="3" t="s">
        <v>493</v>
      </c>
      <c r="J160" s="3">
        <v>50</v>
      </c>
      <c r="K160" s="3" t="s">
        <v>13</v>
      </c>
      <c r="L160" s="3" t="s">
        <v>476</v>
      </c>
      <c r="M160" s="2">
        <v>13.0036</v>
      </c>
      <c r="N160" s="2">
        <v>650.17999999999995</v>
      </c>
      <c r="O160" s="3" t="s">
        <v>42</v>
      </c>
    </row>
    <row r="161" spans="1:15" hidden="1" x14ac:dyDescent="0.25">
      <c r="A161" s="3" t="s">
        <v>36</v>
      </c>
      <c r="B161" s="3">
        <v>1434</v>
      </c>
      <c r="C161" s="3" t="s">
        <v>473</v>
      </c>
      <c r="D161" s="3" t="s">
        <v>338</v>
      </c>
      <c r="E161" s="3" t="s">
        <v>489</v>
      </c>
      <c r="F161" s="3" t="s">
        <v>40</v>
      </c>
      <c r="G161" s="3" t="s">
        <v>475</v>
      </c>
      <c r="H161" s="3" t="s">
        <v>494</v>
      </c>
      <c r="I161" s="3" t="s">
        <v>495</v>
      </c>
      <c r="J161" s="3">
        <v>50</v>
      </c>
      <c r="K161" s="3" t="s">
        <v>13</v>
      </c>
      <c r="L161" s="3" t="s">
        <v>476</v>
      </c>
      <c r="M161" s="2">
        <v>17.192599999999999</v>
      </c>
      <c r="N161" s="2">
        <v>859.63</v>
      </c>
      <c r="O161" s="3" t="s">
        <v>42</v>
      </c>
    </row>
    <row r="162" spans="1:15" hidden="1" x14ac:dyDescent="0.25">
      <c r="A162" s="3" t="s">
        <v>36</v>
      </c>
      <c r="B162" s="3">
        <v>1434</v>
      </c>
      <c r="C162" s="3" t="s">
        <v>473</v>
      </c>
      <c r="D162" s="3" t="s">
        <v>338</v>
      </c>
      <c r="E162" s="3" t="s">
        <v>489</v>
      </c>
      <c r="F162" s="3" t="s">
        <v>40</v>
      </c>
      <c r="G162" s="3" t="s">
        <v>475</v>
      </c>
      <c r="H162" s="3" t="s">
        <v>496</v>
      </c>
      <c r="I162" s="3" t="s">
        <v>497</v>
      </c>
      <c r="J162" s="3">
        <v>100</v>
      </c>
      <c r="K162" s="3" t="s">
        <v>13</v>
      </c>
      <c r="L162" s="3" t="s">
        <v>476</v>
      </c>
      <c r="M162" s="2">
        <v>100.3</v>
      </c>
      <c r="N162" s="2">
        <v>10030</v>
      </c>
      <c r="O162" s="3" t="s">
        <v>42</v>
      </c>
    </row>
    <row r="163" spans="1:15" hidden="1" x14ac:dyDescent="0.25">
      <c r="A163" s="3" t="s">
        <v>36</v>
      </c>
      <c r="B163" s="3">
        <v>1434</v>
      </c>
      <c r="C163" s="3" t="s">
        <v>473</v>
      </c>
      <c r="D163" s="3" t="s">
        <v>338</v>
      </c>
      <c r="E163" s="3" t="s">
        <v>489</v>
      </c>
      <c r="F163" s="3" t="s">
        <v>40</v>
      </c>
      <c r="G163" s="3" t="s">
        <v>475</v>
      </c>
      <c r="H163" s="3" t="s">
        <v>498</v>
      </c>
      <c r="I163" s="3" t="s">
        <v>499</v>
      </c>
      <c r="J163" s="3">
        <v>2</v>
      </c>
      <c r="K163" s="3" t="s">
        <v>13</v>
      </c>
      <c r="L163" s="3" t="s">
        <v>476</v>
      </c>
      <c r="M163" s="2">
        <v>725.00379999999996</v>
      </c>
      <c r="N163" s="2">
        <v>1450.0075999999999</v>
      </c>
      <c r="O163" s="3" t="s">
        <v>42</v>
      </c>
    </row>
    <row r="164" spans="1:15" hidden="1" x14ac:dyDescent="0.25">
      <c r="A164" s="3" t="s">
        <v>36</v>
      </c>
      <c r="B164" s="3">
        <v>1434</v>
      </c>
      <c r="C164" s="3" t="s">
        <v>473</v>
      </c>
      <c r="D164" s="3" t="s">
        <v>338</v>
      </c>
      <c r="E164" s="3" t="s">
        <v>489</v>
      </c>
      <c r="F164" s="3" t="s">
        <v>40</v>
      </c>
      <c r="G164" s="3" t="s">
        <v>475</v>
      </c>
      <c r="H164" s="3" t="s">
        <v>500</v>
      </c>
      <c r="I164" s="3" t="s">
        <v>501</v>
      </c>
      <c r="J164" s="3">
        <v>30</v>
      </c>
      <c r="K164" s="3" t="s">
        <v>13</v>
      </c>
      <c r="L164" s="3" t="s">
        <v>476</v>
      </c>
      <c r="M164" s="2">
        <v>124.9974</v>
      </c>
      <c r="N164" s="2">
        <v>3749.922</v>
      </c>
      <c r="O164" s="3" t="s">
        <v>42</v>
      </c>
    </row>
    <row r="165" spans="1:15" hidden="1" x14ac:dyDescent="0.25">
      <c r="A165" s="3" t="s">
        <v>36</v>
      </c>
      <c r="B165" s="3">
        <v>1434</v>
      </c>
      <c r="C165" s="3" t="s">
        <v>473</v>
      </c>
      <c r="D165" s="3" t="s">
        <v>338</v>
      </c>
      <c r="E165" s="3" t="s">
        <v>489</v>
      </c>
      <c r="F165" s="3" t="s">
        <v>40</v>
      </c>
      <c r="G165" s="3" t="s">
        <v>475</v>
      </c>
      <c r="H165" s="3" t="s">
        <v>502</v>
      </c>
      <c r="I165" s="3" t="s">
        <v>503</v>
      </c>
      <c r="J165" s="3">
        <v>60</v>
      </c>
      <c r="K165" s="3" t="s">
        <v>13</v>
      </c>
      <c r="L165" s="3" t="s">
        <v>476</v>
      </c>
      <c r="M165" s="2">
        <v>23.9894</v>
      </c>
      <c r="N165" s="2">
        <v>1439.364</v>
      </c>
      <c r="O165" s="3" t="s">
        <v>42</v>
      </c>
    </row>
    <row r="166" spans="1:15" hidden="1" x14ac:dyDescent="0.25">
      <c r="A166" s="3" t="s">
        <v>36</v>
      </c>
      <c r="B166" s="3">
        <v>1434</v>
      </c>
      <c r="C166" s="3" t="s">
        <v>473</v>
      </c>
      <c r="D166" s="3" t="s">
        <v>338</v>
      </c>
      <c r="E166" s="3" t="s">
        <v>489</v>
      </c>
      <c r="F166" s="3" t="s">
        <v>40</v>
      </c>
      <c r="G166" s="3" t="s">
        <v>475</v>
      </c>
      <c r="H166" s="3" t="s">
        <v>504</v>
      </c>
      <c r="I166" s="3" t="s">
        <v>505</v>
      </c>
      <c r="J166" s="3">
        <v>150</v>
      </c>
      <c r="K166" s="3" t="s">
        <v>13</v>
      </c>
      <c r="L166" s="3" t="s">
        <v>476</v>
      </c>
      <c r="M166" s="2">
        <v>16.496400000000001</v>
      </c>
      <c r="N166" s="2">
        <v>2474.46</v>
      </c>
      <c r="O166" s="3" t="s">
        <v>42</v>
      </c>
    </row>
    <row r="167" spans="1:15" hidden="1" x14ac:dyDescent="0.25">
      <c r="A167" s="3" t="s">
        <v>36</v>
      </c>
      <c r="B167" s="3">
        <v>1434</v>
      </c>
      <c r="C167" s="3" t="s">
        <v>473</v>
      </c>
      <c r="D167" s="3" t="s">
        <v>338</v>
      </c>
      <c r="E167" s="3" t="s">
        <v>489</v>
      </c>
      <c r="F167" s="3" t="s">
        <v>40</v>
      </c>
      <c r="G167" s="3" t="s">
        <v>475</v>
      </c>
      <c r="H167" s="3" t="s">
        <v>506</v>
      </c>
      <c r="I167" s="3" t="s">
        <v>507</v>
      </c>
      <c r="J167" s="3">
        <v>200</v>
      </c>
      <c r="K167" s="3" t="s">
        <v>13</v>
      </c>
      <c r="L167" s="3" t="s">
        <v>476</v>
      </c>
      <c r="M167" s="2">
        <v>8.4960000000000004</v>
      </c>
      <c r="N167" s="2">
        <v>1699.2</v>
      </c>
      <c r="O167" s="3" t="s">
        <v>42</v>
      </c>
    </row>
    <row r="168" spans="1:15" hidden="1" x14ac:dyDescent="0.25">
      <c r="A168" s="3" t="s">
        <v>36</v>
      </c>
      <c r="B168" s="3">
        <v>1434</v>
      </c>
      <c r="C168" s="3" t="s">
        <v>473</v>
      </c>
      <c r="D168" s="3" t="s">
        <v>338</v>
      </c>
      <c r="E168" s="3" t="s">
        <v>489</v>
      </c>
      <c r="F168" s="3" t="s">
        <v>40</v>
      </c>
      <c r="G168" s="3" t="s">
        <v>475</v>
      </c>
      <c r="H168" s="3" t="s">
        <v>508</v>
      </c>
      <c r="I168" s="3" t="s">
        <v>509</v>
      </c>
      <c r="J168" s="3">
        <v>50</v>
      </c>
      <c r="K168" s="3" t="s">
        <v>13</v>
      </c>
      <c r="L168" s="3" t="s">
        <v>476</v>
      </c>
      <c r="M168" s="2">
        <v>94.4</v>
      </c>
      <c r="N168" s="2">
        <v>4720</v>
      </c>
      <c r="O168" s="3" t="s">
        <v>42</v>
      </c>
    </row>
    <row r="169" spans="1:15" hidden="1" x14ac:dyDescent="0.25">
      <c r="A169" s="3" t="s">
        <v>36</v>
      </c>
      <c r="B169" s="3">
        <v>1434</v>
      </c>
      <c r="C169" s="3" t="s">
        <v>473</v>
      </c>
      <c r="D169" s="3" t="s">
        <v>338</v>
      </c>
      <c r="E169" s="3" t="s">
        <v>474</v>
      </c>
      <c r="F169" s="3" t="s">
        <v>40</v>
      </c>
      <c r="G169" s="3" t="s">
        <v>475</v>
      </c>
      <c r="H169" s="3" t="s">
        <v>302</v>
      </c>
      <c r="I169" s="3" t="s">
        <v>303</v>
      </c>
      <c r="J169" s="3">
        <v>250</v>
      </c>
      <c r="K169" s="3" t="s">
        <v>13</v>
      </c>
      <c r="L169" s="3" t="s">
        <v>476</v>
      </c>
      <c r="M169" s="2">
        <v>8.7910000000000004</v>
      </c>
      <c r="N169" s="2">
        <v>2197.75</v>
      </c>
      <c r="O169" s="3" t="s">
        <v>42</v>
      </c>
    </row>
    <row r="170" spans="1:15" hidden="1" x14ac:dyDescent="0.25">
      <c r="A170" s="3" t="s">
        <v>36</v>
      </c>
      <c r="B170" s="3">
        <v>1434</v>
      </c>
      <c r="C170" s="3" t="s">
        <v>473</v>
      </c>
      <c r="D170" s="3" t="s">
        <v>338</v>
      </c>
      <c r="E170" s="3" t="s">
        <v>474</v>
      </c>
      <c r="F170" s="3" t="s">
        <v>40</v>
      </c>
      <c r="G170" s="3" t="s">
        <v>475</v>
      </c>
      <c r="H170" s="3" t="s">
        <v>510</v>
      </c>
      <c r="I170" s="3" t="s">
        <v>511</v>
      </c>
      <c r="J170" s="3">
        <v>500</v>
      </c>
      <c r="K170" s="3" t="s">
        <v>13</v>
      </c>
      <c r="L170" s="3" t="s">
        <v>476</v>
      </c>
      <c r="M170" s="2">
        <v>11.505000000000001</v>
      </c>
      <c r="N170" s="2">
        <v>5752.5</v>
      </c>
      <c r="O170" s="3" t="s">
        <v>42</v>
      </c>
    </row>
    <row r="171" spans="1:15" hidden="1" x14ac:dyDescent="0.25">
      <c r="A171" s="3" t="s">
        <v>36</v>
      </c>
      <c r="B171" s="3">
        <v>1434</v>
      </c>
      <c r="C171" s="3" t="s">
        <v>473</v>
      </c>
      <c r="D171" s="3" t="s">
        <v>338</v>
      </c>
      <c r="E171" s="3" t="s">
        <v>474</v>
      </c>
      <c r="F171" s="3" t="s">
        <v>40</v>
      </c>
      <c r="G171" s="3" t="s">
        <v>475</v>
      </c>
      <c r="H171" s="3" t="s">
        <v>512</v>
      </c>
      <c r="I171" s="3" t="s">
        <v>513</v>
      </c>
      <c r="J171" s="3">
        <v>40</v>
      </c>
      <c r="K171" s="3" t="s">
        <v>13</v>
      </c>
      <c r="L171" s="3" t="s">
        <v>476</v>
      </c>
      <c r="M171" s="2">
        <v>135.00380000000001</v>
      </c>
      <c r="N171" s="2">
        <v>5400.152</v>
      </c>
      <c r="O171" s="3" t="s">
        <v>42</v>
      </c>
    </row>
    <row r="172" spans="1:15" hidden="1" x14ac:dyDescent="0.25">
      <c r="A172" s="3" t="s">
        <v>36</v>
      </c>
      <c r="B172" s="3">
        <v>1434</v>
      </c>
      <c r="C172" s="3" t="s">
        <v>473</v>
      </c>
      <c r="D172" s="3" t="s">
        <v>338</v>
      </c>
      <c r="E172" s="3" t="s">
        <v>474</v>
      </c>
      <c r="F172" s="3" t="s">
        <v>40</v>
      </c>
      <c r="G172" s="3" t="s">
        <v>475</v>
      </c>
      <c r="H172" s="3" t="s">
        <v>514</v>
      </c>
      <c r="I172" s="3" t="s">
        <v>515</v>
      </c>
      <c r="J172" s="3">
        <v>200</v>
      </c>
      <c r="K172" s="3" t="s">
        <v>13</v>
      </c>
      <c r="L172" s="3" t="s">
        <v>476</v>
      </c>
      <c r="M172" s="2">
        <v>10.820600000000001</v>
      </c>
      <c r="N172" s="2">
        <v>2164.12</v>
      </c>
      <c r="O172" s="3" t="s">
        <v>42</v>
      </c>
    </row>
    <row r="173" spans="1:15" hidden="1" x14ac:dyDescent="0.25">
      <c r="A173" s="3" t="s">
        <v>36</v>
      </c>
      <c r="B173" s="3">
        <v>1434</v>
      </c>
      <c r="C173" s="3" t="s">
        <v>473</v>
      </c>
      <c r="D173" s="3" t="s">
        <v>338</v>
      </c>
      <c r="E173" s="3" t="s">
        <v>474</v>
      </c>
      <c r="F173" s="3" t="s">
        <v>40</v>
      </c>
      <c r="G173" s="3" t="s">
        <v>475</v>
      </c>
      <c r="H173" s="3" t="s">
        <v>516</v>
      </c>
      <c r="I173" s="3" t="s">
        <v>517</v>
      </c>
      <c r="J173" s="3">
        <v>10</v>
      </c>
      <c r="K173" s="3" t="s">
        <v>13</v>
      </c>
      <c r="L173" s="3" t="s">
        <v>476</v>
      </c>
      <c r="M173" s="2">
        <v>4200.8</v>
      </c>
      <c r="N173" s="2">
        <v>42008</v>
      </c>
      <c r="O173" s="3" t="s">
        <v>42</v>
      </c>
    </row>
    <row r="174" spans="1:15" hidden="1" x14ac:dyDescent="0.25">
      <c r="A174" s="3" t="s">
        <v>36</v>
      </c>
      <c r="B174" s="3">
        <v>1434</v>
      </c>
      <c r="C174" s="3" t="s">
        <v>473</v>
      </c>
      <c r="D174" s="3" t="s">
        <v>338</v>
      </c>
      <c r="E174" s="3" t="s">
        <v>489</v>
      </c>
      <c r="F174" s="3" t="s">
        <v>40</v>
      </c>
      <c r="G174" s="3" t="s">
        <v>475</v>
      </c>
      <c r="H174" s="3" t="s">
        <v>518</v>
      </c>
      <c r="I174" s="3" t="s">
        <v>519</v>
      </c>
      <c r="J174" s="3">
        <v>2</v>
      </c>
      <c r="K174" s="3" t="s">
        <v>13</v>
      </c>
      <c r="L174" s="3" t="s">
        <v>476</v>
      </c>
      <c r="M174" s="2">
        <v>11.505000000000001</v>
      </c>
      <c r="N174" s="2">
        <v>23.01</v>
      </c>
      <c r="O174" s="3" t="s">
        <v>42</v>
      </c>
    </row>
    <row r="175" spans="1:15" hidden="1" x14ac:dyDescent="0.25">
      <c r="A175" s="3" t="s">
        <v>36</v>
      </c>
      <c r="B175" s="3">
        <v>1434</v>
      </c>
      <c r="C175" s="3" t="s">
        <v>473</v>
      </c>
      <c r="D175" s="3" t="s">
        <v>338</v>
      </c>
      <c r="E175" s="3" t="s">
        <v>489</v>
      </c>
      <c r="F175" s="3" t="s">
        <v>40</v>
      </c>
      <c r="G175" s="3" t="s">
        <v>475</v>
      </c>
      <c r="H175" s="3" t="s">
        <v>520</v>
      </c>
      <c r="I175" s="3" t="s">
        <v>521</v>
      </c>
      <c r="J175" s="3">
        <v>20</v>
      </c>
      <c r="K175" s="3" t="s">
        <v>13</v>
      </c>
      <c r="L175" s="3" t="s">
        <v>476</v>
      </c>
      <c r="M175" s="2">
        <v>5.5814000000000004</v>
      </c>
      <c r="N175" s="2">
        <v>111.628</v>
      </c>
      <c r="O175" s="3" t="s">
        <v>42</v>
      </c>
    </row>
    <row r="176" spans="1:15" hidden="1" x14ac:dyDescent="0.25">
      <c r="A176" s="3" t="s">
        <v>36</v>
      </c>
      <c r="B176" s="3">
        <v>1434</v>
      </c>
      <c r="C176" s="3" t="s">
        <v>473</v>
      </c>
      <c r="D176" s="3" t="s">
        <v>338</v>
      </c>
      <c r="E176" s="3" t="s">
        <v>489</v>
      </c>
      <c r="F176" s="3" t="s">
        <v>40</v>
      </c>
      <c r="G176" s="3" t="s">
        <v>475</v>
      </c>
      <c r="H176" s="3" t="s">
        <v>522</v>
      </c>
      <c r="I176" s="3" t="s">
        <v>523</v>
      </c>
      <c r="J176" s="3">
        <v>2</v>
      </c>
      <c r="K176" s="3" t="s">
        <v>13</v>
      </c>
      <c r="L176" s="3" t="s">
        <v>476</v>
      </c>
      <c r="M176" s="2">
        <v>500</v>
      </c>
      <c r="N176" s="2">
        <v>1000</v>
      </c>
      <c r="O176" s="3" t="s">
        <v>42</v>
      </c>
    </row>
    <row r="177" spans="1:15" hidden="1" x14ac:dyDescent="0.25">
      <c r="A177" s="3" t="s">
        <v>36</v>
      </c>
      <c r="B177" s="3">
        <v>1438</v>
      </c>
      <c r="C177" s="3" t="s">
        <v>524</v>
      </c>
      <c r="D177" s="3" t="s">
        <v>525</v>
      </c>
      <c r="E177" s="3" t="s">
        <v>526</v>
      </c>
      <c r="F177" s="3" t="s">
        <v>40</v>
      </c>
      <c r="G177" s="3" t="s">
        <v>527</v>
      </c>
      <c r="H177" s="3" t="s">
        <v>11</v>
      </c>
      <c r="I177" s="3" t="s">
        <v>12</v>
      </c>
      <c r="J177" s="3">
        <v>10</v>
      </c>
      <c r="K177" s="3" t="s">
        <v>13</v>
      </c>
      <c r="L177" s="3" t="s">
        <v>14</v>
      </c>
      <c r="M177" s="2">
        <v>43</v>
      </c>
      <c r="N177" s="2">
        <v>430</v>
      </c>
      <c r="O177" s="3" t="s">
        <v>42</v>
      </c>
    </row>
    <row r="178" spans="1:15" hidden="1" x14ac:dyDescent="0.25">
      <c r="A178" s="3" t="s">
        <v>36</v>
      </c>
      <c r="B178" s="3">
        <v>1440</v>
      </c>
      <c r="C178" s="3" t="s">
        <v>528</v>
      </c>
      <c r="D178" s="3" t="s">
        <v>529</v>
      </c>
      <c r="E178" s="3" t="s">
        <v>530</v>
      </c>
      <c r="F178" s="3" t="s">
        <v>135</v>
      </c>
      <c r="G178" s="3" t="s">
        <v>461</v>
      </c>
      <c r="H178" s="3" t="s">
        <v>531</v>
      </c>
      <c r="I178" s="3" t="s">
        <v>532</v>
      </c>
      <c r="J178" s="3">
        <v>21</v>
      </c>
      <c r="K178" s="3" t="s">
        <v>13</v>
      </c>
      <c r="L178" s="3" t="s">
        <v>113</v>
      </c>
      <c r="M178" s="2">
        <v>2950</v>
      </c>
      <c r="N178" s="2">
        <v>61950</v>
      </c>
      <c r="O178" s="3" t="s">
        <v>42</v>
      </c>
    </row>
    <row r="179" spans="1:15" hidden="1" x14ac:dyDescent="0.25">
      <c r="A179" s="3" t="s">
        <v>36</v>
      </c>
      <c r="B179" s="3">
        <v>1443</v>
      </c>
      <c r="C179" s="3" t="s">
        <v>533</v>
      </c>
      <c r="D179" s="3" t="s">
        <v>534</v>
      </c>
      <c r="E179" s="3" t="s">
        <v>535</v>
      </c>
      <c r="F179" s="3" t="s">
        <v>135</v>
      </c>
      <c r="G179" s="3" t="s">
        <v>461</v>
      </c>
      <c r="H179" s="3" t="s">
        <v>536</v>
      </c>
      <c r="I179" s="3" t="s">
        <v>537</v>
      </c>
      <c r="J179" s="3">
        <v>4872</v>
      </c>
      <c r="K179" s="3" t="s">
        <v>13</v>
      </c>
      <c r="L179" s="3" t="s">
        <v>113</v>
      </c>
      <c r="M179" s="2">
        <v>7.08</v>
      </c>
      <c r="N179" s="2">
        <v>34493.760000000002</v>
      </c>
      <c r="O179" s="3" t="s">
        <v>42</v>
      </c>
    </row>
    <row r="180" spans="1:15" hidden="1" x14ac:dyDescent="0.25">
      <c r="A180" s="3" t="s">
        <v>36</v>
      </c>
      <c r="B180" s="3">
        <v>1443</v>
      </c>
      <c r="C180" s="3" t="s">
        <v>533</v>
      </c>
      <c r="D180" s="3" t="s">
        <v>534</v>
      </c>
      <c r="E180" s="3" t="s">
        <v>535</v>
      </c>
      <c r="F180" s="3" t="s">
        <v>135</v>
      </c>
      <c r="G180" s="3" t="s">
        <v>461</v>
      </c>
      <c r="H180" s="3" t="s">
        <v>538</v>
      </c>
      <c r="I180" s="3" t="s">
        <v>539</v>
      </c>
      <c r="J180" s="3">
        <v>1000</v>
      </c>
      <c r="K180" s="3" t="s">
        <v>13</v>
      </c>
      <c r="L180" s="3" t="s">
        <v>113</v>
      </c>
      <c r="M180" s="2">
        <v>177</v>
      </c>
      <c r="N180" s="2">
        <v>177000</v>
      </c>
      <c r="O180" s="3" t="s">
        <v>42</v>
      </c>
    </row>
    <row r="181" spans="1:15" hidden="1" x14ac:dyDescent="0.25">
      <c r="A181" s="3" t="s">
        <v>36</v>
      </c>
      <c r="B181" s="3">
        <v>1443</v>
      </c>
      <c r="C181" s="3" t="s">
        <v>533</v>
      </c>
      <c r="D181" s="3" t="s">
        <v>534</v>
      </c>
      <c r="E181" s="3" t="s">
        <v>535</v>
      </c>
      <c r="F181" s="3" t="s">
        <v>135</v>
      </c>
      <c r="G181" s="3" t="s">
        <v>461</v>
      </c>
      <c r="H181" s="3" t="s">
        <v>540</v>
      </c>
      <c r="I181" s="3" t="s">
        <v>541</v>
      </c>
      <c r="J181" s="3">
        <v>30</v>
      </c>
      <c r="K181" s="3" t="s">
        <v>13</v>
      </c>
      <c r="L181" s="3" t="s">
        <v>113</v>
      </c>
      <c r="M181" s="2">
        <v>4956</v>
      </c>
      <c r="N181" s="2">
        <v>148680</v>
      </c>
      <c r="O181" s="3" t="s">
        <v>42</v>
      </c>
    </row>
    <row r="182" spans="1:15" hidden="1" x14ac:dyDescent="0.25">
      <c r="A182" s="3" t="s">
        <v>36</v>
      </c>
      <c r="B182" s="3">
        <v>1443</v>
      </c>
      <c r="C182" s="3" t="s">
        <v>533</v>
      </c>
      <c r="D182" s="3" t="s">
        <v>534</v>
      </c>
      <c r="E182" s="3" t="s">
        <v>535</v>
      </c>
      <c r="F182" s="3" t="s">
        <v>135</v>
      </c>
      <c r="G182" s="3" t="s">
        <v>461</v>
      </c>
      <c r="H182" s="3" t="s">
        <v>542</v>
      </c>
      <c r="I182" s="3" t="s">
        <v>543</v>
      </c>
      <c r="J182" s="3">
        <v>30</v>
      </c>
      <c r="K182" s="3" t="s">
        <v>13</v>
      </c>
      <c r="L182" s="3" t="s">
        <v>113</v>
      </c>
      <c r="M182" s="2">
        <v>3186</v>
      </c>
      <c r="N182" s="2">
        <v>95580</v>
      </c>
      <c r="O182" s="3" t="s">
        <v>42</v>
      </c>
    </row>
    <row r="183" spans="1:15" hidden="1" x14ac:dyDescent="0.25">
      <c r="A183" s="3" t="s">
        <v>36</v>
      </c>
      <c r="B183" s="3">
        <v>1451</v>
      </c>
      <c r="C183" s="3" t="s">
        <v>544</v>
      </c>
      <c r="D183" s="3" t="s">
        <v>545</v>
      </c>
      <c r="E183" s="3" t="s">
        <v>546</v>
      </c>
      <c r="F183" s="3" t="s">
        <v>40</v>
      </c>
      <c r="G183" s="3" t="s">
        <v>547</v>
      </c>
      <c r="H183" s="3" t="s">
        <v>11</v>
      </c>
      <c r="I183" s="3" t="s">
        <v>12</v>
      </c>
      <c r="J183" s="3">
        <v>13</v>
      </c>
      <c r="K183" s="3" t="s">
        <v>13</v>
      </c>
      <c r="L183" s="3" t="s">
        <v>14</v>
      </c>
      <c r="M183" s="2">
        <v>43</v>
      </c>
      <c r="N183" s="2">
        <v>559</v>
      </c>
      <c r="O183" s="3" t="s">
        <v>42</v>
      </c>
    </row>
    <row r="184" spans="1:15" hidden="1" x14ac:dyDescent="0.25">
      <c r="A184" s="3" t="s">
        <v>36</v>
      </c>
      <c r="B184" s="3">
        <v>1455</v>
      </c>
      <c r="C184" s="3" t="s">
        <v>548</v>
      </c>
      <c r="D184" s="3" t="s">
        <v>549</v>
      </c>
      <c r="E184" s="3" t="s">
        <v>550</v>
      </c>
      <c r="F184" s="3" t="s">
        <v>135</v>
      </c>
      <c r="G184" s="3" t="s">
        <v>461</v>
      </c>
      <c r="H184" s="3" t="s">
        <v>536</v>
      </c>
      <c r="I184" s="3" t="s">
        <v>537</v>
      </c>
      <c r="J184" s="3">
        <v>128</v>
      </c>
      <c r="K184" s="3" t="s">
        <v>13</v>
      </c>
      <c r="L184" s="3" t="s">
        <v>113</v>
      </c>
      <c r="M184" s="2">
        <v>7.08</v>
      </c>
      <c r="N184" s="2">
        <v>906.24</v>
      </c>
      <c r="O184" s="3" t="s">
        <v>42</v>
      </c>
    </row>
    <row r="185" spans="1:15" hidden="1" x14ac:dyDescent="0.25">
      <c r="A185" s="3" t="s">
        <v>36</v>
      </c>
      <c r="B185" s="3">
        <v>1461</v>
      </c>
      <c r="C185" s="3" t="s">
        <v>551</v>
      </c>
      <c r="D185" s="3" t="s">
        <v>552</v>
      </c>
      <c r="E185" s="3" t="s">
        <v>553</v>
      </c>
      <c r="F185" s="3" t="s">
        <v>135</v>
      </c>
      <c r="G185" s="3" t="s">
        <v>554</v>
      </c>
      <c r="H185" s="3" t="s">
        <v>11</v>
      </c>
      <c r="I185" s="3" t="s">
        <v>12</v>
      </c>
      <c r="J185" s="3">
        <v>17</v>
      </c>
      <c r="K185" s="3" t="s">
        <v>13</v>
      </c>
      <c r="L185" s="3" t="s">
        <v>14</v>
      </c>
      <c r="M185" s="2">
        <v>43</v>
      </c>
      <c r="N185" s="2">
        <v>731</v>
      </c>
      <c r="O185" s="3" t="s">
        <v>42</v>
      </c>
    </row>
    <row r="186" spans="1:15" hidden="1" x14ac:dyDescent="0.25">
      <c r="A186" s="3" t="s">
        <v>36</v>
      </c>
      <c r="B186" s="3">
        <v>1467</v>
      </c>
      <c r="C186" s="3" t="s">
        <v>555</v>
      </c>
      <c r="D186" s="3" t="s">
        <v>556</v>
      </c>
      <c r="E186" s="3" t="s">
        <v>557</v>
      </c>
      <c r="F186" s="3" t="s">
        <v>40</v>
      </c>
      <c r="G186" s="3" t="s">
        <v>558</v>
      </c>
      <c r="H186" s="3" t="s">
        <v>11</v>
      </c>
      <c r="I186" s="3" t="s">
        <v>12</v>
      </c>
      <c r="J186" s="3">
        <v>15</v>
      </c>
      <c r="K186" s="3" t="s">
        <v>13</v>
      </c>
      <c r="L186" s="3" t="s">
        <v>14</v>
      </c>
      <c r="M186" s="2">
        <v>43</v>
      </c>
      <c r="N186" s="2">
        <v>645</v>
      </c>
      <c r="O186" s="3" t="s">
        <v>42</v>
      </c>
    </row>
    <row r="187" spans="1:15" hidden="1" x14ac:dyDescent="0.25">
      <c r="A187" s="3" t="s">
        <v>36</v>
      </c>
      <c r="B187" s="3">
        <v>1475</v>
      </c>
      <c r="C187" s="3" t="s">
        <v>559</v>
      </c>
      <c r="D187" s="3" t="s">
        <v>560</v>
      </c>
      <c r="E187" s="3" t="s">
        <v>561</v>
      </c>
      <c r="F187" s="3" t="s">
        <v>40</v>
      </c>
      <c r="G187" s="3" t="s">
        <v>562</v>
      </c>
      <c r="H187" s="3" t="s">
        <v>11</v>
      </c>
      <c r="I187" s="3" t="s">
        <v>12</v>
      </c>
      <c r="J187" s="3">
        <v>10</v>
      </c>
      <c r="K187" s="3" t="s">
        <v>13</v>
      </c>
      <c r="L187" s="3" t="s">
        <v>14</v>
      </c>
      <c r="M187" s="2">
        <v>43</v>
      </c>
      <c r="N187" s="2">
        <v>430</v>
      </c>
      <c r="O187" s="3" t="s">
        <v>42</v>
      </c>
    </row>
    <row r="188" spans="1:15" hidden="1" x14ac:dyDescent="0.25">
      <c r="A188" s="3" t="s">
        <v>36</v>
      </c>
      <c r="B188" s="3">
        <v>1476</v>
      </c>
      <c r="C188" s="3" t="s">
        <v>563</v>
      </c>
      <c r="D188" s="3" t="s">
        <v>560</v>
      </c>
      <c r="E188" s="3" t="s">
        <v>564</v>
      </c>
      <c r="F188" s="3" t="s">
        <v>40</v>
      </c>
      <c r="G188" s="3" t="s">
        <v>565</v>
      </c>
      <c r="H188" s="3" t="s">
        <v>566</v>
      </c>
      <c r="I188" s="3" t="s">
        <v>567</v>
      </c>
      <c r="J188" s="3">
        <v>4</v>
      </c>
      <c r="K188" s="3" t="s">
        <v>13</v>
      </c>
      <c r="L188" s="3" t="s">
        <v>271</v>
      </c>
      <c r="M188" s="2">
        <v>256.64999999999998</v>
      </c>
      <c r="N188" s="2">
        <v>1026.5999999999999</v>
      </c>
      <c r="O188" s="3" t="s">
        <v>42</v>
      </c>
    </row>
    <row r="189" spans="1:15" hidden="1" x14ac:dyDescent="0.25">
      <c r="A189" s="3" t="s">
        <v>36</v>
      </c>
      <c r="B189" s="3">
        <v>1476</v>
      </c>
      <c r="C189" s="3" t="s">
        <v>563</v>
      </c>
      <c r="D189" s="3" t="s">
        <v>560</v>
      </c>
      <c r="E189" s="3" t="s">
        <v>564</v>
      </c>
      <c r="F189" s="3" t="s">
        <v>40</v>
      </c>
      <c r="G189" s="3" t="s">
        <v>565</v>
      </c>
      <c r="H189" s="3" t="s">
        <v>568</v>
      </c>
      <c r="I189" s="3" t="s">
        <v>569</v>
      </c>
      <c r="J189" s="3">
        <v>3</v>
      </c>
      <c r="K189" s="3" t="s">
        <v>13</v>
      </c>
      <c r="L189" s="3" t="s">
        <v>271</v>
      </c>
      <c r="M189" s="2">
        <v>456.75439999999998</v>
      </c>
      <c r="N189" s="2">
        <v>1370.2632000000001</v>
      </c>
      <c r="O189" s="3" t="s">
        <v>42</v>
      </c>
    </row>
    <row r="190" spans="1:15" hidden="1" x14ac:dyDescent="0.25">
      <c r="A190" s="3" t="s">
        <v>36</v>
      </c>
      <c r="B190" s="3">
        <v>1476</v>
      </c>
      <c r="C190" s="3" t="s">
        <v>563</v>
      </c>
      <c r="D190" s="3" t="s">
        <v>560</v>
      </c>
      <c r="E190" s="3" t="s">
        <v>564</v>
      </c>
      <c r="F190" s="3" t="s">
        <v>40</v>
      </c>
      <c r="G190" s="3" t="s">
        <v>565</v>
      </c>
      <c r="H190" s="3" t="s">
        <v>570</v>
      </c>
      <c r="I190" s="3" t="s">
        <v>571</v>
      </c>
      <c r="J190" s="3">
        <v>2</v>
      </c>
      <c r="K190" s="3" t="s">
        <v>13</v>
      </c>
      <c r="L190" s="3" t="s">
        <v>271</v>
      </c>
      <c r="M190" s="2">
        <v>34.798200000000001</v>
      </c>
      <c r="N190" s="2">
        <v>69.596400000000003</v>
      </c>
      <c r="O190" s="3" t="s">
        <v>42</v>
      </c>
    </row>
    <row r="191" spans="1:15" hidden="1" x14ac:dyDescent="0.25">
      <c r="A191" s="3" t="s">
        <v>36</v>
      </c>
      <c r="B191" s="3">
        <v>1476</v>
      </c>
      <c r="C191" s="3" t="s">
        <v>563</v>
      </c>
      <c r="D191" s="3" t="s">
        <v>560</v>
      </c>
      <c r="E191" s="3" t="s">
        <v>564</v>
      </c>
      <c r="F191" s="3" t="s">
        <v>40</v>
      </c>
      <c r="G191" s="3" t="s">
        <v>565</v>
      </c>
      <c r="H191" s="3" t="s">
        <v>572</v>
      </c>
      <c r="I191" s="3" t="s">
        <v>573</v>
      </c>
      <c r="J191" s="3">
        <v>3</v>
      </c>
      <c r="K191" s="3" t="s">
        <v>13</v>
      </c>
      <c r="L191" s="3" t="s">
        <v>271</v>
      </c>
      <c r="M191" s="2">
        <v>100.06399999999999</v>
      </c>
      <c r="N191" s="2">
        <v>300.19200000000001</v>
      </c>
      <c r="O191" s="3" t="s">
        <v>42</v>
      </c>
    </row>
    <row r="192" spans="1:15" hidden="1" x14ac:dyDescent="0.25">
      <c r="A192" s="3" t="s">
        <v>36</v>
      </c>
      <c r="B192" s="3">
        <v>1476</v>
      </c>
      <c r="C192" s="3" t="s">
        <v>563</v>
      </c>
      <c r="D192" s="3" t="s">
        <v>560</v>
      </c>
      <c r="E192" s="3" t="s">
        <v>564</v>
      </c>
      <c r="F192" s="3" t="s">
        <v>40</v>
      </c>
      <c r="G192" s="3" t="s">
        <v>565</v>
      </c>
      <c r="H192" s="3" t="s">
        <v>574</v>
      </c>
      <c r="I192" s="3" t="s">
        <v>575</v>
      </c>
      <c r="J192" s="3">
        <v>5</v>
      </c>
      <c r="K192" s="3" t="s">
        <v>13</v>
      </c>
      <c r="L192" s="3" t="s">
        <v>271</v>
      </c>
      <c r="M192" s="2">
        <v>462.54820000000001</v>
      </c>
      <c r="N192" s="2">
        <v>2312.741</v>
      </c>
      <c r="O192" s="3" t="s">
        <v>42</v>
      </c>
    </row>
    <row r="193" spans="1:15" hidden="1" x14ac:dyDescent="0.25">
      <c r="A193" s="3" t="s">
        <v>36</v>
      </c>
      <c r="B193" s="3">
        <v>1476</v>
      </c>
      <c r="C193" s="3" t="s">
        <v>563</v>
      </c>
      <c r="D193" s="3" t="s">
        <v>560</v>
      </c>
      <c r="E193" s="3" t="s">
        <v>564</v>
      </c>
      <c r="F193" s="3" t="s">
        <v>40</v>
      </c>
      <c r="G193" s="3" t="s">
        <v>565</v>
      </c>
      <c r="H193" s="3" t="s">
        <v>576</v>
      </c>
      <c r="I193" s="3" t="s">
        <v>577</v>
      </c>
      <c r="J193" s="3">
        <v>1</v>
      </c>
      <c r="K193" s="3" t="s">
        <v>13</v>
      </c>
      <c r="L193" s="3" t="s">
        <v>271</v>
      </c>
      <c r="M193" s="2">
        <v>688.74239999999998</v>
      </c>
      <c r="N193" s="2">
        <v>688.74239999999998</v>
      </c>
      <c r="O193" s="3" t="s">
        <v>42</v>
      </c>
    </row>
    <row r="194" spans="1:15" hidden="1" x14ac:dyDescent="0.25">
      <c r="A194" s="3" t="s">
        <v>36</v>
      </c>
      <c r="B194" s="3">
        <v>1476</v>
      </c>
      <c r="C194" s="3" t="s">
        <v>563</v>
      </c>
      <c r="D194" s="3" t="s">
        <v>560</v>
      </c>
      <c r="E194" s="3" t="s">
        <v>564</v>
      </c>
      <c r="F194" s="3" t="s">
        <v>40</v>
      </c>
      <c r="G194" s="3" t="s">
        <v>565</v>
      </c>
      <c r="H194" s="3" t="s">
        <v>578</v>
      </c>
      <c r="I194" s="3" t="s">
        <v>579</v>
      </c>
      <c r="J194" s="3">
        <v>8</v>
      </c>
      <c r="K194" s="3" t="s">
        <v>13</v>
      </c>
      <c r="L194" s="3" t="s">
        <v>271</v>
      </c>
      <c r="M194" s="2">
        <v>236.35400000000001</v>
      </c>
      <c r="N194" s="2">
        <v>1890.8320000000001</v>
      </c>
      <c r="O194" s="3" t="s">
        <v>42</v>
      </c>
    </row>
    <row r="195" spans="1:15" hidden="1" x14ac:dyDescent="0.25">
      <c r="A195" s="3" t="s">
        <v>36</v>
      </c>
      <c r="B195" s="3">
        <v>1476</v>
      </c>
      <c r="C195" s="3" t="s">
        <v>563</v>
      </c>
      <c r="D195" s="3" t="s">
        <v>560</v>
      </c>
      <c r="E195" s="3" t="s">
        <v>564</v>
      </c>
      <c r="F195" s="3" t="s">
        <v>40</v>
      </c>
      <c r="G195" s="3" t="s">
        <v>565</v>
      </c>
      <c r="H195" s="3" t="s">
        <v>580</v>
      </c>
      <c r="I195" s="3" t="s">
        <v>581</v>
      </c>
      <c r="J195" s="3">
        <v>1</v>
      </c>
      <c r="K195" s="3" t="s">
        <v>13</v>
      </c>
      <c r="L195" s="3" t="s">
        <v>271</v>
      </c>
      <c r="M195" s="2">
        <v>68.144999999999996</v>
      </c>
      <c r="N195" s="2">
        <v>68.144999999999996</v>
      </c>
      <c r="O195" s="3" t="s">
        <v>42</v>
      </c>
    </row>
    <row r="196" spans="1:15" hidden="1" x14ac:dyDescent="0.25">
      <c r="A196" s="3" t="s">
        <v>36</v>
      </c>
      <c r="B196" s="3">
        <v>1476</v>
      </c>
      <c r="C196" s="3" t="s">
        <v>563</v>
      </c>
      <c r="D196" s="3" t="s">
        <v>560</v>
      </c>
      <c r="E196" s="3" t="s">
        <v>564</v>
      </c>
      <c r="F196" s="3" t="s">
        <v>40</v>
      </c>
      <c r="G196" s="3" t="s">
        <v>565</v>
      </c>
      <c r="H196" s="3" t="s">
        <v>582</v>
      </c>
      <c r="I196" s="3" t="s">
        <v>583</v>
      </c>
      <c r="J196" s="3">
        <v>1</v>
      </c>
      <c r="K196" s="3" t="s">
        <v>13</v>
      </c>
      <c r="L196" s="3" t="s">
        <v>271</v>
      </c>
      <c r="M196" s="2">
        <v>1072.9975999999999</v>
      </c>
      <c r="N196" s="2">
        <v>1072.9975999999999</v>
      </c>
      <c r="O196" s="3" t="s">
        <v>42</v>
      </c>
    </row>
    <row r="197" spans="1:15" hidden="1" x14ac:dyDescent="0.25">
      <c r="A197" s="3" t="s">
        <v>36</v>
      </c>
      <c r="B197" s="3">
        <v>1476</v>
      </c>
      <c r="C197" s="3" t="s">
        <v>563</v>
      </c>
      <c r="D197" s="3" t="s">
        <v>560</v>
      </c>
      <c r="E197" s="3" t="s">
        <v>564</v>
      </c>
      <c r="F197" s="3" t="s">
        <v>40</v>
      </c>
      <c r="G197" s="3" t="s">
        <v>565</v>
      </c>
      <c r="H197" s="3" t="s">
        <v>584</v>
      </c>
      <c r="I197" s="3" t="s">
        <v>585</v>
      </c>
      <c r="J197" s="3">
        <v>9</v>
      </c>
      <c r="K197" s="3" t="s">
        <v>13</v>
      </c>
      <c r="L197" s="3" t="s">
        <v>271</v>
      </c>
      <c r="M197" s="2">
        <v>29.0044</v>
      </c>
      <c r="N197" s="2">
        <v>261.03960000000001</v>
      </c>
      <c r="O197" s="3" t="s">
        <v>42</v>
      </c>
    </row>
    <row r="198" spans="1:15" hidden="1" x14ac:dyDescent="0.25">
      <c r="A198" s="3" t="s">
        <v>36</v>
      </c>
      <c r="B198" s="3">
        <v>1476</v>
      </c>
      <c r="C198" s="3" t="s">
        <v>563</v>
      </c>
      <c r="D198" s="3" t="s">
        <v>560</v>
      </c>
      <c r="E198" s="3" t="s">
        <v>564</v>
      </c>
      <c r="F198" s="3" t="s">
        <v>40</v>
      </c>
      <c r="G198" s="3" t="s">
        <v>565</v>
      </c>
      <c r="H198" s="3" t="s">
        <v>586</v>
      </c>
      <c r="I198" s="3" t="s">
        <v>587</v>
      </c>
      <c r="J198" s="3">
        <v>2</v>
      </c>
      <c r="K198" s="3" t="s">
        <v>13</v>
      </c>
      <c r="L198" s="3" t="s">
        <v>271</v>
      </c>
      <c r="M198" s="2">
        <v>9.4282000000000004</v>
      </c>
      <c r="N198" s="2">
        <v>18.856400000000001</v>
      </c>
      <c r="O198" s="3" t="s">
        <v>42</v>
      </c>
    </row>
    <row r="199" spans="1:15" hidden="1" x14ac:dyDescent="0.25">
      <c r="A199" s="3" t="s">
        <v>36</v>
      </c>
      <c r="B199" s="3">
        <v>1476</v>
      </c>
      <c r="C199" s="3" t="s">
        <v>563</v>
      </c>
      <c r="D199" s="3" t="s">
        <v>560</v>
      </c>
      <c r="E199" s="3" t="s">
        <v>564</v>
      </c>
      <c r="F199" s="3" t="s">
        <v>40</v>
      </c>
      <c r="G199" s="3" t="s">
        <v>565</v>
      </c>
      <c r="H199" s="3" t="s">
        <v>588</v>
      </c>
      <c r="I199" s="3" t="s">
        <v>589</v>
      </c>
      <c r="J199" s="3">
        <v>2</v>
      </c>
      <c r="K199" s="3" t="s">
        <v>13</v>
      </c>
      <c r="L199" s="3" t="s">
        <v>271</v>
      </c>
      <c r="M199" s="2">
        <v>26.396599999999999</v>
      </c>
      <c r="N199" s="2">
        <v>52.793199999999999</v>
      </c>
      <c r="O199" s="3" t="s">
        <v>42</v>
      </c>
    </row>
    <row r="200" spans="1:15" hidden="1" x14ac:dyDescent="0.25">
      <c r="A200" s="3" t="s">
        <v>36</v>
      </c>
      <c r="B200" s="3">
        <v>1476</v>
      </c>
      <c r="C200" s="3" t="s">
        <v>563</v>
      </c>
      <c r="D200" s="3" t="s">
        <v>560</v>
      </c>
      <c r="E200" s="3" t="s">
        <v>564</v>
      </c>
      <c r="F200" s="3" t="s">
        <v>40</v>
      </c>
      <c r="G200" s="3" t="s">
        <v>565</v>
      </c>
      <c r="H200" s="3" t="s">
        <v>590</v>
      </c>
      <c r="I200" s="3" t="s">
        <v>591</v>
      </c>
      <c r="J200" s="3">
        <v>3</v>
      </c>
      <c r="K200" s="3" t="s">
        <v>13</v>
      </c>
      <c r="L200" s="3" t="s">
        <v>271</v>
      </c>
      <c r="M200" s="2">
        <v>10.148</v>
      </c>
      <c r="N200" s="2">
        <v>30.443999999999999</v>
      </c>
      <c r="O200" s="3" t="s">
        <v>42</v>
      </c>
    </row>
    <row r="201" spans="1:15" hidden="1" x14ac:dyDescent="0.25">
      <c r="A201" s="3" t="s">
        <v>36</v>
      </c>
      <c r="B201" s="3">
        <v>1476</v>
      </c>
      <c r="C201" s="3" t="s">
        <v>563</v>
      </c>
      <c r="D201" s="3" t="s">
        <v>560</v>
      </c>
      <c r="E201" s="3" t="s">
        <v>564</v>
      </c>
      <c r="F201" s="3" t="s">
        <v>40</v>
      </c>
      <c r="G201" s="3" t="s">
        <v>565</v>
      </c>
      <c r="H201" s="3" t="s">
        <v>592</v>
      </c>
      <c r="I201" s="3" t="s">
        <v>593</v>
      </c>
      <c r="J201" s="3">
        <v>1</v>
      </c>
      <c r="K201" s="3" t="s">
        <v>13</v>
      </c>
      <c r="L201" s="3" t="s">
        <v>271</v>
      </c>
      <c r="M201" s="2">
        <v>361.0564</v>
      </c>
      <c r="N201" s="2">
        <v>361.0564</v>
      </c>
      <c r="O201" s="3" t="s">
        <v>42</v>
      </c>
    </row>
    <row r="202" spans="1:15" hidden="1" x14ac:dyDescent="0.25">
      <c r="A202" s="3" t="s">
        <v>36</v>
      </c>
      <c r="B202" s="3">
        <v>1476</v>
      </c>
      <c r="C202" s="3" t="s">
        <v>563</v>
      </c>
      <c r="D202" s="3" t="s">
        <v>560</v>
      </c>
      <c r="E202" s="3" t="s">
        <v>564</v>
      </c>
      <c r="F202" s="3" t="s">
        <v>40</v>
      </c>
      <c r="G202" s="3" t="s">
        <v>565</v>
      </c>
      <c r="H202" s="3" t="s">
        <v>594</v>
      </c>
      <c r="I202" s="3" t="s">
        <v>595</v>
      </c>
      <c r="J202" s="3">
        <v>3</v>
      </c>
      <c r="K202" s="3" t="s">
        <v>13</v>
      </c>
      <c r="L202" s="3" t="s">
        <v>271</v>
      </c>
      <c r="M202" s="2">
        <v>17.405000000000001</v>
      </c>
      <c r="N202" s="2">
        <v>52.215000000000003</v>
      </c>
      <c r="O202" s="3" t="s">
        <v>42</v>
      </c>
    </row>
    <row r="203" spans="1:15" hidden="1" x14ac:dyDescent="0.25">
      <c r="A203" s="3" t="s">
        <v>36</v>
      </c>
      <c r="B203" s="3">
        <v>1476</v>
      </c>
      <c r="C203" s="3" t="s">
        <v>563</v>
      </c>
      <c r="D203" s="3" t="s">
        <v>560</v>
      </c>
      <c r="E203" s="3" t="s">
        <v>564</v>
      </c>
      <c r="F203" s="3" t="s">
        <v>40</v>
      </c>
      <c r="G203" s="3" t="s">
        <v>565</v>
      </c>
      <c r="H203" s="3" t="s">
        <v>596</v>
      </c>
      <c r="I203" s="3" t="s">
        <v>597</v>
      </c>
      <c r="J203" s="3">
        <v>8</v>
      </c>
      <c r="K203" s="3" t="s">
        <v>13</v>
      </c>
      <c r="L203" s="3" t="s">
        <v>271</v>
      </c>
      <c r="M203" s="2">
        <v>862.75699999999995</v>
      </c>
      <c r="N203" s="2">
        <v>6902.0559999999996</v>
      </c>
      <c r="O203" s="3" t="s">
        <v>42</v>
      </c>
    </row>
    <row r="204" spans="1:15" hidden="1" x14ac:dyDescent="0.25">
      <c r="A204" s="3" t="s">
        <v>36</v>
      </c>
      <c r="B204" s="3">
        <v>1476</v>
      </c>
      <c r="C204" s="3" t="s">
        <v>563</v>
      </c>
      <c r="D204" s="3" t="s">
        <v>560</v>
      </c>
      <c r="E204" s="3" t="s">
        <v>564</v>
      </c>
      <c r="F204" s="3" t="s">
        <v>40</v>
      </c>
      <c r="G204" s="3" t="s">
        <v>565</v>
      </c>
      <c r="H204" s="3" t="s">
        <v>598</v>
      </c>
      <c r="I204" s="3" t="s">
        <v>599</v>
      </c>
      <c r="J204" s="3">
        <v>2</v>
      </c>
      <c r="K204" s="3" t="s">
        <v>13</v>
      </c>
      <c r="L204" s="3" t="s">
        <v>271</v>
      </c>
      <c r="M204" s="2">
        <v>21.747399999999999</v>
      </c>
      <c r="N204" s="2">
        <v>43.494799999999998</v>
      </c>
      <c r="O204" s="3" t="s">
        <v>42</v>
      </c>
    </row>
    <row r="205" spans="1:15" hidden="1" x14ac:dyDescent="0.25">
      <c r="A205" s="3" t="s">
        <v>36</v>
      </c>
      <c r="B205" s="3">
        <v>1476</v>
      </c>
      <c r="C205" s="3" t="s">
        <v>563</v>
      </c>
      <c r="D205" s="3" t="s">
        <v>560</v>
      </c>
      <c r="E205" s="3" t="s">
        <v>564</v>
      </c>
      <c r="F205" s="3" t="s">
        <v>40</v>
      </c>
      <c r="G205" s="3" t="s">
        <v>565</v>
      </c>
      <c r="H205" s="3" t="s">
        <v>600</v>
      </c>
      <c r="I205" s="3" t="s">
        <v>601</v>
      </c>
      <c r="J205" s="3">
        <v>1</v>
      </c>
      <c r="K205" s="3" t="s">
        <v>13</v>
      </c>
      <c r="L205" s="3" t="s">
        <v>271</v>
      </c>
      <c r="M205" s="2">
        <v>340.74860000000001</v>
      </c>
      <c r="N205" s="2">
        <v>340.74860000000001</v>
      </c>
      <c r="O205" s="3" t="s">
        <v>42</v>
      </c>
    </row>
    <row r="206" spans="1:15" hidden="1" x14ac:dyDescent="0.25">
      <c r="A206" s="3" t="s">
        <v>36</v>
      </c>
      <c r="B206" s="3">
        <v>1476</v>
      </c>
      <c r="C206" s="3" t="s">
        <v>563</v>
      </c>
      <c r="D206" s="3" t="s">
        <v>560</v>
      </c>
      <c r="E206" s="3" t="s">
        <v>564</v>
      </c>
      <c r="F206" s="3" t="s">
        <v>40</v>
      </c>
      <c r="G206" s="3" t="s">
        <v>565</v>
      </c>
      <c r="H206" s="3" t="s">
        <v>602</v>
      </c>
      <c r="I206" s="3" t="s">
        <v>603</v>
      </c>
      <c r="J206" s="3">
        <v>1</v>
      </c>
      <c r="K206" s="3" t="s">
        <v>13</v>
      </c>
      <c r="L206" s="3" t="s">
        <v>271</v>
      </c>
      <c r="M206" s="2">
        <v>253.75899999999999</v>
      </c>
      <c r="N206" s="2">
        <v>253.75899999999999</v>
      </c>
      <c r="O206" s="3" t="s">
        <v>42</v>
      </c>
    </row>
    <row r="207" spans="1:15" hidden="1" x14ac:dyDescent="0.25">
      <c r="A207" s="3" t="s">
        <v>36</v>
      </c>
      <c r="B207" s="3">
        <v>1476</v>
      </c>
      <c r="C207" s="3" t="s">
        <v>563</v>
      </c>
      <c r="D207" s="3" t="s">
        <v>560</v>
      </c>
      <c r="E207" s="3" t="s">
        <v>604</v>
      </c>
      <c r="F207" s="3" t="s">
        <v>40</v>
      </c>
      <c r="G207" s="3" t="s">
        <v>565</v>
      </c>
      <c r="H207" s="3" t="s">
        <v>605</v>
      </c>
      <c r="I207" s="3" t="s">
        <v>606</v>
      </c>
      <c r="J207" s="3">
        <v>3</v>
      </c>
      <c r="K207" s="3" t="s">
        <v>13</v>
      </c>
      <c r="L207" s="3" t="s">
        <v>271</v>
      </c>
      <c r="M207" s="2">
        <v>71.059600000000003</v>
      </c>
      <c r="N207" s="2">
        <v>213.1788</v>
      </c>
      <c r="O207" s="3" t="s">
        <v>42</v>
      </c>
    </row>
    <row r="208" spans="1:15" hidden="1" x14ac:dyDescent="0.25">
      <c r="A208" s="3" t="s">
        <v>36</v>
      </c>
      <c r="B208" s="3">
        <v>1476</v>
      </c>
      <c r="C208" s="3" t="s">
        <v>563</v>
      </c>
      <c r="D208" s="3" t="s">
        <v>560</v>
      </c>
      <c r="E208" s="3" t="s">
        <v>604</v>
      </c>
      <c r="F208" s="3" t="s">
        <v>40</v>
      </c>
      <c r="G208" s="3" t="s">
        <v>565</v>
      </c>
      <c r="H208" s="3" t="s">
        <v>607</v>
      </c>
      <c r="I208" s="3" t="s">
        <v>608</v>
      </c>
      <c r="J208" s="3">
        <v>10</v>
      </c>
      <c r="K208" s="3" t="s">
        <v>13</v>
      </c>
      <c r="L208" s="3" t="s">
        <v>271</v>
      </c>
      <c r="M208" s="2">
        <v>3101.5473999999999</v>
      </c>
      <c r="N208" s="2">
        <v>31015.473999999998</v>
      </c>
      <c r="O208" s="3" t="s">
        <v>42</v>
      </c>
    </row>
    <row r="209" spans="1:15" hidden="1" x14ac:dyDescent="0.25">
      <c r="A209" s="3" t="s">
        <v>36</v>
      </c>
      <c r="B209" s="3">
        <v>1476</v>
      </c>
      <c r="C209" s="3" t="s">
        <v>563</v>
      </c>
      <c r="D209" s="3" t="s">
        <v>560</v>
      </c>
      <c r="E209" s="3" t="s">
        <v>604</v>
      </c>
      <c r="F209" s="3" t="s">
        <v>40</v>
      </c>
      <c r="G209" s="3" t="s">
        <v>565</v>
      </c>
      <c r="H209" s="3" t="s">
        <v>609</v>
      </c>
      <c r="I209" s="3" t="s">
        <v>610</v>
      </c>
      <c r="J209" s="3">
        <v>10</v>
      </c>
      <c r="K209" s="3" t="s">
        <v>13</v>
      </c>
      <c r="L209" s="3" t="s">
        <v>271</v>
      </c>
      <c r="M209" s="2">
        <v>288.54539999999997</v>
      </c>
      <c r="N209" s="2">
        <v>2885.4540000000002</v>
      </c>
      <c r="O209" s="3" t="s">
        <v>42</v>
      </c>
    </row>
    <row r="210" spans="1:15" hidden="1" x14ac:dyDescent="0.25">
      <c r="A210" s="3" t="s">
        <v>36</v>
      </c>
      <c r="B210" s="3">
        <v>1476</v>
      </c>
      <c r="C210" s="3" t="s">
        <v>563</v>
      </c>
      <c r="D210" s="3" t="s">
        <v>560</v>
      </c>
      <c r="E210" s="3" t="s">
        <v>604</v>
      </c>
      <c r="F210" s="3" t="s">
        <v>40</v>
      </c>
      <c r="G210" s="3" t="s">
        <v>565</v>
      </c>
      <c r="H210" s="3" t="s">
        <v>611</v>
      </c>
      <c r="I210" s="3" t="s">
        <v>612</v>
      </c>
      <c r="J210" s="3">
        <v>2</v>
      </c>
      <c r="K210" s="3" t="s">
        <v>13</v>
      </c>
      <c r="L210" s="3" t="s">
        <v>271</v>
      </c>
      <c r="M210" s="2">
        <v>5.0857999999999999</v>
      </c>
      <c r="N210" s="2">
        <v>10.1716</v>
      </c>
      <c r="O210" s="3" t="s">
        <v>42</v>
      </c>
    </row>
    <row r="211" spans="1:15" hidden="1" x14ac:dyDescent="0.25">
      <c r="A211" s="3" t="s">
        <v>36</v>
      </c>
      <c r="B211" s="3">
        <v>1476</v>
      </c>
      <c r="C211" s="3" t="s">
        <v>563</v>
      </c>
      <c r="D211" s="3" t="s">
        <v>560</v>
      </c>
      <c r="E211" s="3" t="s">
        <v>604</v>
      </c>
      <c r="F211" s="3" t="s">
        <v>40</v>
      </c>
      <c r="G211" s="3" t="s">
        <v>565</v>
      </c>
      <c r="H211" s="3" t="s">
        <v>613</v>
      </c>
      <c r="I211" s="3" t="s">
        <v>614</v>
      </c>
      <c r="J211" s="3">
        <v>3</v>
      </c>
      <c r="K211" s="3" t="s">
        <v>13</v>
      </c>
      <c r="L211" s="3" t="s">
        <v>271</v>
      </c>
      <c r="M211" s="2">
        <v>10.8796</v>
      </c>
      <c r="N211" s="2">
        <v>32.638800000000003</v>
      </c>
      <c r="O211" s="3" t="s">
        <v>42</v>
      </c>
    </row>
    <row r="212" spans="1:15" hidden="1" x14ac:dyDescent="0.25">
      <c r="A212" s="3" t="s">
        <v>36</v>
      </c>
      <c r="B212" s="3">
        <v>1476</v>
      </c>
      <c r="C212" s="3" t="s">
        <v>563</v>
      </c>
      <c r="D212" s="3" t="s">
        <v>560</v>
      </c>
      <c r="E212" s="3" t="s">
        <v>604</v>
      </c>
      <c r="F212" s="3" t="s">
        <v>40</v>
      </c>
      <c r="G212" s="3" t="s">
        <v>565</v>
      </c>
      <c r="H212" s="3" t="s">
        <v>615</v>
      </c>
      <c r="I212" s="3" t="s">
        <v>616</v>
      </c>
      <c r="J212" s="3">
        <v>14</v>
      </c>
      <c r="K212" s="3" t="s">
        <v>13</v>
      </c>
      <c r="L212" s="3" t="s">
        <v>271</v>
      </c>
      <c r="M212" s="2">
        <v>978.73919999999998</v>
      </c>
      <c r="N212" s="2">
        <v>13702.3488</v>
      </c>
      <c r="O212" s="3" t="s">
        <v>42</v>
      </c>
    </row>
    <row r="213" spans="1:15" hidden="1" x14ac:dyDescent="0.25">
      <c r="A213" s="3" t="s">
        <v>36</v>
      </c>
      <c r="B213" s="3">
        <v>1476</v>
      </c>
      <c r="C213" s="3" t="s">
        <v>563</v>
      </c>
      <c r="D213" s="3" t="s">
        <v>560</v>
      </c>
      <c r="E213" s="3" t="s">
        <v>604</v>
      </c>
      <c r="F213" s="3" t="s">
        <v>40</v>
      </c>
      <c r="G213" s="3" t="s">
        <v>565</v>
      </c>
      <c r="H213" s="3" t="s">
        <v>617</v>
      </c>
      <c r="I213" s="3" t="s">
        <v>618</v>
      </c>
      <c r="J213" s="3">
        <v>2</v>
      </c>
      <c r="K213" s="3" t="s">
        <v>13</v>
      </c>
      <c r="L213" s="3" t="s">
        <v>271</v>
      </c>
      <c r="M213" s="2">
        <v>265.35840000000002</v>
      </c>
      <c r="N213" s="2">
        <v>530.71680000000003</v>
      </c>
      <c r="O213" s="3" t="s">
        <v>42</v>
      </c>
    </row>
    <row r="214" spans="1:15" hidden="1" x14ac:dyDescent="0.25">
      <c r="A214" s="3" t="s">
        <v>36</v>
      </c>
      <c r="B214" s="3">
        <v>1476</v>
      </c>
      <c r="C214" s="3" t="s">
        <v>563</v>
      </c>
      <c r="D214" s="3" t="s">
        <v>560</v>
      </c>
      <c r="E214" s="3" t="s">
        <v>604</v>
      </c>
      <c r="F214" s="3" t="s">
        <v>40</v>
      </c>
      <c r="G214" s="3" t="s">
        <v>565</v>
      </c>
      <c r="H214" s="3" t="s">
        <v>619</v>
      </c>
      <c r="I214" s="3" t="s">
        <v>620</v>
      </c>
      <c r="J214" s="3">
        <v>2</v>
      </c>
      <c r="K214" s="3" t="s">
        <v>13</v>
      </c>
      <c r="L214" s="3" t="s">
        <v>271</v>
      </c>
      <c r="M214" s="2">
        <v>50.751800000000003</v>
      </c>
      <c r="N214" s="2">
        <v>101.50360000000001</v>
      </c>
      <c r="O214" s="3" t="s">
        <v>42</v>
      </c>
    </row>
    <row r="215" spans="1:15" hidden="1" x14ac:dyDescent="0.25">
      <c r="A215" s="3" t="s">
        <v>36</v>
      </c>
      <c r="B215" s="3">
        <v>1476</v>
      </c>
      <c r="C215" s="3" t="s">
        <v>563</v>
      </c>
      <c r="D215" s="3" t="s">
        <v>560</v>
      </c>
      <c r="E215" s="3" t="s">
        <v>604</v>
      </c>
      <c r="F215" s="3" t="s">
        <v>40</v>
      </c>
      <c r="G215" s="3" t="s">
        <v>565</v>
      </c>
      <c r="H215" s="3" t="s">
        <v>621</v>
      </c>
      <c r="I215" s="3" t="s">
        <v>622</v>
      </c>
      <c r="J215" s="3">
        <v>4</v>
      </c>
      <c r="K215" s="3" t="s">
        <v>13</v>
      </c>
      <c r="L215" s="3" t="s">
        <v>271</v>
      </c>
      <c r="M215" s="2">
        <v>98.600800000000007</v>
      </c>
      <c r="N215" s="2">
        <v>394.40320000000003</v>
      </c>
      <c r="O215" s="3" t="s">
        <v>42</v>
      </c>
    </row>
    <row r="216" spans="1:15" hidden="1" x14ac:dyDescent="0.25">
      <c r="A216" s="3" t="s">
        <v>36</v>
      </c>
      <c r="B216" s="3">
        <v>1476</v>
      </c>
      <c r="C216" s="3" t="s">
        <v>563</v>
      </c>
      <c r="D216" s="3" t="s">
        <v>560</v>
      </c>
      <c r="E216" s="3" t="s">
        <v>604</v>
      </c>
      <c r="F216" s="3" t="s">
        <v>40</v>
      </c>
      <c r="G216" s="3" t="s">
        <v>565</v>
      </c>
      <c r="H216" s="3" t="s">
        <v>623</v>
      </c>
      <c r="I216" s="3" t="s">
        <v>624</v>
      </c>
      <c r="J216" s="3">
        <v>5</v>
      </c>
      <c r="K216" s="3" t="s">
        <v>13</v>
      </c>
      <c r="L216" s="3" t="s">
        <v>271</v>
      </c>
      <c r="M216" s="2">
        <v>862.75699999999995</v>
      </c>
      <c r="N216" s="2">
        <v>4313.7849999999999</v>
      </c>
      <c r="O216" s="3" t="s">
        <v>42</v>
      </c>
    </row>
    <row r="217" spans="1:15" hidden="1" x14ac:dyDescent="0.25">
      <c r="A217" s="3" t="s">
        <v>36</v>
      </c>
      <c r="B217" s="3">
        <v>1476</v>
      </c>
      <c r="C217" s="3" t="s">
        <v>563</v>
      </c>
      <c r="D217" s="3" t="s">
        <v>560</v>
      </c>
      <c r="E217" s="3" t="s">
        <v>604</v>
      </c>
      <c r="F217" s="3" t="s">
        <v>40</v>
      </c>
      <c r="G217" s="3" t="s">
        <v>565</v>
      </c>
      <c r="H217" s="3" t="s">
        <v>625</v>
      </c>
      <c r="I217" s="3" t="s">
        <v>626</v>
      </c>
      <c r="J217" s="3">
        <v>1</v>
      </c>
      <c r="K217" s="3" t="s">
        <v>13</v>
      </c>
      <c r="L217" s="3" t="s">
        <v>271</v>
      </c>
      <c r="M217" s="2">
        <v>442.25220000000002</v>
      </c>
      <c r="N217" s="2">
        <v>442.25220000000002</v>
      </c>
      <c r="O217" s="3" t="s">
        <v>42</v>
      </c>
    </row>
    <row r="218" spans="1:15" hidden="1" x14ac:dyDescent="0.25">
      <c r="A218" s="3" t="s">
        <v>36</v>
      </c>
      <c r="B218" s="3">
        <v>1476</v>
      </c>
      <c r="C218" s="3" t="s">
        <v>563</v>
      </c>
      <c r="D218" s="3" t="s">
        <v>560</v>
      </c>
      <c r="E218" s="3" t="s">
        <v>604</v>
      </c>
      <c r="F218" s="3" t="s">
        <v>40</v>
      </c>
      <c r="G218" s="3" t="s">
        <v>565</v>
      </c>
      <c r="H218" s="3" t="s">
        <v>627</v>
      </c>
      <c r="I218" s="3" t="s">
        <v>628</v>
      </c>
      <c r="J218" s="3">
        <v>3</v>
      </c>
      <c r="K218" s="3" t="s">
        <v>13</v>
      </c>
      <c r="L218" s="3" t="s">
        <v>271</v>
      </c>
      <c r="M218" s="2">
        <v>1152.7538</v>
      </c>
      <c r="N218" s="2">
        <v>3458.2613999999999</v>
      </c>
      <c r="O218" s="3" t="s">
        <v>42</v>
      </c>
    </row>
    <row r="219" spans="1:15" hidden="1" x14ac:dyDescent="0.25">
      <c r="A219" s="3" t="s">
        <v>36</v>
      </c>
      <c r="B219" s="3">
        <v>1476</v>
      </c>
      <c r="C219" s="3" t="s">
        <v>563</v>
      </c>
      <c r="D219" s="3" t="s">
        <v>560</v>
      </c>
      <c r="E219" s="3" t="s">
        <v>604</v>
      </c>
      <c r="F219" s="3" t="s">
        <v>40</v>
      </c>
      <c r="G219" s="3" t="s">
        <v>565</v>
      </c>
      <c r="H219" s="3" t="s">
        <v>629</v>
      </c>
      <c r="I219" s="3" t="s">
        <v>630</v>
      </c>
      <c r="J219" s="3">
        <v>1</v>
      </c>
      <c r="K219" s="3" t="s">
        <v>13</v>
      </c>
      <c r="L219" s="3" t="s">
        <v>271</v>
      </c>
      <c r="M219" s="2">
        <v>804.7482</v>
      </c>
      <c r="N219" s="2">
        <v>804.7482</v>
      </c>
      <c r="O219" s="3" t="s">
        <v>42</v>
      </c>
    </row>
    <row r="220" spans="1:15" hidden="1" x14ac:dyDescent="0.25">
      <c r="A220" s="3" t="s">
        <v>36</v>
      </c>
      <c r="B220" s="3">
        <v>1476</v>
      </c>
      <c r="C220" s="3" t="s">
        <v>563</v>
      </c>
      <c r="D220" s="3" t="s">
        <v>560</v>
      </c>
      <c r="E220" s="3" t="s">
        <v>604</v>
      </c>
      <c r="F220" s="3" t="s">
        <v>40</v>
      </c>
      <c r="G220" s="3" t="s">
        <v>565</v>
      </c>
      <c r="H220" s="3" t="s">
        <v>631</v>
      </c>
      <c r="I220" s="3" t="s">
        <v>632</v>
      </c>
      <c r="J220" s="3">
        <v>3</v>
      </c>
      <c r="K220" s="3" t="s">
        <v>13</v>
      </c>
      <c r="L220" s="3" t="s">
        <v>271</v>
      </c>
      <c r="M220" s="2">
        <v>43.494799999999998</v>
      </c>
      <c r="N220" s="2">
        <v>130.48439999999999</v>
      </c>
      <c r="O220" s="3" t="s">
        <v>42</v>
      </c>
    </row>
    <row r="221" spans="1:15" hidden="1" x14ac:dyDescent="0.25">
      <c r="A221" s="3" t="s">
        <v>36</v>
      </c>
      <c r="B221" s="3">
        <v>1476</v>
      </c>
      <c r="C221" s="3" t="s">
        <v>563</v>
      </c>
      <c r="D221" s="3" t="s">
        <v>560</v>
      </c>
      <c r="E221" s="3" t="s">
        <v>604</v>
      </c>
      <c r="F221" s="3" t="s">
        <v>40</v>
      </c>
      <c r="G221" s="3" t="s">
        <v>565</v>
      </c>
      <c r="H221" s="3" t="s">
        <v>633</v>
      </c>
      <c r="I221" s="3" t="s">
        <v>634</v>
      </c>
      <c r="J221" s="3">
        <v>2</v>
      </c>
      <c r="K221" s="3" t="s">
        <v>13</v>
      </c>
      <c r="L221" s="3" t="s">
        <v>271</v>
      </c>
      <c r="M221" s="2">
        <v>217.49760000000001</v>
      </c>
      <c r="N221" s="2">
        <v>434.99520000000001</v>
      </c>
      <c r="O221" s="3" t="s">
        <v>42</v>
      </c>
    </row>
    <row r="222" spans="1:15" hidden="1" x14ac:dyDescent="0.25">
      <c r="A222" s="3" t="s">
        <v>36</v>
      </c>
      <c r="B222" s="3">
        <v>1476</v>
      </c>
      <c r="C222" s="3" t="s">
        <v>563</v>
      </c>
      <c r="D222" s="3" t="s">
        <v>560</v>
      </c>
      <c r="E222" s="3" t="s">
        <v>604</v>
      </c>
      <c r="F222" s="3" t="s">
        <v>40</v>
      </c>
      <c r="G222" s="3" t="s">
        <v>565</v>
      </c>
      <c r="H222" s="3" t="s">
        <v>635</v>
      </c>
      <c r="I222" s="3" t="s">
        <v>636</v>
      </c>
      <c r="J222" s="3">
        <v>2</v>
      </c>
      <c r="K222" s="3" t="s">
        <v>13</v>
      </c>
      <c r="L222" s="3" t="s">
        <v>271</v>
      </c>
      <c r="M222" s="2">
        <v>94.246600000000001</v>
      </c>
      <c r="N222" s="2">
        <v>188.4932</v>
      </c>
      <c r="O222" s="3" t="s">
        <v>42</v>
      </c>
    </row>
    <row r="223" spans="1:15" hidden="1" x14ac:dyDescent="0.25">
      <c r="A223" s="3" t="s">
        <v>36</v>
      </c>
      <c r="B223" s="3">
        <v>1476</v>
      </c>
      <c r="C223" s="3" t="s">
        <v>563</v>
      </c>
      <c r="D223" s="3" t="s">
        <v>560</v>
      </c>
      <c r="E223" s="3" t="s">
        <v>604</v>
      </c>
      <c r="F223" s="3" t="s">
        <v>40</v>
      </c>
      <c r="G223" s="3" t="s">
        <v>565</v>
      </c>
      <c r="H223" s="3" t="s">
        <v>637</v>
      </c>
      <c r="I223" s="3" t="s">
        <v>638</v>
      </c>
      <c r="J223" s="3">
        <v>3</v>
      </c>
      <c r="K223" s="3" t="s">
        <v>13</v>
      </c>
      <c r="L223" s="3" t="s">
        <v>271</v>
      </c>
      <c r="M223" s="2">
        <v>717.74680000000001</v>
      </c>
      <c r="N223" s="2">
        <v>2153.2404000000001</v>
      </c>
      <c r="O223" s="3" t="s">
        <v>42</v>
      </c>
    </row>
    <row r="224" spans="1:15" hidden="1" x14ac:dyDescent="0.25">
      <c r="A224" s="3" t="s">
        <v>36</v>
      </c>
      <c r="B224" s="3">
        <v>1476</v>
      </c>
      <c r="C224" s="3" t="s">
        <v>563</v>
      </c>
      <c r="D224" s="3" t="s">
        <v>560</v>
      </c>
      <c r="E224" s="3" t="s">
        <v>604</v>
      </c>
      <c r="F224" s="3" t="s">
        <v>40</v>
      </c>
      <c r="G224" s="3" t="s">
        <v>565</v>
      </c>
      <c r="H224" s="3" t="s">
        <v>639</v>
      </c>
      <c r="I224" s="3" t="s">
        <v>640</v>
      </c>
      <c r="J224" s="3">
        <v>2</v>
      </c>
      <c r="K224" s="3" t="s">
        <v>13</v>
      </c>
      <c r="L224" s="3" t="s">
        <v>271</v>
      </c>
      <c r="M224" s="2">
        <v>34.798200000000001</v>
      </c>
      <c r="N224" s="2">
        <v>69.596400000000003</v>
      </c>
      <c r="O224" s="3" t="s">
        <v>42</v>
      </c>
    </row>
    <row r="225" spans="1:15" hidden="1" x14ac:dyDescent="0.25">
      <c r="A225" s="3" t="s">
        <v>36</v>
      </c>
      <c r="B225" s="3">
        <v>1476</v>
      </c>
      <c r="C225" s="3" t="s">
        <v>563</v>
      </c>
      <c r="D225" s="3" t="s">
        <v>560</v>
      </c>
      <c r="E225" s="3" t="s">
        <v>604</v>
      </c>
      <c r="F225" s="3" t="s">
        <v>40</v>
      </c>
      <c r="G225" s="3" t="s">
        <v>565</v>
      </c>
      <c r="H225" s="3" t="s">
        <v>641</v>
      </c>
      <c r="I225" s="3" t="s">
        <v>642</v>
      </c>
      <c r="J225" s="3">
        <v>1</v>
      </c>
      <c r="K225" s="3" t="s">
        <v>13</v>
      </c>
      <c r="L225" s="3" t="s">
        <v>271</v>
      </c>
      <c r="M225" s="2">
        <v>39.1524</v>
      </c>
      <c r="N225" s="2">
        <v>39.1524</v>
      </c>
      <c r="O225" s="3" t="s">
        <v>42</v>
      </c>
    </row>
    <row r="226" spans="1:15" hidden="1" x14ac:dyDescent="0.25">
      <c r="A226" s="3" t="s">
        <v>36</v>
      </c>
      <c r="B226" s="3">
        <v>1476</v>
      </c>
      <c r="C226" s="3" t="s">
        <v>563</v>
      </c>
      <c r="D226" s="3" t="s">
        <v>560</v>
      </c>
      <c r="E226" s="3" t="s">
        <v>604</v>
      </c>
      <c r="F226" s="3" t="s">
        <v>40</v>
      </c>
      <c r="G226" s="3" t="s">
        <v>565</v>
      </c>
      <c r="H226" s="3" t="s">
        <v>643</v>
      </c>
      <c r="I226" s="3" t="s">
        <v>644</v>
      </c>
      <c r="J226" s="3">
        <v>1</v>
      </c>
      <c r="K226" s="3" t="s">
        <v>13</v>
      </c>
      <c r="L226" s="3" t="s">
        <v>271</v>
      </c>
      <c r="M226" s="2">
        <v>756.89919999999995</v>
      </c>
      <c r="N226" s="2">
        <v>756.89919999999995</v>
      </c>
      <c r="O226" s="3" t="s">
        <v>42</v>
      </c>
    </row>
    <row r="227" spans="1:15" hidden="1" x14ac:dyDescent="0.25">
      <c r="A227" s="3" t="s">
        <v>36</v>
      </c>
      <c r="B227" s="3">
        <v>1476</v>
      </c>
      <c r="C227" s="3" t="s">
        <v>563</v>
      </c>
      <c r="D227" s="3" t="s">
        <v>560</v>
      </c>
      <c r="E227" s="3" t="s">
        <v>604</v>
      </c>
      <c r="F227" s="3" t="s">
        <v>40</v>
      </c>
      <c r="G227" s="3" t="s">
        <v>565</v>
      </c>
      <c r="H227" s="3" t="s">
        <v>645</v>
      </c>
      <c r="I227" s="3" t="s">
        <v>646</v>
      </c>
      <c r="J227" s="3">
        <v>3</v>
      </c>
      <c r="K227" s="3" t="s">
        <v>13</v>
      </c>
      <c r="L227" s="3" t="s">
        <v>271</v>
      </c>
      <c r="M227" s="2">
        <v>97.869200000000006</v>
      </c>
      <c r="N227" s="2">
        <v>293.60759999999999</v>
      </c>
      <c r="O227" s="3" t="s">
        <v>42</v>
      </c>
    </row>
    <row r="228" spans="1:15" hidden="1" x14ac:dyDescent="0.25">
      <c r="A228" s="3" t="s">
        <v>36</v>
      </c>
      <c r="B228" s="3">
        <v>1476</v>
      </c>
      <c r="C228" s="3" t="s">
        <v>563</v>
      </c>
      <c r="D228" s="3" t="s">
        <v>560</v>
      </c>
      <c r="E228" s="3" t="s">
        <v>604</v>
      </c>
      <c r="F228" s="3" t="s">
        <v>40</v>
      </c>
      <c r="G228" s="3" t="s">
        <v>565</v>
      </c>
      <c r="H228" s="3" t="s">
        <v>647</v>
      </c>
      <c r="I228" s="3" t="s">
        <v>648</v>
      </c>
      <c r="J228" s="3">
        <v>9</v>
      </c>
      <c r="K228" s="3" t="s">
        <v>13</v>
      </c>
      <c r="L228" s="3" t="s">
        <v>271</v>
      </c>
      <c r="M228" s="2">
        <v>88.441000000000003</v>
      </c>
      <c r="N228" s="2">
        <v>795.96900000000005</v>
      </c>
      <c r="O228" s="3" t="s">
        <v>42</v>
      </c>
    </row>
    <row r="229" spans="1:15" hidden="1" x14ac:dyDescent="0.25">
      <c r="A229" s="3" t="s">
        <v>36</v>
      </c>
      <c r="B229" s="3">
        <v>1476</v>
      </c>
      <c r="C229" s="3" t="s">
        <v>563</v>
      </c>
      <c r="D229" s="3" t="s">
        <v>560</v>
      </c>
      <c r="E229" s="3" t="s">
        <v>604</v>
      </c>
      <c r="F229" s="3" t="s">
        <v>40</v>
      </c>
      <c r="G229" s="3" t="s">
        <v>565</v>
      </c>
      <c r="H229" s="3" t="s">
        <v>649</v>
      </c>
      <c r="I229" s="3" t="s">
        <v>650</v>
      </c>
      <c r="J229" s="3">
        <v>10</v>
      </c>
      <c r="K229" s="3" t="s">
        <v>13</v>
      </c>
      <c r="L229" s="3" t="s">
        <v>271</v>
      </c>
      <c r="M229" s="2">
        <v>10.148</v>
      </c>
      <c r="N229" s="2">
        <v>101.48</v>
      </c>
      <c r="O229" s="3" t="s">
        <v>42</v>
      </c>
    </row>
    <row r="230" spans="1:15" hidden="1" x14ac:dyDescent="0.25">
      <c r="A230" s="3" t="s">
        <v>36</v>
      </c>
      <c r="B230" s="3">
        <v>1476</v>
      </c>
      <c r="C230" s="3" t="s">
        <v>563</v>
      </c>
      <c r="D230" s="3" t="s">
        <v>560</v>
      </c>
      <c r="E230" s="3" t="s">
        <v>604</v>
      </c>
      <c r="F230" s="3" t="s">
        <v>40</v>
      </c>
      <c r="G230" s="3" t="s">
        <v>565</v>
      </c>
      <c r="H230" s="3" t="s">
        <v>651</v>
      </c>
      <c r="I230" s="3" t="s">
        <v>652</v>
      </c>
      <c r="J230" s="3">
        <v>3</v>
      </c>
      <c r="K230" s="3" t="s">
        <v>13</v>
      </c>
      <c r="L230" s="3" t="s">
        <v>271</v>
      </c>
      <c r="M230" s="2">
        <v>10.8796</v>
      </c>
      <c r="N230" s="2">
        <v>32.638800000000003</v>
      </c>
      <c r="O230" s="3" t="s">
        <v>42</v>
      </c>
    </row>
    <row r="231" spans="1:15" hidden="1" x14ac:dyDescent="0.25">
      <c r="A231" s="3" t="s">
        <v>36</v>
      </c>
      <c r="B231" s="3">
        <v>1476</v>
      </c>
      <c r="C231" s="3" t="s">
        <v>563</v>
      </c>
      <c r="D231" s="3" t="s">
        <v>560</v>
      </c>
      <c r="E231" s="3" t="s">
        <v>604</v>
      </c>
      <c r="F231" s="3" t="s">
        <v>40</v>
      </c>
      <c r="G231" s="3" t="s">
        <v>565</v>
      </c>
      <c r="H231" s="3" t="s">
        <v>653</v>
      </c>
      <c r="I231" s="3" t="s">
        <v>654</v>
      </c>
      <c r="J231" s="3">
        <v>2</v>
      </c>
      <c r="K231" s="3" t="s">
        <v>13</v>
      </c>
      <c r="L231" s="3" t="s">
        <v>271</v>
      </c>
      <c r="M231" s="2">
        <v>21.747399999999999</v>
      </c>
      <c r="N231" s="2">
        <v>43.494799999999998</v>
      </c>
      <c r="O231" s="3" t="s">
        <v>42</v>
      </c>
    </row>
    <row r="232" spans="1:15" hidden="1" x14ac:dyDescent="0.25">
      <c r="A232" s="3" t="s">
        <v>36</v>
      </c>
      <c r="B232" s="3">
        <v>1479</v>
      </c>
      <c r="C232" s="3" t="s">
        <v>655</v>
      </c>
      <c r="D232" s="3" t="s">
        <v>656</v>
      </c>
      <c r="E232" s="3" t="s">
        <v>657</v>
      </c>
      <c r="F232" s="3" t="s">
        <v>40</v>
      </c>
      <c r="G232" s="3" t="s">
        <v>658</v>
      </c>
      <c r="H232" s="3" t="s">
        <v>11</v>
      </c>
      <c r="I232" s="3" t="s">
        <v>12</v>
      </c>
      <c r="J232" s="3">
        <v>19</v>
      </c>
      <c r="K232" s="3" t="s">
        <v>13</v>
      </c>
      <c r="L232" s="3" t="s">
        <v>14</v>
      </c>
      <c r="M232" s="2">
        <v>43</v>
      </c>
      <c r="N232" s="2">
        <v>817</v>
      </c>
      <c r="O232" s="3" t="s">
        <v>42</v>
      </c>
    </row>
    <row r="233" spans="1:15" hidden="1" x14ac:dyDescent="0.25">
      <c r="A233" s="3" t="s">
        <v>36</v>
      </c>
      <c r="B233" s="3">
        <v>1484</v>
      </c>
      <c r="C233" s="3" t="s">
        <v>659</v>
      </c>
      <c r="D233" s="3" t="s">
        <v>660</v>
      </c>
      <c r="E233" s="3" t="s">
        <v>661</v>
      </c>
      <c r="F233" s="3" t="s">
        <v>40</v>
      </c>
      <c r="G233" s="3" t="s">
        <v>662</v>
      </c>
      <c r="H233" s="3" t="s">
        <v>142</v>
      </c>
      <c r="I233" s="3" t="s">
        <v>143</v>
      </c>
      <c r="J233" s="3">
        <v>25000</v>
      </c>
      <c r="K233" s="3" t="s">
        <v>13</v>
      </c>
      <c r="L233" s="3" t="s">
        <v>663</v>
      </c>
      <c r="M233" s="2">
        <v>1.534</v>
      </c>
      <c r="N233" s="2">
        <v>38350</v>
      </c>
      <c r="O233" s="3" t="s">
        <v>42</v>
      </c>
    </row>
    <row r="234" spans="1:15" hidden="1" x14ac:dyDescent="0.25">
      <c r="A234" s="3" t="s">
        <v>36</v>
      </c>
      <c r="B234" s="3">
        <v>1484</v>
      </c>
      <c r="C234" s="3" t="s">
        <v>659</v>
      </c>
      <c r="D234" s="3" t="s">
        <v>660</v>
      </c>
      <c r="E234" s="3" t="s">
        <v>661</v>
      </c>
      <c r="F234" s="3" t="s">
        <v>40</v>
      </c>
      <c r="G234" s="3" t="s">
        <v>662</v>
      </c>
      <c r="H234" s="3" t="s">
        <v>137</v>
      </c>
      <c r="I234" s="3" t="s">
        <v>138</v>
      </c>
      <c r="J234" s="3">
        <v>150</v>
      </c>
      <c r="K234" s="3" t="s">
        <v>13</v>
      </c>
      <c r="L234" s="3" t="s">
        <v>663</v>
      </c>
      <c r="M234" s="2">
        <v>206.5</v>
      </c>
      <c r="N234" s="2">
        <v>30975</v>
      </c>
      <c r="O234" s="3" t="s">
        <v>42</v>
      </c>
    </row>
    <row r="235" spans="1:15" hidden="1" x14ac:dyDescent="0.25">
      <c r="A235" s="3" t="s">
        <v>36</v>
      </c>
      <c r="B235" s="3">
        <v>1484</v>
      </c>
      <c r="C235" s="3" t="s">
        <v>659</v>
      </c>
      <c r="D235" s="3" t="s">
        <v>660</v>
      </c>
      <c r="E235" s="3" t="s">
        <v>661</v>
      </c>
      <c r="F235" s="3" t="s">
        <v>40</v>
      </c>
      <c r="G235" s="3" t="s">
        <v>662</v>
      </c>
      <c r="H235" s="3" t="s">
        <v>508</v>
      </c>
      <c r="I235" s="3" t="s">
        <v>509</v>
      </c>
      <c r="J235" s="3">
        <v>130</v>
      </c>
      <c r="K235" s="3" t="s">
        <v>13</v>
      </c>
      <c r="L235" s="3" t="s">
        <v>663</v>
      </c>
      <c r="M235" s="2">
        <v>88.5</v>
      </c>
      <c r="N235" s="2">
        <v>11505</v>
      </c>
      <c r="O235" s="3" t="s">
        <v>42</v>
      </c>
    </row>
    <row r="236" spans="1:15" hidden="1" x14ac:dyDescent="0.25">
      <c r="A236" s="3" t="s">
        <v>36</v>
      </c>
      <c r="B236" s="3">
        <v>1484</v>
      </c>
      <c r="C236" s="3" t="s">
        <v>659</v>
      </c>
      <c r="D236" s="3" t="s">
        <v>660</v>
      </c>
      <c r="E236" s="3" t="s">
        <v>661</v>
      </c>
      <c r="F236" s="3" t="s">
        <v>40</v>
      </c>
      <c r="G236" s="3" t="s">
        <v>662</v>
      </c>
      <c r="H236" s="3" t="s">
        <v>188</v>
      </c>
      <c r="I236" s="3" t="s">
        <v>189</v>
      </c>
      <c r="J236" s="3">
        <v>620</v>
      </c>
      <c r="K236" s="3" t="s">
        <v>13</v>
      </c>
      <c r="L236" s="3" t="s">
        <v>663</v>
      </c>
      <c r="M236" s="2">
        <v>20</v>
      </c>
      <c r="N236" s="2">
        <v>12400</v>
      </c>
      <c r="O236" s="3" t="s">
        <v>42</v>
      </c>
    </row>
    <row r="237" spans="1:15" hidden="1" x14ac:dyDescent="0.25">
      <c r="A237" s="3" t="s">
        <v>36</v>
      </c>
      <c r="B237" s="3">
        <v>1487</v>
      </c>
      <c r="C237" s="3" t="s">
        <v>664</v>
      </c>
      <c r="D237" s="3" t="s">
        <v>665</v>
      </c>
      <c r="E237" s="3" t="s">
        <v>666</v>
      </c>
      <c r="F237" s="3" t="s">
        <v>40</v>
      </c>
      <c r="G237" s="3" t="s">
        <v>667</v>
      </c>
      <c r="H237" s="3" t="s">
        <v>668</v>
      </c>
      <c r="I237" s="3" t="s">
        <v>669</v>
      </c>
      <c r="J237" s="3">
        <v>25</v>
      </c>
      <c r="K237" s="3" t="s">
        <v>13</v>
      </c>
      <c r="L237" s="3" t="s">
        <v>670</v>
      </c>
      <c r="M237" s="2">
        <v>2242</v>
      </c>
      <c r="N237" s="2">
        <v>56050</v>
      </c>
      <c r="O237" s="3" t="s">
        <v>42</v>
      </c>
    </row>
    <row r="238" spans="1:15" hidden="1" x14ac:dyDescent="0.25">
      <c r="A238" s="3" t="s">
        <v>36</v>
      </c>
      <c r="B238" s="3">
        <v>1487</v>
      </c>
      <c r="C238" s="3" t="s">
        <v>664</v>
      </c>
      <c r="D238" s="3" t="s">
        <v>665</v>
      </c>
      <c r="E238" s="3" t="s">
        <v>666</v>
      </c>
      <c r="F238" s="3" t="s">
        <v>40</v>
      </c>
      <c r="G238" s="3" t="s">
        <v>667</v>
      </c>
      <c r="H238" s="3" t="s">
        <v>671</v>
      </c>
      <c r="I238" s="3" t="s">
        <v>672</v>
      </c>
      <c r="J238" s="3">
        <v>10</v>
      </c>
      <c r="K238" s="3" t="s">
        <v>13</v>
      </c>
      <c r="L238" s="3" t="s">
        <v>670</v>
      </c>
      <c r="M238" s="2">
        <v>141.6</v>
      </c>
      <c r="N238" s="2">
        <v>1416</v>
      </c>
      <c r="O238" s="3" t="s">
        <v>42</v>
      </c>
    </row>
    <row r="239" spans="1:15" hidden="1" x14ac:dyDescent="0.25">
      <c r="A239" s="3" t="s">
        <v>36</v>
      </c>
      <c r="B239" s="3">
        <v>1487</v>
      </c>
      <c r="C239" s="3" t="s">
        <v>664</v>
      </c>
      <c r="D239" s="3" t="s">
        <v>665</v>
      </c>
      <c r="E239" s="3" t="s">
        <v>666</v>
      </c>
      <c r="F239" s="3" t="s">
        <v>40</v>
      </c>
      <c r="G239" s="3" t="s">
        <v>667</v>
      </c>
      <c r="H239" s="3" t="s">
        <v>673</v>
      </c>
      <c r="I239" s="3" t="s">
        <v>674</v>
      </c>
      <c r="J239" s="3">
        <v>9</v>
      </c>
      <c r="K239" s="3" t="s">
        <v>13</v>
      </c>
      <c r="L239" s="3" t="s">
        <v>670</v>
      </c>
      <c r="M239" s="2">
        <v>1746.4</v>
      </c>
      <c r="N239" s="2">
        <v>15717.6</v>
      </c>
      <c r="O239" s="3" t="s">
        <v>42</v>
      </c>
    </row>
    <row r="240" spans="1:15" hidden="1" x14ac:dyDescent="0.25">
      <c r="A240" s="3" t="s">
        <v>36</v>
      </c>
      <c r="B240" s="3">
        <v>1487</v>
      </c>
      <c r="C240" s="3" t="s">
        <v>664</v>
      </c>
      <c r="D240" s="3" t="s">
        <v>665</v>
      </c>
      <c r="E240" s="3" t="s">
        <v>666</v>
      </c>
      <c r="F240" s="3" t="s">
        <v>40</v>
      </c>
      <c r="G240" s="3" t="s">
        <v>667</v>
      </c>
      <c r="H240" s="3" t="s">
        <v>675</v>
      </c>
      <c r="I240" s="3" t="s">
        <v>676</v>
      </c>
      <c r="J240" s="3">
        <v>5</v>
      </c>
      <c r="K240" s="3" t="s">
        <v>13</v>
      </c>
      <c r="L240" s="3" t="s">
        <v>670</v>
      </c>
      <c r="M240" s="2">
        <v>3009</v>
      </c>
      <c r="N240" s="2">
        <v>15045</v>
      </c>
      <c r="O240" s="3" t="s">
        <v>42</v>
      </c>
    </row>
    <row r="241" spans="1:15" hidden="1" x14ac:dyDescent="0.25">
      <c r="A241" s="3" t="s">
        <v>36</v>
      </c>
      <c r="B241" s="3">
        <v>1488</v>
      </c>
      <c r="C241" s="3" t="s">
        <v>677</v>
      </c>
      <c r="D241" s="3" t="s">
        <v>665</v>
      </c>
      <c r="E241" s="3" t="s">
        <v>678</v>
      </c>
      <c r="F241" s="3" t="s">
        <v>40</v>
      </c>
      <c r="G241" s="3" t="s">
        <v>679</v>
      </c>
      <c r="H241" s="3" t="s">
        <v>680</v>
      </c>
      <c r="I241" s="3" t="s">
        <v>681</v>
      </c>
      <c r="J241" s="3">
        <v>10</v>
      </c>
      <c r="K241" s="3" t="s">
        <v>13</v>
      </c>
      <c r="L241" s="3" t="s">
        <v>682</v>
      </c>
      <c r="M241" s="2">
        <v>8909</v>
      </c>
      <c r="N241" s="2">
        <v>89090</v>
      </c>
      <c r="O241" s="3" t="s">
        <v>42</v>
      </c>
    </row>
    <row r="242" spans="1:15" hidden="1" x14ac:dyDescent="0.25">
      <c r="A242" s="3" t="s">
        <v>36</v>
      </c>
      <c r="B242" s="3">
        <v>1491</v>
      </c>
      <c r="C242" s="3" t="s">
        <v>683</v>
      </c>
      <c r="D242" s="3" t="s">
        <v>684</v>
      </c>
      <c r="E242" s="3" t="s">
        <v>685</v>
      </c>
      <c r="F242" s="3" t="s">
        <v>40</v>
      </c>
      <c r="G242" s="3" t="s">
        <v>686</v>
      </c>
      <c r="H242" s="3" t="s">
        <v>11</v>
      </c>
      <c r="I242" s="3" t="s">
        <v>12</v>
      </c>
      <c r="J242" s="3">
        <v>15</v>
      </c>
      <c r="K242" s="3" t="s">
        <v>13</v>
      </c>
      <c r="L242" s="3" t="s">
        <v>14</v>
      </c>
      <c r="M242" s="2">
        <v>43</v>
      </c>
      <c r="N242" s="2">
        <v>645</v>
      </c>
      <c r="O242" s="3" t="s">
        <v>42</v>
      </c>
    </row>
    <row r="243" spans="1:15" hidden="1" x14ac:dyDescent="0.25">
      <c r="A243" s="3" t="s">
        <v>36</v>
      </c>
      <c r="B243" s="3">
        <v>1499</v>
      </c>
      <c r="C243" s="3" t="s">
        <v>687</v>
      </c>
      <c r="D243" s="3" t="s">
        <v>688</v>
      </c>
      <c r="E243" s="3" t="s">
        <v>689</v>
      </c>
      <c r="F243" s="3" t="s">
        <v>40</v>
      </c>
      <c r="G243" s="3" t="s">
        <v>690</v>
      </c>
      <c r="H243" s="3" t="s">
        <v>11</v>
      </c>
      <c r="I243" s="3" t="s">
        <v>12</v>
      </c>
      <c r="J243" s="3">
        <v>18</v>
      </c>
      <c r="K243" s="3" t="s">
        <v>13</v>
      </c>
      <c r="L243" s="3" t="s">
        <v>14</v>
      </c>
      <c r="M243" s="2">
        <v>43</v>
      </c>
      <c r="N243" s="2">
        <v>774</v>
      </c>
      <c r="O243" s="3" t="s">
        <v>42</v>
      </c>
    </row>
    <row r="244" spans="1:15" hidden="1" x14ac:dyDescent="0.25">
      <c r="A244" s="3" t="s">
        <v>36</v>
      </c>
      <c r="B244" s="3">
        <v>1515</v>
      </c>
      <c r="C244" s="3" t="s">
        <v>691</v>
      </c>
      <c r="D244" s="3" t="s">
        <v>692</v>
      </c>
      <c r="E244" s="3" t="s">
        <v>693</v>
      </c>
      <c r="F244" s="3" t="s">
        <v>40</v>
      </c>
      <c r="G244" s="3" t="s">
        <v>694</v>
      </c>
      <c r="H244" s="3" t="s">
        <v>11</v>
      </c>
      <c r="I244" s="3" t="s">
        <v>12</v>
      </c>
      <c r="J244" s="3">
        <v>15</v>
      </c>
      <c r="K244" s="3" t="s">
        <v>13</v>
      </c>
      <c r="L244" s="3" t="s">
        <v>14</v>
      </c>
      <c r="M244" s="2">
        <v>43</v>
      </c>
      <c r="N244" s="2">
        <v>645</v>
      </c>
      <c r="O244" s="3" t="s">
        <v>42</v>
      </c>
    </row>
    <row r="245" spans="1:15" hidden="1" x14ac:dyDescent="0.25">
      <c r="A245" s="3" t="s">
        <v>36</v>
      </c>
      <c r="B245" s="3">
        <v>1519</v>
      </c>
      <c r="C245" s="3" t="s">
        <v>695</v>
      </c>
      <c r="D245" s="3" t="s">
        <v>696</v>
      </c>
      <c r="E245" s="3" t="s">
        <v>697</v>
      </c>
      <c r="F245" s="3" t="s">
        <v>40</v>
      </c>
      <c r="G245" s="3" t="s">
        <v>698</v>
      </c>
      <c r="H245" s="3" t="s">
        <v>699</v>
      </c>
      <c r="I245" s="3" t="s">
        <v>700</v>
      </c>
      <c r="J245" s="3">
        <v>2250</v>
      </c>
      <c r="K245" s="3" t="s">
        <v>13</v>
      </c>
      <c r="L245" s="3" t="s">
        <v>701</v>
      </c>
      <c r="M245" s="2">
        <v>194.58199999999999</v>
      </c>
      <c r="N245" s="2">
        <v>437809.5</v>
      </c>
      <c r="O245" s="3" t="s">
        <v>42</v>
      </c>
    </row>
    <row r="246" spans="1:15" hidden="1" x14ac:dyDescent="0.25">
      <c r="A246" s="3" t="s">
        <v>36</v>
      </c>
      <c r="B246" s="3">
        <v>1528</v>
      </c>
      <c r="C246" s="3" t="s">
        <v>702</v>
      </c>
      <c r="D246" s="3" t="s">
        <v>703</v>
      </c>
      <c r="E246" s="3" t="s">
        <v>704</v>
      </c>
      <c r="F246" s="3" t="s">
        <v>40</v>
      </c>
      <c r="G246" s="3" t="s">
        <v>705</v>
      </c>
      <c r="H246" s="3" t="s">
        <v>11</v>
      </c>
      <c r="I246" s="3" t="s">
        <v>12</v>
      </c>
      <c r="J246" s="3">
        <v>10</v>
      </c>
      <c r="K246" s="3" t="s">
        <v>13</v>
      </c>
      <c r="L246" s="3" t="s">
        <v>14</v>
      </c>
      <c r="M246" s="2">
        <v>43</v>
      </c>
      <c r="N246" s="2">
        <v>430</v>
      </c>
      <c r="O246" s="3" t="s">
        <v>42</v>
      </c>
    </row>
    <row r="247" spans="1:15" hidden="1" x14ac:dyDescent="0.25">
      <c r="A247" s="3" t="s">
        <v>36</v>
      </c>
      <c r="B247" s="3">
        <v>1539</v>
      </c>
      <c r="C247" s="3" t="s">
        <v>706</v>
      </c>
      <c r="D247" s="3" t="s">
        <v>707</v>
      </c>
      <c r="E247" s="3" t="s">
        <v>708</v>
      </c>
      <c r="F247" s="3" t="s">
        <v>40</v>
      </c>
      <c r="G247" s="3" t="s">
        <v>709</v>
      </c>
      <c r="H247" s="3" t="s">
        <v>11</v>
      </c>
      <c r="I247" s="3" t="s">
        <v>12</v>
      </c>
      <c r="J247" s="3">
        <v>15</v>
      </c>
      <c r="K247" s="3" t="s">
        <v>13</v>
      </c>
      <c r="L247" s="3" t="s">
        <v>14</v>
      </c>
      <c r="M247" s="2">
        <v>43</v>
      </c>
      <c r="N247" s="2">
        <v>645</v>
      </c>
      <c r="O247" s="3" t="s">
        <v>42</v>
      </c>
    </row>
    <row r="248" spans="1:15" hidden="1" x14ac:dyDescent="0.25">
      <c r="A248" s="3" t="s">
        <v>36</v>
      </c>
      <c r="B248" s="3">
        <v>1540</v>
      </c>
      <c r="C248" s="3" t="s">
        <v>710</v>
      </c>
      <c r="D248" s="3" t="s">
        <v>560</v>
      </c>
      <c r="E248" s="3" t="s">
        <v>711</v>
      </c>
      <c r="F248" s="3" t="s">
        <v>40</v>
      </c>
      <c r="G248" s="3" t="s">
        <v>712</v>
      </c>
      <c r="H248" s="3" t="s">
        <v>680</v>
      </c>
      <c r="I248" s="3" t="s">
        <v>681</v>
      </c>
      <c r="J248" s="3">
        <v>10</v>
      </c>
      <c r="K248" s="3" t="s">
        <v>13</v>
      </c>
      <c r="L248" s="3" t="s">
        <v>102</v>
      </c>
      <c r="M248" s="2">
        <v>9469.5</v>
      </c>
      <c r="N248" s="2">
        <v>94695</v>
      </c>
      <c r="O248" s="3" t="s">
        <v>42</v>
      </c>
    </row>
    <row r="249" spans="1:15" hidden="1" x14ac:dyDescent="0.25">
      <c r="A249" s="3" t="s">
        <v>36</v>
      </c>
      <c r="B249" s="3">
        <v>1540</v>
      </c>
      <c r="C249" s="3" t="s">
        <v>710</v>
      </c>
      <c r="D249" s="3" t="s">
        <v>560</v>
      </c>
      <c r="E249" s="3" t="s">
        <v>711</v>
      </c>
      <c r="F249" s="3" t="s">
        <v>40</v>
      </c>
      <c r="G249" s="3" t="s">
        <v>712</v>
      </c>
      <c r="H249" s="3" t="s">
        <v>713</v>
      </c>
      <c r="I249" s="3" t="s">
        <v>714</v>
      </c>
      <c r="J249" s="3">
        <v>24</v>
      </c>
      <c r="K249" s="3" t="s">
        <v>13</v>
      </c>
      <c r="L249" s="3" t="s">
        <v>102</v>
      </c>
      <c r="M249" s="2">
        <v>1794.9924000000001</v>
      </c>
      <c r="N249" s="2">
        <v>43079.817600000002</v>
      </c>
      <c r="O249" s="3" t="s">
        <v>42</v>
      </c>
    </row>
    <row r="250" spans="1:15" hidden="1" x14ac:dyDescent="0.25">
      <c r="A250" s="3" t="s">
        <v>36</v>
      </c>
      <c r="B250" s="3">
        <v>1540</v>
      </c>
      <c r="C250" s="3" t="s">
        <v>710</v>
      </c>
      <c r="D250" s="3" t="s">
        <v>560</v>
      </c>
      <c r="E250" s="3" t="s">
        <v>711</v>
      </c>
      <c r="F250" s="3" t="s">
        <v>40</v>
      </c>
      <c r="G250" s="3" t="s">
        <v>712</v>
      </c>
      <c r="H250" s="3" t="s">
        <v>715</v>
      </c>
      <c r="I250" s="3" t="s">
        <v>716</v>
      </c>
      <c r="J250" s="3">
        <v>24</v>
      </c>
      <c r="K250" s="3" t="s">
        <v>13</v>
      </c>
      <c r="L250" s="3" t="s">
        <v>102</v>
      </c>
      <c r="M250" s="2">
        <v>2120.991</v>
      </c>
      <c r="N250" s="2">
        <v>50903.784</v>
      </c>
      <c r="O250" s="3" t="s">
        <v>42</v>
      </c>
    </row>
    <row r="251" spans="1:15" hidden="1" x14ac:dyDescent="0.25">
      <c r="A251" s="3" t="s">
        <v>36</v>
      </c>
      <c r="B251" s="3">
        <v>1540</v>
      </c>
      <c r="C251" s="3" t="s">
        <v>710</v>
      </c>
      <c r="D251" s="3" t="s">
        <v>560</v>
      </c>
      <c r="E251" s="3" t="s">
        <v>711</v>
      </c>
      <c r="F251" s="3" t="s">
        <v>40</v>
      </c>
      <c r="G251" s="3" t="s">
        <v>712</v>
      </c>
      <c r="H251" s="3" t="s">
        <v>454</v>
      </c>
      <c r="I251" s="3" t="s">
        <v>455</v>
      </c>
      <c r="J251" s="3">
        <v>60</v>
      </c>
      <c r="K251" s="3" t="s">
        <v>13</v>
      </c>
      <c r="L251" s="3" t="s">
        <v>102</v>
      </c>
      <c r="M251" s="2">
        <v>7805.0038000000004</v>
      </c>
      <c r="N251" s="2">
        <v>468300.228</v>
      </c>
      <c r="O251" s="3" t="s">
        <v>42</v>
      </c>
    </row>
    <row r="252" spans="1:15" hidden="1" x14ac:dyDescent="0.25">
      <c r="A252" s="3" t="s">
        <v>36</v>
      </c>
      <c r="B252" s="3">
        <v>1540</v>
      </c>
      <c r="C252" s="3" t="s">
        <v>710</v>
      </c>
      <c r="D252" s="3" t="s">
        <v>560</v>
      </c>
      <c r="E252" s="3" t="s">
        <v>711</v>
      </c>
      <c r="F252" s="3" t="s">
        <v>40</v>
      </c>
      <c r="G252" s="3" t="s">
        <v>712</v>
      </c>
      <c r="H252" s="3" t="s">
        <v>452</v>
      </c>
      <c r="I252" s="3" t="s">
        <v>453</v>
      </c>
      <c r="J252" s="3">
        <v>30</v>
      </c>
      <c r="K252" s="3" t="s">
        <v>13</v>
      </c>
      <c r="L252" s="3" t="s">
        <v>102</v>
      </c>
      <c r="M252" s="2">
        <v>6299.9964</v>
      </c>
      <c r="N252" s="2">
        <v>188999.89199999999</v>
      </c>
      <c r="O252" s="3" t="s">
        <v>42</v>
      </c>
    </row>
    <row r="253" spans="1:15" hidden="1" x14ac:dyDescent="0.25">
      <c r="A253" s="3" t="s">
        <v>36</v>
      </c>
      <c r="B253" s="3">
        <v>1540</v>
      </c>
      <c r="C253" s="3" t="s">
        <v>710</v>
      </c>
      <c r="D253" s="3" t="s">
        <v>560</v>
      </c>
      <c r="E253" s="3" t="s">
        <v>711</v>
      </c>
      <c r="F253" s="3" t="s">
        <v>40</v>
      </c>
      <c r="G253" s="3" t="s">
        <v>712</v>
      </c>
      <c r="H253" s="3" t="s">
        <v>450</v>
      </c>
      <c r="I253" s="3" t="s">
        <v>451</v>
      </c>
      <c r="J253" s="3">
        <v>45</v>
      </c>
      <c r="K253" s="3" t="s">
        <v>13</v>
      </c>
      <c r="L253" s="3" t="s">
        <v>102</v>
      </c>
      <c r="M253" s="2">
        <v>4399.9957999999997</v>
      </c>
      <c r="N253" s="2">
        <v>197999.81099999999</v>
      </c>
      <c r="O253" s="3" t="s">
        <v>42</v>
      </c>
    </row>
    <row r="254" spans="1:15" hidden="1" x14ac:dyDescent="0.25">
      <c r="A254" s="3" t="s">
        <v>36</v>
      </c>
      <c r="B254" s="3">
        <v>1540</v>
      </c>
      <c r="C254" s="3" t="s">
        <v>710</v>
      </c>
      <c r="D254" s="3" t="s">
        <v>560</v>
      </c>
      <c r="E254" s="3" t="s">
        <v>711</v>
      </c>
      <c r="F254" s="3" t="s">
        <v>40</v>
      </c>
      <c r="G254" s="3" t="s">
        <v>712</v>
      </c>
      <c r="H254" s="3" t="s">
        <v>717</v>
      </c>
      <c r="I254" s="3" t="s">
        <v>718</v>
      </c>
      <c r="J254" s="3">
        <v>24</v>
      </c>
      <c r="K254" s="3" t="s">
        <v>13</v>
      </c>
      <c r="L254" s="3" t="s">
        <v>102</v>
      </c>
      <c r="M254" s="2">
        <v>3819.9904000000001</v>
      </c>
      <c r="N254" s="2">
        <v>91679.7696</v>
      </c>
      <c r="O254" s="3" t="s">
        <v>42</v>
      </c>
    </row>
    <row r="255" spans="1:15" hidden="1" x14ac:dyDescent="0.25">
      <c r="A255" s="3" t="s">
        <v>36</v>
      </c>
      <c r="B255" s="3">
        <v>1540</v>
      </c>
      <c r="C255" s="3" t="s">
        <v>710</v>
      </c>
      <c r="D255" s="3" t="s">
        <v>560</v>
      </c>
      <c r="E255" s="3" t="s">
        <v>711</v>
      </c>
      <c r="F255" s="3" t="s">
        <v>40</v>
      </c>
      <c r="G255" s="3" t="s">
        <v>712</v>
      </c>
      <c r="H255" s="3" t="s">
        <v>448</v>
      </c>
      <c r="I255" s="3" t="s">
        <v>449</v>
      </c>
      <c r="J255" s="3">
        <v>60</v>
      </c>
      <c r="K255" s="3" t="s">
        <v>13</v>
      </c>
      <c r="L255" s="3" t="s">
        <v>102</v>
      </c>
      <c r="M255" s="2">
        <v>2894.9884000000002</v>
      </c>
      <c r="N255" s="2">
        <v>173699.304</v>
      </c>
      <c r="O255" s="3" t="s">
        <v>42</v>
      </c>
    </row>
    <row r="256" spans="1:15" hidden="1" x14ac:dyDescent="0.25">
      <c r="A256" s="3" t="s">
        <v>36</v>
      </c>
      <c r="B256" s="3">
        <v>1540</v>
      </c>
      <c r="C256" s="3" t="s">
        <v>710</v>
      </c>
      <c r="D256" s="3" t="s">
        <v>560</v>
      </c>
      <c r="E256" s="3" t="s">
        <v>711</v>
      </c>
      <c r="F256" s="3" t="s">
        <v>40</v>
      </c>
      <c r="G256" s="3" t="s">
        <v>712</v>
      </c>
      <c r="H256" s="3" t="s">
        <v>719</v>
      </c>
      <c r="I256" s="3" t="s">
        <v>720</v>
      </c>
      <c r="J256" s="3">
        <v>10</v>
      </c>
      <c r="K256" s="3" t="s">
        <v>13</v>
      </c>
      <c r="L256" s="3" t="s">
        <v>102</v>
      </c>
      <c r="M256" s="2">
        <v>13511</v>
      </c>
      <c r="N256" s="2">
        <v>135110</v>
      </c>
      <c r="O256" s="3" t="s">
        <v>42</v>
      </c>
    </row>
    <row r="257" spans="1:15" hidden="1" x14ac:dyDescent="0.25">
      <c r="A257" s="3" t="s">
        <v>36</v>
      </c>
      <c r="B257" s="3">
        <v>1540</v>
      </c>
      <c r="C257" s="3" t="s">
        <v>710</v>
      </c>
      <c r="D257" s="3" t="s">
        <v>560</v>
      </c>
      <c r="E257" s="3" t="s">
        <v>711</v>
      </c>
      <c r="F257" s="3" t="s">
        <v>40</v>
      </c>
      <c r="G257" s="3" t="s">
        <v>712</v>
      </c>
      <c r="H257" s="3" t="s">
        <v>721</v>
      </c>
      <c r="I257" s="3" t="s">
        <v>722</v>
      </c>
      <c r="J257" s="3">
        <v>24</v>
      </c>
      <c r="K257" s="3" t="s">
        <v>13</v>
      </c>
      <c r="L257" s="3" t="s">
        <v>102</v>
      </c>
      <c r="M257" s="2">
        <v>1127.9974</v>
      </c>
      <c r="N257" s="2">
        <v>27071.937600000001</v>
      </c>
      <c r="O257" s="3" t="s">
        <v>42</v>
      </c>
    </row>
    <row r="258" spans="1:15" hidden="1" x14ac:dyDescent="0.25">
      <c r="A258" s="3" t="s">
        <v>36</v>
      </c>
      <c r="B258" s="3">
        <v>1540</v>
      </c>
      <c r="C258" s="3" t="s">
        <v>710</v>
      </c>
      <c r="D258" s="3" t="s">
        <v>560</v>
      </c>
      <c r="E258" s="3" t="s">
        <v>711</v>
      </c>
      <c r="F258" s="3" t="s">
        <v>40</v>
      </c>
      <c r="G258" s="3" t="s">
        <v>712</v>
      </c>
      <c r="H258" s="3" t="s">
        <v>723</v>
      </c>
      <c r="I258" s="3" t="s">
        <v>724</v>
      </c>
      <c r="J258" s="3">
        <v>12</v>
      </c>
      <c r="K258" s="3" t="s">
        <v>13</v>
      </c>
      <c r="L258" s="3" t="s">
        <v>102</v>
      </c>
      <c r="M258" s="2">
        <v>5334.9924000000001</v>
      </c>
      <c r="N258" s="2">
        <v>64019.908799999997</v>
      </c>
      <c r="O258" s="3" t="s">
        <v>42</v>
      </c>
    </row>
    <row r="259" spans="1:15" hidden="1" x14ac:dyDescent="0.25">
      <c r="A259" s="3" t="s">
        <v>36</v>
      </c>
      <c r="B259" s="3">
        <v>1540</v>
      </c>
      <c r="C259" s="3" t="s">
        <v>710</v>
      </c>
      <c r="D259" s="3" t="s">
        <v>560</v>
      </c>
      <c r="E259" s="3" t="s">
        <v>711</v>
      </c>
      <c r="F259" s="3" t="s">
        <v>40</v>
      </c>
      <c r="G259" s="3" t="s">
        <v>712</v>
      </c>
      <c r="H259" s="3" t="s">
        <v>725</v>
      </c>
      <c r="I259" s="3" t="s">
        <v>726</v>
      </c>
      <c r="J259" s="3">
        <v>12</v>
      </c>
      <c r="K259" s="3" t="s">
        <v>13</v>
      </c>
      <c r="L259" s="3" t="s">
        <v>102</v>
      </c>
      <c r="M259" s="2">
        <v>5334.9924000000001</v>
      </c>
      <c r="N259" s="2">
        <v>64019.908799999997</v>
      </c>
      <c r="O259" s="3" t="s">
        <v>42</v>
      </c>
    </row>
    <row r="260" spans="1:15" hidden="1" x14ac:dyDescent="0.25">
      <c r="A260" s="3" t="s">
        <v>36</v>
      </c>
      <c r="B260" s="3">
        <v>1540</v>
      </c>
      <c r="C260" s="3" t="s">
        <v>710</v>
      </c>
      <c r="D260" s="3" t="s">
        <v>560</v>
      </c>
      <c r="E260" s="3" t="s">
        <v>711</v>
      </c>
      <c r="F260" s="3" t="s">
        <v>40</v>
      </c>
      <c r="G260" s="3" t="s">
        <v>712</v>
      </c>
      <c r="H260" s="3" t="s">
        <v>727</v>
      </c>
      <c r="I260" s="3" t="s">
        <v>728</v>
      </c>
      <c r="J260" s="3">
        <v>30</v>
      </c>
      <c r="K260" s="3" t="s">
        <v>13</v>
      </c>
      <c r="L260" s="3" t="s">
        <v>102</v>
      </c>
      <c r="M260" s="2">
        <v>752.99339999999995</v>
      </c>
      <c r="N260" s="2">
        <v>22589.802</v>
      </c>
      <c r="O260" s="3" t="s">
        <v>42</v>
      </c>
    </row>
    <row r="261" spans="1:15" hidden="1" x14ac:dyDescent="0.25">
      <c r="A261" s="3" t="s">
        <v>36</v>
      </c>
      <c r="B261" s="3">
        <v>1540</v>
      </c>
      <c r="C261" s="3" t="s">
        <v>710</v>
      </c>
      <c r="D261" s="3" t="s">
        <v>560</v>
      </c>
      <c r="E261" s="3" t="s">
        <v>711</v>
      </c>
      <c r="F261" s="3" t="s">
        <v>40</v>
      </c>
      <c r="G261" s="3" t="s">
        <v>712</v>
      </c>
      <c r="H261" s="3" t="s">
        <v>729</v>
      </c>
      <c r="I261" s="3" t="s">
        <v>730</v>
      </c>
      <c r="J261" s="3">
        <v>30</v>
      </c>
      <c r="K261" s="3" t="s">
        <v>13</v>
      </c>
      <c r="L261" s="3" t="s">
        <v>102</v>
      </c>
      <c r="M261" s="2">
        <v>972.99260000000004</v>
      </c>
      <c r="N261" s="2">
        <v>29189.777999999998</v>
      </c>
      <c r="O261" s="3" t="s">
        <v>42</v>
      </c>
    </row>
    <row r="262" spans="1:15" hidden="1" x14ac:dyDescent="0.25">
      <c r="A262" s="3" t="s">
        <v>36</v>
      </c>
      <c r="B262" s="3">
        <v>1540</v>
      </c>
      <c r="C262" s="3" t="s">
        <v>710</v>
      </c>
      <c r="D262" s="3" t="s">
        <v>560</v>
      </c>
      <c r="E262" s="3" t="s">
        <v>711</v>
      </c>
      <c r="F262" s="3" t="s">
        <v>40</v>
      </c>
      <c r="G262" s="3" t="s">
        <v>712</v>
      </c>
      <c r="H262" s="3" t="s">
        <v>731</v>
      </c>
      <c r="I262" s="3" t="s">
        <v>732</v>
      </c>
      <c r="J262" s="3">
        <v>12</v>
      </c>
      <c r="K262" s="3" t="s">
        <v>13</v>
      </c>
      <c r="L262" s="3" t="s">
        <v>102</v>
      </c>
      <c r="M262" s="2">
        <v>5334.9924000000001</v>
      </c>
      <c r="N262" s="2">
        <v>64019.908799999997</v>
      </c>
      <c r="O262" s="3" t="s">
        <v>42</v>
      </c>
    </row>
    <row r="263" spans="1:15" hidden="1" x14ac:dyDescent="0.25">
      <c r="A263" s="3" t="s">
        <v>36</v>
      </c>
      <c r="B263" s="3">
        <v>1547</v>
      </c>
      <c r="C263" s="3" t="s">
        <v>733</v>
      </c>
      <c r="D263" s="3" t="s">
        <v>734</v>
      </c>
      <c r="E263" s="3" t="s">
        <v>735</v>
      </c>
      <c r="F263" s="3" t="s">
        <v>40</v>
      </c>
      <c r="G263" s="3" t="s">
        <v>736</v>
      </c>
      <c r="H263" s="3" t="s">
        <v>11</v>
      </c>
      <c r="I263" s="3" t="s">
        <v>12</v>
      </c>
      <c r="J263" s="3">
        <v>12</v>
      </c>
      <c r="K263" s="3" t="s">
        <v>13</v>
      </c>
      <c r="L263" s="3" t="s">
        <v>14</v>
      </c>
      <c r="M263" s="2">
        <v>43</v>
      </c>
      <c r="N263" s="2">
        <v>516</v>
      </c>
      <c r="O263" s="3" t="s">
        <v>42</v>
      </c>
    </row>
    <row r="264" spans="1:15" hidden="1" x14ac:dyDescent="0.25">
      <c r="A264" s="3" t="s">
        <v>36</v>
      </c>
      <c r="B264" s="3">
        <v>1556</v>
      </c>
      <c r="C264" s="3" t="s">
        <v>737</v>
      </c>
      <c r="D264" s="3" t="s">
        <v>738</v>
      </c>
      <c r="E264" s="3" t="s">
        <v>739</v>
      </c>
      <c r="F264" s="3" t="s">
        <v>40</v>
      </c>
      <c r="G264" s="3" t="s">
        <v>740</v>
      </c>
      <c r="H264" s="3" t="s">
        <v>11</v>
      </c>
      <c r="I264" s="3" t="s">
        <v>12</v>
      </c>
      <c r="J264" s="3">
        <v>15</v>
      </c>
      <c r="K264" s="3" t="s">
        <v>13</v>
      </c>
      <c r="L264" s="3" t="s">
        <v>14</v>
      </c>
      <c r="M264" s="2">
        <v>43</v>
      </c>
      <c r="N264" s="2">
        <v>645</v>
      </c>
      <c r="O264" s="3" t="s">
        <v>42</v>
      </c>
    </row>
    <row r="265" spans="1:15" hidden="1" x14ac:dyDescent="0.25">
      <c r="A265" s="3" t="s">
        <v>36</v>
      </c>
      <c r="B265" s="3">
        <v>1561</v>
      </c>
      <c r="C265" s="3" t="s">
        <v>741</v>
      </c>
      <c r="D265" s="3" t="s">
        <v>742</v>
      </c>
      <c r="E265" s="3" t="s">
        <v>743</v>
      </c>
      <c r="F265" s="3" t="s">
        <v>135</v>
      </c>
      <c r="G265" s="3" t="s">
        <v>744</v>
      </c>
      <c r="H265" s="3" t="s">
        <v>28</v>
      </c>
      <c r="I265" s="3" t="s">
        <v>29</v>
      </c>
      <c r="J265" s="3">
        <v>50</v>
      </c>
      <c r="K265" s="3" t="s">
        <v>13</v>
      </c>
      <c r="L265" s="3" t="s">
        <v>14</v>
      </c>
      <c r="M265" s="2">
        <v>125</v>
      </c>
      <c r="N265" s="2">
        <v>6250</v>
      </c>
      <c r="O265" s="3" t="s">
        <v>42</v>
      </c>
    </row>
    <row r="266" spans="1:15" hidden="1" x14ac:dyDescent="0.25">
      <c r="A266" s="3" t="s">
        <v>36</v>
      </c>
      <c r="B266" s="3">
        <v>1565</v>
      </c>
      <c r="C266" s="3" t="s">
        <v>745</v>
      </c>
      <c r="D266" s="3" t="s">
        <v>746</v>
      </c>
      <c r="E266" s="3" t="s">
        <v>747</v>
      </c>
      <c r="F266" s="3" t="s">
        <v>135</v>
      </c>
      <c r="G266" s="3" t="s">
        <v>748</v>
      </c>
      <c r="H266" s="3" t="s">
        <v>11</v>
      </c>
      <c r="I266" s="3" t="s">
        <v>12</v>
      </c>
      <c r="J266" s="3">
        <v>15</v>
      </c>
      <c r="K266" s="3" t="s">
        <v>13</v>
      </c>
      <c r="L266" s="3" t="s">
        <v>14</v>
      </c>
      <c r="M266" s="2">
        <v>43</v>
      </c>
      <c r="N266" s="2">
        <v>645</v>
      </c>
      <c r="O266" s="3" t="s">
        <v>42</v>
      </c>
    </row>
    <row r="267" spans="1:15" hidden="1" x14ac:dyDescent="0.25">
      <c r="A267" s="3" t="s">
        <v>36</v>
      </c>
      <c r="B267" s="3">
        <v>1571</v>
      </c>
      <c r="C267" s="3" t="s">
        <v>749</v>
      </c>
      <c r="D267" s="3" t="s">
        <v>750</v>
      </c>
      <c r="E267" s="3" t="s">
        <v>751</v>
      </c>
      <c r="F267" s="3" t="s">
        <v>40</v>
      </c>
      <c r="G267" s="3" t="s">
        <v>752</v>
      </c>
      <c r="H267" s="3" t="s">
        <v>11</v>
      </c>
      <c r="I267" s="3" t="s">
        <v>12</v>
      </c>
      <c r="J267" s="3">
        <v>7</v>
      </c>
      <c r="K267" s="3" t="s">
        <v>13</v>
      </c>
      <c r="L267" s="3" t="s">
        <v>14</v>
      </c>
      <c r="M267" s="2">
        <v>43</v>
      </c>
      <c r="N267" s="2">
        <v>301</v>
      </c>
      <c r="O267" s="3" t="s">
        <v>42</v>
      </c>
    </row>
    <row r="268" spans="1:15" hidden="1" x14ac:dyDescent="0.25">
      <c r="A268" s="3" t="s">
        <v>36</v>
      </c>
      <c r="B268" s="3">
        <v>1577</v>
      </c>
      <c r="C268" s="3" t="s">
        <v>753</v>
      </c>
      <c r="D268" s="3" t="s">
        <v>754</v>
      </c>
      <c r="E268" s="3" t="s">
        <v>755</v>
      </c>
      <c r="F268" s="3" t="s">
        <v>40</v>
      </c>
      <c r="G268" s="3" t="s">
        <v>756</v>
      </c>
      <c r="H268" s="3" t="s">
        <v>11</v>
      </c>
      <c r="I268" s="3" t="s">
        <v>12</v>
      </c>
      <c r="J268" s="3">
        <v>13</v>
      </c>
      <c r="K268" s="3" t="s">
        <v>13</v>
      </c>
      <c r="L268" s="3" t="s">
        <v>14</v>
      </c>
      <c r="M268" s="2">
        <v>43</v>
      </c>
      <c r="N268" s="2">
        <v>559</v>
      </c>
      <c r="O268" s="3" t="s">
        <v>42</v>
      </c>
    </row>
    <row r="269" spans="1:15" hidden="1" x14ac:dyDescent="0.25">
      <c r="A269" s="3" t="s">
        <v>36</v>
      </c>
      <c r="B269" s="3">
        <v>1589</v>
      </c>
      <c r="C269" s="3" t="s">
        <v>757</v>
      </c>
      <c r="D269" s="3" t="s">
        <v>758</v>
      </c>
      <c r="E269" s="3" t="s">
        <v>759</v>
      </c>
      <c r="F269" s="3" t="s">
        <v>40</v>
      </c>
      <c r="G269" s="3" t="s">
        <v>760</v>
      </c>
      <c r="H269" s="3" t="s">
        <v>11</v>
      </c>
      <c r="I269" s="3" t="s">
        <v>12</v>
      </c>
      <c r="J269" s="3">
        <v>17</v>
      </c>
      <c r="K269" s="3" t="s">
        <v>13</v>
      </c>
      <c r="L269" s="3" t="s">
        <v>14</v>
      </c>
      <c r="M269" s="2">
        <v>43</v>
      </c>
      <c r="N269" s="2">
        <v>731</v>
      </c>
      <c r="O269" s="3" t="s">
        <v>42</v>
      </c>
    </row>
    <row r="270" spans="1:15" hidden="1" x14ac:dyDescent="0.25">
      <c r="A270" s="3" t="s">
        <v>36</v>
      </c>
      <c r="B270" s="3">
        <v>1607</v>
      </c>
      <c r="C270" s="3" t="s">
        <v>761</v>
      </c>
      <c r="D270" s="3" t="s">
        <v>762</v>
      </c>
      <c r="E270" s="3" t="s">
        <v>763</v>
      </c>
      <c r="F270" s="3" t="s">
        <v>40</v>
      </c>
      <c r="G270" s="3" t="s">
        <v>764</v>
      </c>
      <c r="H270" s="3" t="s">
        <v>11</v>
      </c>
      <c r="I270" s="3" t="s">
        <v>12</v>
      </c>
      <c r="J270" s="3">
        <v>10</v>
      </c>
      <c r="K270" s="3" t="s">
        <v>13</v>
      </c>
      <c r="L270" s="3" t="s">
        <v>14</v>
      </c>
      <c r="M270" s="2">
        <v>43</v>
      </c>
      <c r="N270" s="2">
        <v>430</v>
      </c>
      <c r="O270" s="3" t="s">
        <v>42</v>
      </c>
    </row>
    <row r="271" spans="1:15" hidden="1" x14ac:dyDescent="0.25">
      <c r="A271" s="3" t="s">
        <v>36</v>
      </c>
      <c r="B271" s="3">
        <v>1609</v>
      </c>
      <c r="C271" s="3" t="s">
        <v>765</v>
      </c>
      <c r="D271" s="3" t="s">
        <v>766</v>
      </c>
      <c r="E271" s="3" t="s">
        <v>767</v>
      </c>
      <c r="F271" s="3" t="s">
        <v>40</v>
      </c>
      <c r="G271" s="3" t="s">
        <v>768</v>
      </c>
      <c r="H271" s="3" t="s">
        <v>11</v>
      </c>
      <c r="I271" s="3" t="s">
        <v>12</v>
      </c>
      <c r="J271" s="3">
        <v>18</v>
      </c>
      <c r="K271" s="3" t="s">
        <v>13</v>
      </c>
      <c r="L271" s="3" t="s">
        <v>14</v>
      </c>
      <c r="M271" s="2">
        <v>43</v>
      </c>
      <c r="N271" s="2">
        <v>774</v>
      </c>
      <c r="O271" s="3" t="s">
        <v>42</v>
      </c>
    </row>
    <row r="272" spans="1:15" hidden="1" x14ac:dyDescent="0.25">
      <c r="A272" s="3" t="s">
        <v>36</v>
      </c>
      <c r="B272" s="3">
        <v>1619</v>
      </c>
      <c r="C272" s="3" t="s">
        <v>769</v>
      </c>
      <c r="D272" s="3" t="s">
        <v>770</v>
      </c>
      <c r="E272" s="3" t="s">
        <v>771</v>
      </c>
      <c r="F272" s="3" t="s">
        <v>40</v>
      </c>
      <c r="G272" s="3" t="s">
        <v>772</v>
      </c>
      <c r="H272" s="3" t="s">
        <v>11</v>
      </c>
      <c r="I272" s="3" t="s">
        <v>12</v>
      </c>
      <c r="J272" s="3">
        <v>16</v>
      </c>
      <c r="K272" s="3" t="s">
        <v>13</v>
      </c>
      <c r="L272" s="3" t="s">
        <v>14</v>
      </c>
      <c r="M272" s="2">
        <v>43</v>
      </c>
      <c r="N272" s="2">
        <v>688</v>
      </c>
      <c r="O272" s="3" t="s">
        <v>42</v>
      </c>
    </row>
    <row r="273" spans="1:15" hidden="1" x14ac:dyDescent="0.25">
      <c r="A273" s="3" t="s">
        <v>36</v>
      </c>
      <c r="B273" s="3">
        <v>1629</v>
      </c>
      <c r="C273" s="3" t="s">
        <v>773</v>
      </c>
      <c r="D273" s="3" t="s">
        <v>774</v>
      </c>
      <c r="E273" s="3" t="s">
        <v>775</v>
      </c>
      <c r="F273" s="3" t="s">
        <v>40</v>
      </c>
      <c r="G273" s="3" t="s">
        <v>776</v>
      </c>
      <c r="H273" s="3" t="s">
        <v>350</v>
      </c>
      <c r="I273" s="3" t="s">
        <v>351</v>
      </c>
      <c r="J273" s="3">
        <v>300</v>
      </c>
      <c r="K273" s="3" t="s">
        <v>13</v>
      </c>
      <c r="L273" s="3" t="s">
        <v>777</v>
      </c>
      <c r="M273" s="2">
        <v>233.16</v>
      </c>
      <c r="N273" s="2">
        <v>69948</v>
      </c>
      <c r="O273" s="3" t="s">
        <v>42</v>
      </c>
    </row>
    <row r="274" spans="1:15" hidden="1" x14ac:dyDescent="0.25">
      <c r="A274" s="3" t="s">
        <v>36</v>
      </c>
      <c r="B274" s="3">
        <v>1629</v>
      </c>
      <c r="C274" s="3" t="s">
        <v>773</v>
      </c>
      <c r="D274" s="3" t="s">
        <v>774</v>
      </c>
      <c r="E274" s="3" t="s">
        <v>775</v>
      </c>
      <c r="F274" s="3" t="s">
        <v>40</v>
      </c>
      <c r="G274" s="3" t="s">
        <v>776</v>
      </c>
      <c r="H274" s="3" t="s">
        <v>373</v>
      </c>
      <c r="I274" s="3" t="s">
        <v>374</v>
      </c>
      <c r="J274" s="3">
        <v>600</v>
      </c>
      <c r="K274" s="3" t="s">
        <v>13</v>
      </c>
      <c r="L274" s="3" t="s">
        <v>777</v>
      </c>
      <c r="M274" s="2">
        <v>43.07</v>
      </c>
      <c r="N274" s="2">
        <v>25842</v>
      </c>
      <c r="O274" s="3" t="s">
        <v>42</v>
      </c>
    </row>
    <row r="275" spans="1:15" hidden="1" x14ac:dyDescent="0.25">
      <c r="A275" s="3" t="s">
        <v>36</v>
      </c>
      <c r="B275" s="3">
        <v>1679</v>
      </c>
      <c r="C275" s="3" t="s">
        <v>778</v>
      </c>
      <c r="D275" s="3" t="s">
        <v>779</v>
      </c>
      <c r="E275" s="3" t="s">
        <v>780</v>
      </c>
      <c r="F275" s="3" t="s">
        <v>40</v>
      </c>
      <c r="G275" s="3" t="s">
        <v>781</v>
      </c>
      <c r="H275" s="3" t="s">
        <v>11</v>
      </c>
      <c r="I275" s="3" t="s">
        <v>12</v>
      </c>
      <c r="J275" s="3">
        <v>39</v>
      </c>
      <c r="K275" s="3" t="s">
        <v>13</v>
      </c>
      <c r="L275" s="3" t="s">
        <v>14</v>
      </c>
      <c r="M275" s="2">
        <v>43</v>
      </c>
      <c r="N275" s="2">
        <v>1677</v>
      </c>
      <c r="O275" s="3" t="s">
        <v>42</v>
      </c>
    </row>
    <row r="276" spans="1:15" hidden="1" x14ac:dyDescent="0.25">
      <c r="A276" s="3" t="s">
        <v>36</v>
      </c>
      <c r="B276" s="3">
        <v>1687</v>
      </c>
      <c r="C276" s="3" t="s">
        <v>782</v>
      </c>
      <c r="D276" s="3" t="s">
        <v>783</v>
      </c>
      <c r="E276" s="3" t="s">
        <v>784</v>
      </c>
      <c r="F276" s="3" t="s">
        <v>40</v>
      </c>
      <c r="G276" s="3" t="s">
        <v>785</v>
      </c>
      <c r="H276" s="3" t="s">
        <v>786</v>
      </c>
      <c r="I276" s="3" t="s">
        <v>787</v>
      </c>
      <c r="J276" s="3">
        <v>1</v>
      </c>
      <c r="K276" s="3" t="s">
        <v>13</v>
      </c>
      <c r="L276" s="3" t="s">
        <v>788</v>
      </c>
      <c r="M276" s="2">
        <v>44014</v>
      </c>
      <c r="N276" s="2">
        <v>44014</v>
      </c>
      <c r="O276" s="3" t="s">
        <v>42</v>
      </c>
    </row>
    <row r="277" spans="1:15" hidden="1" x14ac:dyDescent="0.25">
      <c r="A277" s="3" t="s">
        <v>36</v>
      </c>
      <c r="B277" s="3">
        <v>1687</v>
      </c>
      <c r="C277" s="3" t="s">
        <v>782</v>
      </c>
      <c r="D277" s="3" t="s">
        <v>783</v>
      </c>
      <c r="E277" s="3" t="s">
        <v>784</v>
      </c>
      <c r="F277" s="3" t="s">
        <v>40</v>
      </c>
      <c r="G277" s="3" t="s">
        <v>785</v>
      </c>
      <c r="H277" s="3" t="s">
        <v>789</v>
      </c>
      <c r="I277" s="3" t="s">
        <v>790</v>
      </c>
      <c r="J277" s="3">
        <v>1</v>
      </c>
      <c r="K277" s="3" t="s">
        <v>13</v>
      </c>
      <c r="L277" s="3" t="s">
        <v>788</v>
      </c>
      <c r="M277" s="2">
        <v>86730</v>
      </c>
      <c r="N277" s="2">
        <v>86730</v>
      </c>
      <c r="O277" s="3" t="s">
        <v>42</v>
      </c>
    </row>
    <row r="278" spans="1:15" hidden="1" x14ac:dyDescent="0.25">
      <c r="A278" s="3" t="s">
        <v>36</v>
      </c>
      <c r="B278" s="3">
        <v>1687</v>
      </c>
      <c r="C278" s="3" t="s">
        <v>782</v>
      </c>
      <c r="D278" s="3" t="s">
        <v>783</v>
      </c>
      <c r="E278" s="3" t="s">
        <v>784</v>
      </c>
      <c r="F278" s="3" t="s">
        <v>40</v>
      </c>
      <c r="G278" s="3" t="s">
        <v>785</v>
      </c>
      <c r="H278" s="3" t="s">
        <v>791</v>
      </c>
      <c r="I278" s="3" t="s">
        <v>792</v>
      </c>
      <c r="J278" s="3">
        <v>4</v>
      </c>
      <c r="K278" s="3" t="s">
        <v>13</v>
      </c>
      <c r="L278" s="3" t="s">
        <v>788</v>
      </c>
      <c r="M278" s="2">
        <v>6549</v>
      </c>
      <c r="N278" s="2">
        <v>26196</v>
      </c>
      <c r="O278" s="3" t="s">
        <v>42</v>
      </c>
    </row>
    <row r="279" spans="1:15" hidden="1" x14ac:dyDescent="0.25">
      <c r="A279" s="3" t="s">
        <v>36</v>
      </c>
      <c r="B279" s="3">
        <v>1687</v>
      </c>
      <c r="C279" s="3" t="s">
        <v>782</v>
      </c>
      <c r="D279" s="3" t="s">
        <v>783</v>
      </c>
      <c r="E279" s="3" t="s">
        <v>784</v>
      </c>
      <c r="F279" s="3" t="s">
        <v>40</v>
      </c>
      <c r="G279" s="3" t="s">
        <v>785</v>
      </c>
      <c r="H279" s="3" t="s">
        <v>793</v>
      </c>
      <c r="I279" s="3" t="s">
        <v>794</v>
      </c>
      <c r="J279" s="3">
        <v>12</v>
      </c>
      <c r="K279" s="3" t="s">
        <v>13</v>
      </c>
      <c r="L279" s="3" t="s">
        <v>788</v>
      </c>
      <c r="M279" s="2">
        <v>413</v>
      </c>
      <c r="N279" s="2">
        <v>4956</v>
      </c>
      <c r="O279" s="3" t="s">
        <v>42</v>
      </c>
    </row>
    <row r="280" spans="1:15" hidden="1" x14ac:dyDescent="0.25">
      <c r="A280" s="3" t="s">
        <v>36</v>
      </c>
      <c r="B280" s="3">
        <v>1687</v>
      </c>
      <c r="C280" s="3" t="s">
        <v>782</v>
      </c>
      <c r="D280" s="3" t="s">
        <v>783</v>
      </c>
      <c r="E280" s="3" t="s">
        <v>784</v>
      </c>
      <c r="F280" s="3" t="s">
        <v>40</v>
      </c>
      <c r="G280" s="3" t="s">
        <v>785</v>
      </c>
      <c r="H280" s="3" t="s">
        <v>795</v>
      </c>
      <c r="I280" s="3" t="s">
        <v>796</v>
      </c>
      <c r="J280" s="3">
        <v>1</v>
      </c>
      <c r="K280" s="3" t="s">
        <v>13</v>
      </c>
      <c r="L280" s="3" t="s">
        <v>788</v>
      </c>
      <c r="M280" s="2">
        <v>25960</v>
      </c>
      <c r="N280" s="2">
        <v>25960</v>
      </c>
      <c r="O280" s="3" t="s">
        <v>42</v>
      </c>
    </row>
    <row r="281" spans="1:15" hidden="1" x14ac:dyDescent="0.25">
      <c r="A281" s="3" t="s">
        <v>36</v>
      </c>
      <c r="B281" s="3">
        <v>1688</v>
      </c>
      <c r="C281" s="3" t="s">
        <v>797</v>
      </c>
      <c r="D281" s="3" t="s">
        <v>783</v>
      </c>
      <c r="E281" s="3" t="s">
        <v>798</v>
      </c>
      <c r="F281" s="3" t="s">
        <v>40</v>
      </c>
      <c r="G281" s="3" t="s">
        <v>799</v>
      </c>
      <c r="H281" s="3" t="s">
        <v>137</v>
      </c>
      <c r="I281" s="3" t="s">
        <v>138</v>
      </c>
      <c r="J281" s="3">
        <v>1000</v>
      </c>
      <c r="K281" s="3" t="s">
        <v>13</v>
      </c>
      <c r="L281" s="3" t="s">
        <v>800</v>
      </c>
      <c r="M281" s="2">
        <v>139.24</v>
      </c>
      <c r="N281" s="2">
        <v>139240</v>
      </c>
      <c r="O281" s="3" t="s">
        <v>42</v>
      </c>
    </row>
    <row r="282" spans="1:15" hidden="1" x14ac:dyDescent="0.25">
      <c r="A282" s="3" t="s">
        <v>36</v>
      </c>
      <c r="B282" s="3">
        <v>1698</v>
      </c>
      <c r="C282" s="3" t="s">
        <v>801</v>
      </c>
      <c r="D282" s="3" t="s">
        <v>802</v>
      </c>
      <c r="E282" s="3" t="s">
        <v>803</v>
      </c>
      <c r="F282" s="3" t="s">
        <v>135</v>
      </c>
      <c r="G282" s="3" t="s">
        <v>804</v>
      </c>
      <c r="H282" s="3" t="s">
        <v>28</v>
      </c>
      <c r="I282" s="3" t="s">
        <v>29</v>
      </c>
      <c r="J282" s="3">
        <v>100</v>
      </c>
      <c r="K282" s="3" t="s">
        <v>13</v>
      </c>
      <c r="L282" s="3" t="s">
        <v>14</v>
      </c>
      <c r="M282" s="2">
        <v>125</v>
      </c>
      <c r="N282" s="2">
        <v>12500</v>
      </c>
      <c r="O282" s="3" t="s">
        <v>42</v>
      </c>
    </row>
    <row r="283" spans="1:15" hidden="1" x14ac:dyDescent="0.25">
      <c r="A283" s="3" t="s">
        <v>36</v>
      </c>
      <c r="B283" s="3">
        <v>1700</v>
      </c>
      <c r="C283" s="3" t="s">
        <v>805</v>
      </c>
      <c r="D283" s="3" t="s">
        <v>806</v>
      </c>
      <c r="E283" s="3" t="s">
        <v>807</v>
      </c>
      <c r="F283" s="3" t="s">
        <v>135</v>
      </c>
      <c r="G283" s="3" t="s">
        <v>808</v>
      </c>
      <c r="H283" s="3" t="s">
        <v>188</v>
      </c>
      <c r="I283" s="3" t="s">
        <v>189</v>
      </c>
      <c r="J283" s="3">
        <v>200</v>
      </c>
      <c r="K283" s="3" t="s">
        <v>13</v>
      </c>
      <c r="L283" s="3" t="s">
        <v>809</v>
      </c>
      <c r="M283" s="2">
        <v>12</v>
      </c>
      <c r="N283" s="2">
        <v>2400</v>
      </c>
      <c r="O283" s="3" t="s">
        <v>42</v>
      </c>
    </row>
    <row r="284" spans="1:15" hidden="1" x14ac:dyDescent="0.25">
      <c r="A284" s="3" t="s">
        <v>36</v>
      </c>
      <c r="B284" s="3">
        <v>1700</v>
      </c>
      <c r="C284" s="3" t="s">
        <v>805</v>
      </c>
      <c r="D284" s="3" t="s">
        <v>806</v>
      </c>
      <c r="E284" s="3" t="s">
        <v>807</v>
      </c>
      <c r="F284" s="3" t="s">
        <v>135</v>
      </c>
      <c r="G284" s="3" t="s">
        <v>808</v>
      </c>
      <c r="H284" s="3" t="s">
        <v>508</v>
      </c>
      <c r="I284" s="3" t="s">
        <v>509</v>
      </c>
      <c r="J284" s="3">
        <v>500</v>
      </c>
      <c r="K284" s="3" t="s">
        <v>13</v>
      </c>
      <c r="L284" s="3" t="s">
        <v>809</v>
      </c>
      <c r="M284" s="2">
        <v>76.7</v>
      </c>
      <c r="N284" s="2">
        <v>38350</v>
      </c>
      <c r="O284" s="3" t="s">
        <v>42</v>
      </c>
    </row>
    <row r="285" spans="1:15" hidden="1" x14ac:dyDescent="0.25">
      <c r="A285" s="3" t="s">
        <v>36</v>
      </c>
      <c r="B285" s="3">
        <v>1700</v>
      </c>
      <c r="C285" s="3" t="s">
        <v>805</v>
      </c>
      <c r="D285" s="3" t="s">
        <v>806</v>
      </c>
      <c r="E285" s="3" t="s">
        <v>807</v>
      </c>
      <c r="F285" s="3" t="s">
        <v>135</v>
      </c>
      <c r="G285" s="3" t="s">
        <v>808</v>
      </c>
      <c r="H285" s="3" t="s">
        <v>192</v>
      </c>
      <c r="I285" s="3" t="s">
        <v>193</v>
      </c>
      <c r="J285" s="3">
        <v>125</v>
      </c>
      <c r="K285" s="3" t="s">
        <v>13</v>
      </c>
      <c r="L285" s="3" t="s">
        <v>809</v>
      </c>
      <c r="M285" s="2">
        <v>27.14</v>
      </c>
      <c r="N285" s="2">
        <v>3392.5</v>
      </c>
      <c r="O285" s="3" t="s">
        <v>42</v>
      </c>
    </row>
    <row r="286" spans="1:15" hidden="1" x14ac:dyDescent="0.25">
      <c r="A286" s="3" t="s">
        <v>36</v>
      </c>
      <c r="B286" s="3">
        <v>1700</v>
      </c>
      <c r="C286" s="3" t="s">
        <v>805</v>
      </c>
      <c r="D286" s="3" t="s">
        <v>806</v>
      </c>
      <c r="E286" s="3" t="s">
        <v>807</v>
      </c>
      <c r="F286" s="3" t="s">
        <v>135</v>
      </c>
      <c r="G286" s="3" t="s">
        <v>808</v>
      </c>
      <c r="H286" s="3" t="s">
        <v>153</v>
      </c>
      <c r="I286" s="3" t="s">
        <v>154</v>
      </c>
      <c r="J286" s="3">
        <v>125</v>
      </c>
      <c r="K286" s="3" t="s">
        <v>13</v>
      </c>
      <c r="L286" s="3" t="s">
        <v>809</v>
      </c>
      <c r="M286" s="2">
        <v>18.466999999999999</v>
      </c>
      <c r="N286" s="2">
        <v>2308.375</v>
      </c>
      <c r="O286" s="3" t="s">
        <v>42</v>
      </c>
    </row>
    <row r="287" spans="1:15" hidden="1" x14ac:dyDescent="0.25">
      <c r="A287" s="3" t="s">
        <v>36</v>
      </c>
      <c r="B287" s="3">
        <v>1716</v>
      </c>
      <c r="C287" s="3" t="s">
        <v>810</v>
      </c>
      <c r="D287" s="3" t="s">
        <v>811</v>
      </c>
      <c r="E287" s="3" t="s">
        <v>812</v>
      </c>
      <c r="F287" s="3" t="s">
        <v>40</v>
      </c>
      <c r="G287" s="3" t="s">
        <v>813</v>
      </c>
      <c r="H287" s="3" t="s">
        <v>68</v>
      </c>
      <c r="I287" s="3" t="s">
        <v>69</v>
      </c>
      <c r="J287" s="3">
        <v>300</v>
      </c>
      <c r="K287" s="3" t="s">
        <v>13</v>
      </c>
      <c r="L287" s="3" t="s">
        <v>21</v>
      </c>
      <c r="M287" s="2">
        <v>1000</v>
      </c>
      <c r="N287" s="2">
        <v>300000</v>
      </c>
      <c r="O287" s="3" t="s">
        <v>42</v>
      </c>
    </row>
    <row r="288" spans="1:15" hidden="1" x14ac:dyDescent="0.25">
      <c r="A288" s="3" t="s">
        <v>36</v>
      </c>
      <c r="B288" s="3">
        <v>1720</v>
      </c>
      <c r="C288" s="3" t="s">
        <v>814</v>
      </c>
      <c r="D288" s="3" t="s">
        <v>811</v>
      </c>
      <c r="E288" s="3" t="s">
        <v>815</v>
      </c>
      <c r="F288" s="3" t="s">
        <v>40</v>
      </c>
      <c r="G288" s="3" t="s">
        <v>816</v>
      </c>
      <c r="H288" s="3" t="s">
        <v>68</v>
      </c>
      <c r="I288" s="3" t="s">
        <v>69</v>
      </c>
      <c r="J288" s="3">
        <v>1000</v>
      </c>
      <c r="K288" s="3" t="s">
        <v>13</v>
      </c>
      <c r="L288" s="3" t="s">
        <v>21</v>
      </c>
      <c r="M288" s="2">
        <v>1000</v>
      </c>
      <c r="N288" s="2">
        <v>1000000</v>
      </c>
      <c r="O288" s="3" t="s">
        <v>42</v>
      </c>
    </row>
    <row r="289" spans="1:15" hidden="1" x14ac:dyDescent="0.25">
      <c r="A289" s="3" t="s">
        <v>36</v>
      </c>
      <c r="B289" s="3">
        <v>1720</v>
      </c>
      <c r="C289" s="3" t="s">
        <v>814</v>
      </c>
      <c r="D289" s="3" t="s">
        <v>811</v>
      </c>
      <c r="E289" s="3" t="s">
        <v>815</v>
      </c>
      <c r="F289" s="3" t="s">
        <v>40</v>
      </c>
      <c r="G289" s="3" t="s">
        <v>816</v>
      </c>
      <c r="H289" s="3" t="s">
        <v>66</v>
      </c>
      <c r="I289" s="3" t="s">
        <v>67</v>
      </c>
      <c r="J289" s="3">
        <v>1261</v>
      </c>
      <c r="K289" s="3" t="s">
        <v>13</v>
      </c>
      <c r="L289" s="3" t="s">
        <v>21</v>
      </c>
      <c r="M289" s="2">
        <v>500</v>
      </c>
      <c r="N289" s="2">
        <v>630500</v>
      </c>
      <c r="O289" s="3" t="s">
        <v>42</v>
      </c>
    </row>
    <row r="290" spans="1:15" hidden="1" x14ac:dyDescent="0.25">
      <c r="A290" s="3" t="s">
        <v>36</v>
      </c>
      <c r="B290" s="3">
        <v>1720</v>
      </c>
      <c r="C290" s="3" t="s">
        <v>814</v>
      </c>
      <c r="D290" s="3" t="s">
        <v>811</v>
      </c>
      <c r="E290" s="3" t="s">
        <v>815</v>
      </c>
      <c r="F290" s="3" t="s">
        <v>40</v>
      </c>
      <c r="G290" s="3" t="s">
        <v>816</v>
      </c>
      <c r="H290" s="3" t="s">
        <v>70</v>
      </c>
      <c r="I290" s="3" t="s">
        <v>71</v>
      </c>
      <c r="J290" s="3">
        <v>3</v>
      </c>
      <c r="K290" s="3" t="s">
        <v>13</v>
      </c>
      <c r="L290" s="3" t="s">
        <v>21</v>
      </c>
      <c r="M290" s="2">
        <v>100</v>
      </c>
      <c r="N290" s="2">
        <v>300</v>
      </c>
      <c r="O290" s="3" t="s">
        <v>42</v>
      </c>
    </row>
    <row r="291" spans="1:15" hidden="1" x14ac:dyDescent="0.25">
      <c r="A291" s="3" t="s">
        <v>36</v>
      </c>
      <c r="B291" s="3">
        <v>1731</v>
      </c>
      <c r="C291" s="3" t="s">
        <v>817</v>
      </c>
      <c r="D291" s="3" t="s">
        <v>818</v>
      </c>
      <c r="E291" s="3" t="s">
        <v>819</v>
      </c>
      <c r="F291" s="3" t="s">
        <v>40</v>
      </c>
      <c r="G291" s="3" t="s">
        <v>820</v>
      </c>
      <c r="H291" s="3" t="s">
        <v>821</v>
      </c>
      <c r="I291" s="3" t="s">
        <v>822</v>
      </c>
      <c r="J291" s="3">
        <v>300</v>
      </c>
      <c r="K291" s="3" t="s">
        <v>13</v>
      </c>
      <c r="L291" s="3" t="s">
        <v>232</v>
      </c>
      <c r="M291" s="2">
        <v>5.9</v>
      </c>
      <c r="N291" s="2">
        <v>1770</v>
      </c>
      <c r="O291" s="3" t="s">
        <v>42</v>
      </c>
    </row>
    <row r="292" spans="1:15" hidden="1" x14ac:dyDescent="0.25">
      <c r="A292" s="3" t="s">
        <v>36</v>
      </c>
      <c r="B292" s="3">
        <v>1739</v>
      </c>
      <c r="C292" s="3" t="s">
        <v>823</v>
      </c>
      <c r="D292" s="3" t="s">
        <v>824</v>
      </c>
      <c r="E292" s="3" t="s">
        <v>825</v>
      </c>
      <c r="F292" s="3" t="s">
        <v>40</v>
      </c>
      <c r="G292" s="3" t="s">
        <v>826</v>
      </c>
      <c r="H292" s="3" t="s">
        <v>11</v>
      </c>
      <c r="I292" s="3" t="s">
        <v>12</v>
      </c>
      <c r="J292" s="3">
        <v>119</v>
      </c>
      <c r="K292" s="3" t="s">
        <v>13</v>
      </c>
      <c r="L292" s="3" t="s">
        <v>14</v>
      </c>
      <c r="M292" s="2">
        <v>46</v>
      </c>
      <c r="N292" s="2">
        <v>5474</v>
      </c>
      <c r="O292" s="3" t="s">
        <v>42</v>
      </c>
    </row>
    <row r="293" spans="1:15" hidden="1" x14ac:dyDescent="0.25">
      <c r="A293" s="3" t="s">
        <v>36</v>
      </c>
      <c r="B293" s="3">
        <v>1741</v>
      </c>
      <c r="C293" s="3" t="s">
        <v>827</v>
      </c>
      <c r="D293" s="3" t="s">
        <v>828</v>
      </c>
      <c r="E293" s="3" t="s">
        <v>829</v>
      </c>
      <c r="F293" s="3" t="s">
        <v>40</v>
      </c>
      <c r="G293" s="3" t="s">
        <v>830</v>
      </c>
      <c r="H293" s="3" t="s">
        <v>11</v>
      </c>
      <c r="I293" s="3" t="s">
        <v>12</v>
      </c>
      <c r="J293" s="3">
        <v>13</v>
      </c>
      <c r="K293" s="3" t="s">
        <v>13</v>
      </c>
      <c r="L293" s="3" t="s">
        <v>14</v>
      </c>
      <c r="M293" s="2">
        <v>46</v>
      </c>
      <c r="N293" s="2">
        <v>598</v>
      </c>
      <c r="O293" s="3" t="s">
        <v>42</v>
      </c>
    </row>
    <row r="294" spans="1:15" hidden="1" x14ac:dyDescent="0.25">
      <c r="A294" s="3" t="s">
        <v>36</v>
      </c>
      <c r="B294" s="3">
        <v>1746</v>
      </c>
      <c r="C294" s="3" t="s">
        <v>831</v>
      </c>
      <c r="D294" s="3" t="s">
        <v>832</v>
      </c>
      <c r="E294" s="3" t="s">
        <v>833</v>
      </c>
      <c r="F294" s="3" t="s">
        <v>40</v>
      </c>
      <c r="G294" s="3" t="s">
        <v>834</v>
      </c>
      <c r="H294" s="3" t="s">
        <v>11</v>
      </c>
      <c r="I294" s="3" t="s">
        <v>12</v>
      </c>
      <c r="J294" s="3">
        <v>17</v>
      </c>
      <c r="K294" s="3" t="s">
        <v>13</v>
      </c>
      <c r="L294" s="3" t="s">
        <v>14</v>
      </c>
      <c r="M294" s="2">
        <v>46</v>
      </c>
      <c r="N294" s="2">
        <v>782</v>
      </c>
      <c r="O294" s="3" t="s">
        <v>42</v>
      </c>
    </row>
    <row r="295" spans="1:15" hidden="1" x14ac:dyDescent="0.25">
      <c r="A295" s="3" t="s">
        <v>36</v>
      </c>
      <c r="B295" s="3">
        <v>1750</v>
      </c>
      <c r="C295" s="3" t="s">
        <v>835</v>
      </c>
      <c r="D295" s="3" t="s">
        <v>836</v>
      </c>
      <c r="E295" s="3" t="s">
        <v>837</v>
      </c>
      <c r="F295" s="3" t="s">
        <v>40</v>
      </c>
      <c r="G295" s="3" t="s">
        <v>838</v>
      </c>
      <c r="H295" s="3" t="s">
        <v>11</v>
      </c>
      <c r="I295" s="3" t="s">
        <v>12</v>
      </c>
      <c r="J295" s="3">
        <v>17</v>
      </c>
      <c r="K295" s="3" t="s">
        <v>13</v>
      </c>
      <c r="L295" s="3" t="s">
        <v>14</v>
      </c>
      <c r="M295" s="2">
        <v>46</v>
      </c>
      <c r="N295" s="2">
        <v>782</v>
      </c>
      <c r="O295" s="3" t="s">
        <v>42</v>
      </c>
    </row>
    <row r="296" spans="1:15" hidden="1" x14ac:dyDescent="0.25">
      <c r="A296" s="3" t="s">
        <v>36</v>
      </c>
      <c r="B296" s="3">
        <v>1757</v>
      </c>
      <c r="C296" s="3" t="s">
        <v>839</v>
      </c>
      <c r="D296" s="3" t="s">
        <v>840</v>
      </c>
      <c r="E296" s="3" t="s">
        <v>841</v>
      </c>
      <c r="F296" s="3" t="s">
        <v>40</v>
      </c>
      <c r="G296" s="3" t="s">
        <v>842</v>
      </c>
      <c r="H296" s="3" t="s">
        <v>11</v>
      </c>
      <c r="I296" s="3" t="s">
        <v>12</v>
      </c>
      <c r="J296" s="3">
        <v>18</v>
      </c>
      <c r="K296" s="3" t="s">
        <v>13</v>
      </c>
      <c r="L296" s="3" t="s">
        <v>14</v>
      </c>
      <c r="M296" s="2">
        <v>46</v>
      </c>
      <c r="N296" s="2">
        <v>828</v>
      </c>
      <c r="O296" s="3" t="s">
        <v>42</v>
      </c>
    </row>
    <row r="297" spans="1:15" hidden="1" x14ac:dyDescent="0.25">
      <c r="A297" s="3" t="s">
        <v>36</v>
      </c>
      <c r="B297" s="3">
        <v>1763</v>
      </c>
      <c r="C297" s="3" t="s">
        <v>843</v>
      </c>
      <c r="D297" s="3" t="s">
        <v>844</v>
      </c>
      <c r="E297" s="3" t="s">
        <v>845</v>
      </c>
      <c r="F297" s="3" t="s">
        <v>40</v>
      </c>
      <c r="G297" s="3" t="s">
        <v>846</v>
      </c>
      <c r="H297" s="3" t="s">
        <v>11</v>
      </c>
      <c r="I297" s="3" t="s">
        <v>12</v>
      </c>
      <c r="J297" s="3">
        <v>16</v>
      </c>
      <c r="K297" s="3" t="s">
        <v>13</v>
      </c>
      <c r="L297" s="3" t="s">
        <v>14</v>
      </c>
      <c r="M297" s="2">
        <v>46</v>
      </c>
      <c r="N297" s="2">
        <v>736</v>
      </c>
      <c r="O297" s="3" t="s">
        <v>42</v>
      </c>
    </row>
    <row r="298" spans="1:15" hidden="1" x14ac:dyDescent="0.25">
      <c r="A298" s="3" t="s">
        <v>36</v>
      </c>
      <c r="B298" s="3">
        <v>1764</v>
      </c>
      <c r="C298" s="3" t="s">
        <v>847</v>
      </c>
      <c r="D298" s="3" t="s">
        <v>848</v>
      </c>
      <c r="E298" s="3" t="s">
        <v>849</v>
      </c>
      <c r="F298" s="3" t="s">
        <v>40</v>
      </c>
      <c r="G298" s="3" t="s">
        <v>850</v>
      </c>
      <c r="H298" s="3" t="s">
        <v>851</v>
      </c>
      <c r="I298" s="3" t="s">
        <v>852</v>
      </c>
      <c r="J298" s="3">
        <v>2</v>
      </c>
      <c r="K298" s="3" t="s">
        <v>13</v>
      </c>
      <c r="L298" s="3" t="s">
        <v>853</v>
      </c>
      <c r="M298" s="2">
        <v>6500</v>
      </c>
      <c r="N298" s="2">
        <v>13000</v>
      </c>
      <c r="O298" s="3" t="s">
        <v>42</v>
      </c>
    </row>
    <row r="299" spans="1:15" hidden="1" x14ac:dyDescent="0.25">
      <c r="A299" s="3" t="s">
        <v>36</v>
      </c>
      <c r="B299" s="3">
        <v>1779</v>
      </c>
      <c r="C299" s="3" t="s">
        <v>854</v>
      </c>
      <c r="D299" s="3" t="s">
        <v>855</v>
      </c>
      <c r="E299" s="3" t="s">
        <v>856</v>
      </c>
      <c r="F299" s="3" t="s">
        <v>40</v>
      </c>
      <c r="G299" s="3" t="s">
        <v>857</v>
      </c>
      <c r="H299" s="3" t="s">
        <v>11</v>
      </c>
      <c r="I299" s="3" t="s">
        <v>12</v>
      </c>
      <c r="J299" s="3">
        <v>18</v>
      </c>
      <c r="K299" s="3" t="s">
        <v>13</v>
      </c>
      <c r="L299" s="3" t="s">
        <v>14</v>
      </c>
      <c r="M299" s="2">
        <v>46</v>
      </c>
      <c r="N299" s="2">
        <v>828</v>
      </c>
      <c r="O299" s="3" t="s">
        <v>42</v>
      </c>
    </row>
    <row r="300" spans="1:15" hidden="1" x14ac:dyDescent="0.25">
      <c r="A300" s="3" t="s">
        <v>36</v>
      </c>
      <c r="B300" s="3">
        <v>1780</v>
      </c>
      <c r="C300" s="3" t="s">
        <v>858</v>
      </c>
      <c r="D300" s="3" t="s">
        <v>859</v>
      </c>
      <c r="E300" s="3" t="s">
        <v>860</v>
      </c>
      <c r="F300" s="3" t="s">
        <v>40</v>
      </c>
      <c r="G300" s="3" t="s">
        <v>861</v>
      </c>
      <c r="H300" s="3" t="s">
        <v>862</v>
      </c>
      <c r="I300" s="3" t="s">
        <v>863</v>
      </c>
      <c r="J300" s="3">
        <v>1</v>
      </c>
      <c r="K300" s="3" t="s">
        <v>13</v>
      </c>
      <c r="L300" s="3" t="s">
        <v>864</v>
      </c>
      <c r="M300" s="2">
        <v>7147.3307999999997</v>
      </c>
      <c r="N300" s="2">
        <v>7147.3307999999997</v>
      </c>
      <c r="O300" s="3" t="s">
        <v>42</v>
      </c>
    </row>
    <row r="301" spans="1:15" hidden="1" x14ac:dyDescent="0.25">
      <c r="A301" s="3" t="s">
        <v>36</v>
      </c>
      <c r="B301" s="3">
        <v>1798</v>
      </c>
      <c r="C301" s="3" t="s">
        <v>865</v>
      </c>
      <c r="D301" s="3" t="s">
        <v>866</v>
      </c>
      <c r="E301" s="3" t="s">
        <v>867</v>
      </c>
      <c r="F301" s="3" t="s">
        <v>40</v>
      </c>
      <c r="G301" s="3" t="s">
        <v>868</v>
      </c>
      <c r="H301" s="3" t="s">
        <v>11</v>
      </c>
      <c r="I301" s="3" t="s">
        <v>12</v>
      </c>
      <c r="J301" s="3">
        <v>18</v>
      </c>
      <c r="K301" s="3" t="s">
        <v>13</v>
      </c>
      <c r="L301" s="3" t="s">
        <v>14</v>
      </c>
      <c r="M301" s="2">
        <v>46</v>
      </c>
      <c r="N301" s="2">
        <v>828</v>
      </c>
      <c r="O301" s="3" t="s">
        <v>42</v>
      </c>
    </row>
    <row r="302" spans="1:15" hidden="1" x14ac:dyDescent="0.25">
      <c r="A302" s="3" t="s">
        <v>36</v>
      </c>
      <c r="B302" s="3">
        <v>1836</v>
      </c>
      <c r="C302" s="3" t="s">
        <v>869</v>
      </c>
      <c r="D302" s="3" t="s">
        <v>870</v>
      </c>
      <c r="E302" s="3" t="s">
        <v>871</v>
      </c>
      <c r="F302" s="3" t="s">
        <v>40</v>
      </c>
      <c r="G302" s="3" t="s">
        <v>872</v>
      </c>
      <c r="H302" s="3" t="s">
        <v>11</v>
      </c>
      <c r="I302" s="3" t="s">
        <v>12</v>
      </c>
      <c r="J302" s="3">
        <v>16</v>
      </c>
      <c r="K302" s="3" t="s">
        <v>13</v>
      </c>
      <c r="L302" s="3" t="s">
        <v>14</v>
      </c>
      <c r="M302" s="2">
        <v>46</v>
      </c>
      <c r="N302" s="2">
        <v>736</v>
      </c>
      <c r="O302" s="3" t="s">
        <v>42</v>
      </c>
    </row>
    <row r="303" spans="1:15" hidden="1" x14ac:dyDescent="0.25">
      <c r="A303" s="3" t="s">
        <v>36</v>
      </c>
      <c r="B303" s="3">
        <v>1849</v>
      </c>
      <c r="C303" s="3" t="s">
        <v>873</v>
      </c>
      <c r="D303" s="3" t="s">
        <v>874</v>
      </c>
      <c r="E303" s="3" t="s">
        <v>875</v>
      </c>
      <c r="F303" s="3" t="s">
        <v>40</v>
      </c>
      <c r="G303" s="3" t="s">
        <v>876</v>
      </c>
      <c r="H303" s="3" t="s">
        <v>851</v>
      </c>
      <c r="I303" s="3" t="s">
        <v>852</v>
      </c>
      <c r="J303" s="3">
        <v>2</v>
      </c>
      <c r="K303" s="3" t="s">
        <v>13</v>
      </c>
      <c r="L303" s="3" t="s">
        <v>853</v>
      </c>
      <c r="M303" s="2">
        <v>6500</v>
      </c>
      <c r="N303" s="2">
        <v>13000</v>
      </c>
      <c r="O303" s="3" t="s">
        <v>42</v>
      </c>
    </row>
    <row r="304" spans="1:15" hidden="1" x14ac:dyDescent="0.25">
      <c r="A304" s="3" t="s">
        <v>36</v>
      </c>
      <c r="B304" s="3">
        <v>1858</v>
      </c>
      <c r="C304" s="3" t="s">
        <v>877</v>
      </c>
      <c r="D304" s="3" t="s">
        <v>878</v>
      </c>
      <c r="E304" s="3" t="s">
        <v>879</v>
      </c>
      <c r="F304" s="3" t="s">
        <v>40</v>
      </c>
      <c r="G304" s="3" t="s">
        <v>880</v>
      </c>
      <c r="H304" s="3" t="s">
        <v>11</v>
      </c>
      <c r="I304" s="3" t="s">
        <v>12</v>
      </c>
      <c r="J304" s="3">
        <v>18</v>
      </c>
      <c r="K304" s="3" t="s">
        <v>13</v>
      </c>
      <c r="L304" s="3" t="s">
        <v>14</v>
      </c>
      <c r="M304" s="2">
        <v>46</v>
      </c>
      <c r="N304" s="2">
        <v>828</v>
      </c>
      <c r="O304" s="3" t="s">
        <v>42</v>
      </c>
    </row>
    <row r="305" spans="1:15" hidden="1" x14ac:dyDescent="0.25">
      <c r="A305" s="3" t="s">
        <v>36</v>
      </c>
      <c r="B305" s="3">
        <v>1883</v>
      </c>
      <c r="C305" s="3" t="s">
        <v>881</v>
      </c>
      <c r="D305" s="3" t="s">
        <v>882</v>
      </c>
      <c r="E305" s="3" t="s">
        <v>883</v>
      </c>
      <c r="F305" s="3" t="s">
        <v>40</v>
      </c>
      <c r="G305" s="3" t="s">
        <v>884</v>
      </c>
      <c r="H305" s="3" t="s">
        <v>11</v>
      </c>
      <c r="I305" s="3" t="s">
        <v>12</v>
      </c>
      <c r="J305" s="3">
        <v>18</v>
      </c>
      <c r="K305" s="3" t="s">
        <v>13</v>
      </c>
      <c r="L305" s="3" t="s">
        <v>14</v>
      </c>
      <c r="M305" s="2">
        <v>46</v>
      </c>
      <c r="N305" s="2">
        <v>828</v>
      </c>
      <c r="O305" s="3" t="s">
        <v>42</v>
      </c>
    </row>
    <row r="306" spans="1:15" hidden="1" x14ac:dyDescent="0.25">
      <c r="A306" s="3" t="s">
        <v>36</v>
      </c>
      <c r="B306" s="3">
        <v>1903</v>
      </c>
      <c r="C306" s="3" t="s">
        <v>885</v>
      </c>
      <c r="D306" s="3" t="s">
        <v>886</v>
      </c>
      <c r="E306" s="3" t="s">
        <v>887</v>
      </c>
      <c r="F306" s="3" t="s">
        <v>135</v>
      </c>
      <c r="G306" s="3" t="s">
        <v>888</v>
      </c>
      <c r="H306" s="3" t="s">
        <v>388</v>
      </c>
      <c r="I306" s="3" t="s">
        <v>389</v>
      </c>
      <c r="J306" s="3">
        <v>25</v>
      </c>
      <c r="K306" s="3" t="s">
        <v>13</v>
      </c>
      <c r="L306" s="3" t="s">
        <v>232</v>
      </c>
      <c r="M306" s="2">
        <v>210.00460000000001</v>
      </c>
      <c r="N306" s="2">
        <v>5250.1149999999998</v>
      </c>
      <c r="O306" s="3" t="s">
        <v>42</v>
      </c>
    </row>
    <row r="307" spans="1:15" hidden="1" x14ac:dyDescent="0.25">
      <c r="A307" s="3" t="s">
        <v>36</v>
      </c>
      <c r="B307" s="3">
        <v>1903</v>
      </c>
      <c r="C307" s="3" t="s">
        <v>885</v>
      </c>
      <c r="D307" s="3" t="s">
        <v>886</v>
      </c>
      <c r="E307" s="3" t="s">
        <v>887</v>
      </c>
      <c r="F307" s="3" t="s">
        <v>135</v>
      </c>
      <c r="G307" s="3" t="s">
        <v>888</v>
      </c>
      <c r="H307" s="3" t="s">
        <v>410</v>
      </c>
      <c r="I307" s="3" t="s">
        <v>411</v>
      </c>
      <c r="J307" s="3">
        <v>20</v>
      </c>
      <c r="K307" s="3" t="s">
        <v>13</v>
      </c>
      <c r="L307" s="3" t="s">
        <v>232</v>
      </c>
      <c r="M307" s="2">
        <v>48.8048</v>
      </c>
      <c r="N307" s="2">
        <v>976.096</v>
      </c>
      <c r="O307" s="3" t="s">
        <v>42</v>
      </c>
    </row>
    <row r="308" spans="1:15" hidden="1" x14ac:dyDescent="0.25">
      <c r="A308" s="3" t="s">
        <v>36</v>
      </c>
      <c r="B308" s="3">
        <v>1903</v>
      </c>
      <c r="C308" s="3" t="s">
        <v>885</v>
      </c>
      <c r="D308" s="3" t="s">
        <v>886</v>
      </c>
      <c r="E308" s="3" t="s">
        <v>887</v>
      </c>
      <c r="F308" s="3" t="s">
        <v>135</v>
      </c>
      <c r="G308" s="3" t="s">
        <v>888</v>
      </c>
      <c r="H308" s="3" t="s">
        <v>889</v>
      </c>
      <c r="I308" s="3" t="s">
        <v>890</v>
      </c>
      <c r="J308" s="3">
        <v>2</v>
      </c>
      <c r="K308" s="3" t="s">
        <v>13</v>
      </c>
      <c r="L308" s="3" t="s">
        <v>232</v>
      </c>
      <c r="M308" s="2">
        <v>3476.9998000000001</v>
      </c>
      <c r="N308" s="2">
        <v>6953.9996000000001</v>
      </c>
      <c r="O308" s="3" t="s">
        <v>42</v>
      </c>
    </row>
    <row r="309" spans="1:15" hidden="1" x14ac:dyDescent="0.25">
      <c r="A309" s="3" t="s">
        <v>36</v>
      </c>
      <c r="B309" s="3">
        <v>1903</v>
      </c>
      <c r="C309" s="3" t="s">
        <v>885</v>
      </c>
      <c r="D309" s="3" t="s">
        <v>886</v>
      </c>
      <c r="E309" s="3" t="s">
        <v>887</v>
      </c>
      <c r="F309" s="3" t="s">
        <v>135</v>
      </c>
      <c r="G309" s="3" t="s">
        <v>888</v>
      </c>
      <c r="H309" s="3" t="s">
        <v>412</v>
      </c>
      <c r="I309" s="3" t="s">
        <v>413</v>
      </c>
      <c r="J309" s="3">
        <v>35</v>
      </c>
      <c r="K309" s="3" t="s">
        <v>13</v>
      </c>
      <c r="L309" s="3" t="s">
        <v>232</v>
      </c>
      <c r="M309" s="2">
        <v>103.69840000000001</v>
      </c>
      <c r="N309" s="2">
        <v>3629.444</v>
      </c>
      <c r="O309" s="3" t="s">
        <v>42</v>
      </c>
    </row>
    <row r="310" spans="1:15" hidden="1" x14ac:dyDescent="0.25">
      <c r="A310" s="3" t="s">
        <v>36</v>
      </c>
      <c r="B310" s="3">
        <v>1912</v>
      </c>
      <c r="C310" s="3" t="s">
        <v>891</v>
      </c>
      <c r="D310" s="3" t="s">
        <v>892</v>
      </c>
      <c r="E310" s="3" t="s">
        <v>893</v>
      </c>
      <c r="F310" s="3" t="s">
        <v>40</v>
      </c>
      <c r="G310" s="3" t="s">
        <v>894</v>
      </c>
      <c r="H310" s="3" t="s">
        <v>11</v>
      </c>
      <c r="I310" s="3" t="s">
        <v>12</v>
      </c>
      <c r="J310" s="3">
        <v>18</v>
      </c>
      <c r="K310" s="3" t="s">
        <v>13</v>
      </c>
      <c r="L310" s="3" t="s">
        <v>14</v>
      </c>
      <c r="M310" s="2">
        <v>46</v>
      </c>
      <c r="N310" s="2">
        <v>828</v>
      </c>
      <c r="O310" s="3" t="s">
        <v>42</v>
      </c>
    </row>
    <row r="311" spans="1:15" hidden="1" x14ac:dyDescent="0.25">
      <c r="A311" s="3" t="s">
        <v>36</v>
      </c>
      <c r="B311" s="3">
        <v>1916</v>
      </c>
      <c r="C311" s="3" t="s">
        <v>895</v>
      </c>
      <c r="D311" s="3" t="s">
        <v>896</v>
      </c>
      <c r="E311" s="3" t="s">
        <v>897</v>
      </c>
      <c r="F311" s="3" t="s">
        <v>40</v>
      </c>
      <c r="G311" s="3" t="s">
        <v>898</v>
      </c>
      <c r="H311" s="3" t="s">
        <v>899</v>
      </c>
      <c r="I311" s="3" t="s">
        <v>900</v>
      </c>
      <c r="J311" s="3">
        <v>1</v>
      </c>
      <c r="K311" s="3" t="s">
        <v>13</v>
      </c>
      <c r="L311" s="3" t="s">
        <v>901</v>
      </c>
      <c r="M311" s="2">
        <v>737.5</v>
      </c>
      <c r="N311" s="2">
        <v>737.5</v>
      </c>
      <c r="O311" s="3" t="s">
        <v>42</v>
      </c>
    </row>
    <row r="312" spans="1:15" hidden="1" x14ac:dyDescent="0.25">
      <c r="A312" s="3" t="s">
        <v>36</v>
      </c>
      <c r="B312" s="3">
        <v>1916</v>
      </c>
      <c r="C312" s="3" t="s">
        <v>895</v>
      </c>
      <c r="D312" s="3" t="s">
        <v>896</v>
      </c>
      <c r="E312" s="3" t="s">
        <v>897</v>
      </c>
      <c r="F312" s="3" t="s">
        <v>40</v>
      </c>
      <c r="G312" s="3" t="s">
        <v>898</v>
      </c>
      <c r="H312" s="3" t="s">
        <v>902</v>
      </c>
      <c r="I312" s="3" t="s">
        <v>903</v>
      </c>
      <c r="J312" s="3">
        <v>1</v>
      </c>
      <c r="K312" s="3" t="s">
        <v>13</v>
      </c>
      <c r="L312" s="3" t="s">
        <v>901</v>
      </c>
      <c r="M312" s="2">
        <v>2124</v>
      </c>
      <c r="N312" s="2">
        <v>2124</v>
      </c>
      <c r="O312" s="3" t="s">
        <v>42</v>
      </c>
    </row>
    <row r="313" spans="1:15" hidden="1" x14ac:dyDescent="0.25">
      <c r="A313" s="3" t="s">
        <v>36</v>
      </c>
      <c r="B313" s="3">
        <v>1916</v>
      </c>
      <c r="C313" s="3" t="s">
        <v>895</v>
      </c>
      <c r="D313" s="3" t="s">
        <v>896</v>
      </c>
      <c r="E313" s="3" t="s">
        <v>904</v>
      </c>
      <c r="F313" s="3" t="s">
        <v>40</v>
      </c>
      <c r="G313" s="3" t="s">
        <v>898</v>
      </c>
      <c r="H313" s="3" t="s">
        <v>905</v>
      </c>
      <c r="I313" s="3" t="s">
        <v>906</v>
      </c>
      <c r="J313" s="3">
        <v>1</v>
      </c>
      <c r="K313" s="3" t="s">
        <v>13</v>
      </c>
      <c r="L313" s="3" t="s">
        <v>901</v>
      </c>
      <c r="M313" s="2">
        <v>5416.2</v>
      </c>
      <c r="N313" s="2">
        <v>5416.2</v>
      </c>
      <c r="O313" s="3" t="s">
        <v>42</v>
      </c>
    </row>
    <row r="314" spans="1:15" hidden="1" x14ac:dyDescent="0.25">
      <c r="A314" s="3" t="s">
        <v>36</v>
      </c>
      <c r="B314" s="3">
        <v>1916</v>
      </c>
      <c r="C314" s="3" t="s">
        <v>895</v>
      </c>
      <c r="D314" s="3" t="s">
        <v>896</v>
      </c>
      <c r="E314" s="3" t="s">
        <v>904</v>
      </c>
      <c r="F314" s="3" t="s">
        <v>40</v>
      </c>
      <c r="G314" s="3" t="s">
        <v>898</v>
      </c>
      <c r="H314" s="3" t="s">
        <v>907</v>
      </c>
      <c r="I314" s="3" t="s">
        <v>908</v>
      </c>
      <c r="J314" s="3">
        <v>4</v>
      </c>
      <c r="K314" s="3" t="s">
        <v>13</v>
      </c>
      <c r="L314" s="3" t="s">
        <v>901</v>
      </c>
      <c r="M314" s="2">
        <v>578.20000000000005</v>
      </c>
      <c r="N314" s="2">
        <v>2312.8000000000002</v>
      </c>
      <c r="O314" s="3" t="s">
        <v>42</v>
      </c>
    </row>
    <row r="315" spans="1:15" hidden="1" x14ac:dyDescent="0.25">
      <c r="A315" s="3" t="s">
        <v>36</v>
      </c>
      <c r="B315" s="3">
        <v>1923</v>
      </c>
      <c r="C315" s="3" t="s">
        <v>909</v>
      </c>
      <c r="D315" s="3" t="s">
        <v>896</v>
      </c>
      <c r="E315" s="3" t="s">
        <v>910</v>
      </c>
      <c r="F315" s="3" t="s">
        <v>40</v>
      </c>
      <c r="G315" s="3" t="s">
        <v>911</v>
      </c>
      <c r="H315" s="3" t="s">
        <v>323</v>
      </c>
      <c r="I315" s="3" t="s">
        <v>324</v>
      </c>
      <c r="J315" s="3">
        <v>100</v>
      </c>
      <c r="K315" s="3" t="s">
        <v>13</v>
      </c>
      <c r="L315" s="3" t="s">
        <v>232</v>
      </c>
      <c r="M315" s="2">
        <v>187.54920000000001</v>
      </c>
      <c r="N315" s="2">
        <v>18754.919999999998</v>
      </c>
      <c r="O315" s="3" t="s">
        <v>42</v>
      </c>
    </row>
    <row r="316" spans="1:15" hidden="1" x14ac:dyDescent="0.25">
      <c r="A316" s="3" t="s">
        <v>36</v>
      </c>
      <c r="B316" s="3">
        <v>1923</v>
      </c>
      <c r="C316" s="3" t="s">
        <v>909</v>
      </c>
      <c r="D316" s="3" t="s">
        <v>896</v>
      </c>
      <c r="E316" s="3" t="s">
        <v>910</v>
      </c>
      <c r="F316" s="3" t="s">
        <v>40</v>
      </c>
      <c r="G316" s="3" t="s">
        <v>911</v>
      </c>
      <c r="H316" s="3" t="s">
        <v>414</v>
      </c>
      <c r="I316" s="3" t="s">
        <v>415</v>
      </c>
      <c r="J316" s="3">
        <v>5</v>
      </c>
      <c r="K316" s="3" t="s">
        <v>13</v>
      </c>
      <c r="L316" s="3" t="s">
        <v>232</v>
      </c>
      <c r="M316" s="2">
        <v>488.00080000000003</v>
      </c>
      <c r="N316" s="2">
        <v>2440.0039999999999</v>
      </c>
      <c r="O316" s="3" t="s">
        <v>42</v>
      </c>
    </row>
    <row r="317" spans="1:15" hidden="1" x14ac:dyDescent="0.25">
      <c r="A317" s="3" t="s">
        <v>36</v>
      </c>
      <c r="B317" s="3">
        <v>1923</v>
      </c>
      <c r="C317" s="3" t="s">
        <v>909</v>
      </c>
      <c r="D317" s="3" t="s">
        <v>896</v>
      </c>
      <c r="E317" s="3" t="s">
        <v>910</v>
      </c>
      <c r="F317" s="3" t="s">
        <v>40</v>
      </c>
      <c r="G317" s="3" t="s">
        <v>911</v>
      </c>
      <c r="H317" s="3" t="s">
        <v>416</v>
      </c>
      <c r="I317" s="3" t="s">
        <v>417</v>
      </c>
      <c r="J317" s="3">
        <v>20</v>
      </c>
      <c r="K317" s="3" t="s">
        <v>13</v>
      </c>
      <c r="L317" s="3" t="s">
        <v>232</v>
      </c>
      <c r="M317" s="2">
        <v>942.00580000000002</v>
      </c>
      <c r="N317" s="2">
        <v>18840.116000000002</v>
      </c>
      <c r="O317" s="3" t="s">
        <v>42</v>
      </c>
    </row>
    <row r="318" spans="1:15" hidden="1" x14ac:dyDescent="0.25">
      <c r="A318" s="3" t="s">
        <v>36</v>
      </c>
      <c r="B318" s="3">
        <v>1923</v>
      </c>
      <c r="C318" s="3" t="s">
        <v>909</v>
      </c>
      <c r="D318" s="3" t="s">
        <v>896</v>
      </c>
      <c r="E318" s="3" t="s">
        <v>910</v>
      </c>
      <c r="F318" s="3" t="s">
        <v>40</v>
      </c>
      <c r="G318" s="3" t="s">
        <v>911</v>
      </c>
      <c r="H318" s="3" t="s">
        <v>319</v>
      </c>
      <c r="I318" s="3" t="s">
        <v>320</v>
      </c>
      <c r="J318" s="3">
        <v>5</v>
      </c>
      <c r="K318" s="3" t="s">
        <v>13</v>
      </c>
      <c r="L318" s="3" t="s">
        <v>232</v>
      </c>
      <c r="M318" s="2">
        <v>158.60380000000001</v>
      </c>
      <c r="N318" s="2">
        <v>793.01900000000001</v>
      </c>
      <c r="O318" s="3" t="s">
        <v>42</v>
      </c>
    </row>
    <row r="319" spans="1:15" hidden="1" x14ac:dyDescent="0.25">
      <c r="A319" s="3" t="s">
        <v>36</v>
      </c>
      <c r="B319" s="3">
        <v>1923</v>
      </c>
      <c r="C319" s="3" t="s">
        <v>909</v>
      </c>
      <c r="D319" s="3" t="s">
        <v>896</v>
      </c>
      <c r="E319" s="3" t="s">
        <v>910</v>
      </c>
      <c r="F319" s="3" t="s">
        <v>40</v>
      </c>
      <c r="G319" s="3" t="s">
        <v>911</v>
      </c>
      <c r="H319" s="3" t="s">
        <v>912</v>
      </c>
      <c r="I319" s="3" t="s">
        <v>913</v>
      </c>
      <c r="J319" s="3">
        <v>2</v>
      </c>
      <c r="K319" s="3" t="s">
        <v>13</v>
      </c>
      <c r="L319" s="3" t="s">
        <v>232</v>
      </c>
      <c r="M319" s="2">
        <v>215.999</v>
      </c>
      <c r="N319" s="2">
        <v>431.99799999999999</v>
      </c>
      <c r="O319" s="3" t="s">
        <v>42</v>
      </c>
    </row>
    <row r="320" spans="1:15" hidden="1" x14ac:dyDescent="0.25">
      <c r="A320" s="3" t="s">
        <v>36</v>
      </c>
      <c r="B320" s="3">
        <v>1923</v>
      </c>
      <c r="C320" s="3" t="s">
        <v>909</v>
      </c>
      <c r="D320" s="3" t="s">
        <v>896</v>
      </c>
      <c r="E320" s="3" t="s">
        <v>910</v>
      </c>
      <c r="F320" s="3" t="s">
        <v>40</v>
      </c>
      <c r="G320" s="3" t="s">
        <v>911</v>
      </c>
      <c r="H320" s="3" t="s">
        <v>331</v>
      </c>
      <c r="I320" s="3" t="s">
        <v>332</v>
      </c>
      <c r="J320" s="3">
        <v>10</v>
      </c>
      <c r="K320" s="3" t="s">
        <v>13</v>
      </c>
      <c r="L320" s="3" t="s">
        <v>232</v>
      </c>
      <c r="M320" s="2">
        <v>195.19560000000001</v>
      </c>
      <c r="N320" s="2">
        <v>1951.9559999999999</v>
      </c>
      <c r="O320" s="3" t="s">
        <v>42</v>
      </c>
    </row>
    <row r="321" spans="1:15" hidden="1" x14ac:dyDescent="0.25">
      <c r="A321" s="3" t="s">
        <v>36</v>
      </c>
      <c r="B321" s="3">
        <v>1923</v>
      </c>
      <c r="C321" s="3" t="s">
        <v>909</v>
      </c>
      <c r="D321" s="3" t="s">
        <v>896</v>
      </c>
      <c r="E321" s="3" t="s">
        <v>910</v>
      </c>
      <c r="F321" s="3" t="s">
        <v>40</v>
      </c>
      <c r="G321" s="3" t="s">
        <v>911</v>
      </c>
      <c r="H321" s="3" t="s">
        <v>327</v>
      </c>
      <c r="I321" s="3" t="s">
        <v>328</v>
      </c>
      <c r="J321" s="3">
        <v>14</v>
      </c>
      <c r="K321" s="3" t="s">
        <v>13</v>
      </c>
      <c r="L321" s="3" t="s">
        <v>232</v>
      </c>
      <c r="M321" s="2">
        <v>20.001000000000001</v>
      </c>
      <c r="N321" s="2">
        <v>280.01400000000001</v>
      </c>
      <c r="O321" s="3" t="s">
        <v>42</v>
      </c>
    </row>
    <row r="322" spans="1:15" hidden="1" x14ac:dyDescent="0.25">
      <c r="A322" s="3" t="s">
        <v>36</v>
      </c>
      <c r="B322" s="3">
        <v>1923</v>
      </c>
      <c r="C322" s="3" t="s">
        <v>909</v>
      </c>
      <c r="D322" s="3" t="s">
        <v>896</v>
      </c>
      <c r="E322" s="3" t="s">
        <v>910</v>
      </c>
      <c r="F322" s="3" t="s">
        <v>40</v>
      </c>
      <c r="G322" s="3" t="s">
        <v>911</v>
      </c>
      <c r="H322" s="3" t="s">
        <v>394</v>
      </c>
      <c r="I322" s="3" t="s">
        <v>395</v>
      </c>
      <c r="J322" s="3">
        <v>16</v>
      </c>
      <c r="K322" s="3" t="s">
        <v>13</v>
      </c>
      <c r="L322" s="3" t="s">
        <v>232</v>
      </c>
      <c r="M322" s="2">
        <v>87.497</v>
      </c>
      <c r="N322" s="2">
        <v>1399.952</v>
      </c>
      <c r="O322" s="3" t="s">
        <v>42</v>
      </c>
    </row>
    <row r="323" spans="1:15" hidden="1" x14ac:dyDescent="0.25">
      <c r="A323" s="3" t="s">
        <v>36</v>
      </c>
      <c r="B323" s="3">
        <v>1923</v>
      </c>
      <c r="C323" s="3" t="s">
        <v>909</v>
      </c>
      <c r="D323" s="3" t="s">
        <v>896</v>
      </c>
      <c r="E323" s="3" t="s">
        <v>910</v>
      </c>
      <c r="F323" s="3" t="s">
        <v>40</v>
      </c>
      <c r="G323" s="3" t="s">
        <v>911</v>
      </c>
      <c r="H323" s="3" t="s">
        <v>914</v>
      </c>
      <c r="I323" s="3" t="s">
        <v>915</v>
      </c>
      <c r="J323" s="3">
        <v>9</v>
      </c>
      <c r="K323" s="3" t="s">
        <v>13</v>
      </c>
      <c r="L323" s="3" t="s">
        <v>232</v>
      </c>
      <c r="M323" s="2">
        <v>103.69840000000001</v>
      </c>
      <c r="N323" s="2">
        <v>933.28560000000004</v>
      </c>
      <c r="O323" s="3" t="s">
        <v>42</v>
      </c>
    </row>
    <row r="324" spans="1:15" hidden="1" x14ac:dyDescent="0.25">
      <c r="A324" s="3" t="s">
        <v>36</v>
      </c>
      <c r="B324" s="3">
        <v>1923</v>
      </c>
      <c r="C324" s="3" t="s">
        <v>909</v>
      </c>
      <c r="D324" s="3" t="s">
        <v>896</v>
      </c>
      <c r="E324" s="3" t="s">
        <v>910</v>
      </c>
      <c r="F324" s="3" t="s">
        <v>40</v>
      </c>
      <c r="G324" s="3" t="s">
        <v>911</v>
      </c>
      <c r="H324" s="3" t="s">
        <v>392</v>
      </c>
      <c r="I324" s="3" t="s">
        <v>393</v>
      </c>
      <c r="J324" s="3">
        <v>75</v>
      </c>
      <c r="K324" s="3" t="s">
        <v>13</v>
      </c>
      <c r="L324" s="3" t="s">
        <v>232</v>
      </c>
      <c r="M324" s="2">
        <v>79.296000000000006</v>
      </c>
      <c r="N324" s="2">
        <v>5947.2</v>
      </c>
      <c r="O324" s="3" t="s">
        <v>42</v>
      </c>
    </row>
    <row r="325" spans="1:15" hidden="1" x14ac:dyDescent="0.25">
      <c r="A325" s="3" t="s">
        <v>36</v>
      </c>
      <c r="B325" s="3">
        <v>1923</v>
      </c>
      <c r="C325" s="3" t="s">
        <v>909</v>
      </c>
      <c r="D325" s="3" t="s">
        <v>896</v>
      </c>
      <c r="E325" s="3" t="s">
        <v>910</v>
      </c>
      <c r="F325" s="3" t="s">
        <v>40</v>
      </c>
      <c r="G325" s="3" t="s">
        <v>911</v>
      </c>
      <c r="H325" s="3" t="s">
        <v>333</v>
      </c>
      <c r="I325" s="3" t="s">
        <v>334</v>
      </c>
      <c r="J325" s="3">
        <v>5</v>
      </c>
      <c r="K325" s="3" t="s">
        <v>13</v>
      </c>
      <c r="L325" s="3" t="s">
        <v>232</v>
      </c>
      <c r="M325" s="2">
        <v>146.40260000000001</v>
      </c>
      <c r="N325" s="2">
        <v>732.01300000000003</v>
      </c>
      <c r="O325" s="3" t="s">
        <v>42</v>
      </c>
    </row>
    <row r="326" spans="1:15" hidden="1" x14ac:dyDescent="0.25">
      <c r="A326" s="3" t="s">
        <v>36</v>
      </c>
      <c r="B326" s="3">
        <v>1923</v>
      </c>
      <c r="C326" s="3" t="s">
        <v>909</v>
      </c>
      <c r="D326" s="3" t="s">
        <v>896</v>
      </c>
      <c r="E326" s="3" t="s">
        <v>910</v>
      </c>
      <c r="F326" s="3" t="s">
        <v>40</v>
      </c>
      <c r="G326" s="3" t="s">
        <v>911</v>
      </c>
      <c r="H326" s="3" t="s">
        <v>390</v>
      </c>
      <c r="I326" s="3" t="s">
        <v>391</v>
      </c>
      <c r="J326" s="3">
        <v>5</v>
      </c>
      <c r="K326" s="3" t="s">
        <v>13</v>
      </c>
      <c r="L326" s="3" t="s">
        <v>232</v>
      </c>
      <c r="M326" s="2">
        <v>488.00080000000003</v>
      </c>
      <c r="N326" s="2">
        <v>2440.0039999999999</v>
      </c>
      <c r="O326" s="3" t="s">
        <v>42</v>
      </c>
    </row>
    <row r="327" spans="1:15" hidden="1" x14ac:dyDescent="0.25">
      <c r="A327" s="3" t="s">
        <v>36</v>
      </c>
      <c r="B327" s="3">
        <v>1923</v>
      </c>
      <c r="C327" s="3" t="s">
        <v>909</v>
      </c>
      <c r="D327" s="3" t="s">
        <v>896</v>
      </c>
      <c r="E327" s="3" t="s">
        <v>910</v>
      </c>
      <c r="F327" s="3" t="s">
        <v>40</v>
      </c>
      <c r="G327" s="3" t="s">
        <v>911</v>
      </c>
      <c r="H327" s="3" t="s">
        <v>335</v>
      </c>
      <c r="I327" s="3" t="s">
        <v>336</v>
      </c>
      <c r="J327" s="3">
        <v>15</v>
      </c>
      <c r="K327" s="3" t="s">
        <v>13</v>
      </c>
      <c r="L327" s="3" t="s">
        <v>232</v>
      </c>
      <c r="M327" s="2">
        <v>215.999</v>
      </c>
      <c r="N327" s="2">
        <v>3239.9850000000001</v>
      </c>
      <c r="O327" s="3" t="s">
        <v>42</v>
      </c>
    </row>
    <row r="328" spans="1:15" hidden="1" x14ac:dyDescent="0.25">
      <c r="A328" s="3" t="s">
        <v>36</v>
      </c>
      <c r="B328" s="3">
        <v>1938</v>
      </c>
      <c r="C328" s="3" t="s">
        <v>916</v>
      </c>
      <c r="D328" s="3" t="s">
        <v>917</v>
      </c>
      <c r="E328" s="3" t="s">
        <v>918</v>
      </c>
      <c r="F328" s="3" t="s">
        <v>40</v>
      </c>
      <c r="G328" s="3" t="s">
        <v>919</v>
      </c>
      <c r="H328" s="3" t="s">
        <v>11</v>
      </c>
      <c r="I328" s="3" t="s">
        <v>12</v>
      </c>
      <c r="J328" s="3">
        <v>16</v>
      </c>
      <c r="K328" s="3" t="s">
        <v>13</v>
      </c>
      <c r="L328" s="3" t="s">
        <v>14</v>
      </c>
      <c r="M328" s="2">
        <v>46</v>
      </c>
      <c r="N328" s="2">
        <v>736</v>
      </c>
      <c r="O328" s="3" t="s">
        <v>42</v>
      </c>
    </row>
    <row r="329" spans="1:15" hidden="1" x14ac:dyDescent="0.25">
      <c r="A329" s="3" t="s">
        <v>36</v>
      </c>
      <c r="B329" s="3">
        <v>1940</v>
      </c>
      <c r="C329" s="3" t="s">
        <v>920</v>
      </c>
      <c r="D329" s="3" t="s">
        <v>917</v>
      </c>
      <c r="E329" s="3" t="s">
        <v>921</v>
      </c>
      <c r="F329" s="3" t="s">
        <v>40</v>
      </c>
      <c r="G329" s="3" t="s">
        <v>922</v>
      </c>
      <c r="H329" s="3" t="s">
        <v>350</v>
      </c>
      <c r="I329" s="3" t="s">
        <v>351</v>
      </c>
      <c r="J329" s="3">
        <v>200</v>
      </c>
      <c r="K329" s="3" t="s">
        <v>13</v>
      </c>
      <c r="L329" s="3" t="s">
        <v>152</v>
      </c>
      <c r="M329" s="2">
        <v>221.18879999999999</v>
      </c>
      <c r="N329" s="2">
        <v>44237.760000000002</v>
      </c>
      <c r="O329" s="3" t="s">
        <v>42</v>
      </c>
    </row>
    <row r="330" spans="1:15" hidden="1" x14ac:dyDescent="0.25">
      <c r="A330" s="3" t="s">
        <v>36</v>
      </c>
      <c r="B330" s="3">
        <v>1941</v>
      </c>
      <c r="C330" s="3" t="s">
        <v>923</v>
      </c>
      <c r="D330" s="3" t="s">
        <v>917</v>
      </c>
      <c r="E330" s="3" t="s">
        <v>924</v>
      </c>
      <c r="F330" s="3" t="s">
        <v>135</v>
      </c>
      <c r="G330" s="3" t="s">
        <v>925</v>
      </c>
      <c r="H330" s="3" t="s">
        <v>363</v>
      </c>
      <c r="I330" s="3" t="s">
        <v>364</v>
      </c>
      <c r="J330" s="3">
        <v>20</v>
      </c>
      <c r="K330" s="3" t="s">
        <v>13</v>
      </c>
      <c r="L330" s="3" t="s">
        <v>152</v>
      </c>
      <c r="M330" s="2">
        <v>96.995999999999995</v>
      </c>
      <c r="N330" s="2">
        <v>1939.92</v>
      </c>
      <c r="O330" s="3" t="s">
        <v>42</v>
      </c>
    </row>
    <row r="331" spans="1:15" hidden="1" x14ac:dyDescent="0.25">
      <c r="A331" s="3" t="s">
        <v>36</v>
      </c>
      <c r="B331" s="3">
        <v>1941</v>
      </c>
      <c r="C331" s="3" t="s">
        <v>923</v>
      </c>
      <c r="D331" s="3" t="s">
        <v>917</v>
      </c>
      <c r="E331" s="3" t="s">
        <v>924</v>
      </c>
      <c r="F331" s="3" t="s">
        <v>135</v>
      </c>
      <c r="G331" s="3" t="s">
        <v>925</v>
      </c>
      <c r="H331" s="3" t="s">
        <v>361</v>
      </c>
      <c r="I331" s="3" t="s">
        <v>362</v>
      </c>
      <c r="J331" s="3">
        <v>70</v>
      </c>
      <c r="K331" s="3" t="s">
        <v>13</v>
      </c>
      <c r="L331" s="3" t="s">
        <v>152</v>
      </c>
      <c r="M331" s="2">
        <v>109.9996</v>
      </c>
      <c r="N331" s="2">
        <v>7699.9719999999998</v>
      </c>
      <c r="O331" s="3" t="s">
        <v>42</v>
      </c>
    </row>
    <row r="332" spans="1:15" hidden="1" x14ac:dyDescent="0.25">
      <c r="A332" s="3" t="s">
        <v>36</v>
      </c>
      <c r="B332" s="3">
        <v>1941</v>
      </c>
      <c r="C332" s="3" t="s">
        <v>923</v>
      </c>
      <c r="D332" s="3" t="s">
        <v>917</v>
      </c>
      <c r="E332" s="3" t="s">
        <v>924</v>
      </c>
      <c r="F332" s="3" t="s">
        <v>135</v>
      </c>
      <c r="G332" s="3" t="s">
        <v>925</v>
      </c>
      <c r="H332" s="3" t="s">
        <v>359</v>
      </c>
      <c r="I332" s="3" t="s">
        <v>360</v>
      </c>
      <c r="J332" s="3">
        <v>300</v>
      </c>
      <c r="K332" s="3" t="s">
        <v>13</v>
      </c>
      <c r="L332" s="3" t="s">
        <v>152</v>
      </c>
      <c r="M332" s="2">
        <v>33.004600000000003</v>
      </c>
      <c r="N332" s="2">
        <v>9901.3799999999992</v>
      </c>
      <c r="O332" s="3" t="s">
        <v>42</v>
      </c>
    </row>
    <row r="333" spans="1:15" hidden="1" x14ac:dyDescent="0.25">
      <c r="A333" s="3" t="s">
        <v>36</v>
      </c>
      <c r="B333" s="3">
        <v>1941</v>
      </c>
      <c r="C333" s="3" t="s">
        <v>923</v>
      </c>
      <c r="D333" s="3" t="s">
        <v>917</v>
      </c>
      <c r="E333" s="3" t="s">
        <v>924</v>
      </c>
      <c r="F333" s="3" t="s">
        <v>135</v>
      </c>
      <c r="G333" s="3" t="s">
        <v>925</v>
      </c>
      <c r="H333" s="3" t="s">
        <v>926</v>
      </c>
      <c r="I333" s="3" t="s">
        <v>927</v>
      </c>
      <c r="J333" s="3">
        <v>36</v>
      </c>
      <c r="K333" s="3" t="s">
        <v>13</v>
      </c>
      <c r="L333" s="3" t="s">
        <v>152</v>
      </c>
      <c r="M333" s="2">
        <v>150.0016</v>
      </c>
      <c r="N333" s="2">
        <v>5400.0576000000001</v>
      </c>
      <c r="O333" s="3" t="s">
        <v>42</v>
      </c>
    </row>
    <row r="334" spans="1:15" hidden="1" x14ac:dyDescent="0.25">
      <c r="A334" s="3" t="s">
        <v>36</v>
      </c>
      <c r="B334" s="3">
        <v>1941</v>
      </c>
      <c r="C334" s="3" t="s">
        <v>923</v>
      </c>
      <c r="D334" s="3" t="s">
        <v>917</v>
      </c>
      <c r="E334" s="3" t="s">
        <v>924</v>
      </c>
      <c r="F334" s="3" t="s">
        <v>135</v>
      </c>
      <c r="G334" s="3" t="s">
        <v>925</v>
      </c>
      <c r="H334" s="3" t="s">
        <v>373</v>
      </c>
      <c r="I334" s="3" t="s">
        <v>374</v>
      </c>
      <c r="J334" s="3">
        <v>70</v>
      </c>
      <c r="K334" s="3" t="s">
        <v>13</v>
      </c>
      <c r="L334" s="3" t="s">
        <v>152</v>
      </c>
      <c r="M334" s="2">
        <v>40.497599999999998</v>
      </c>
      <c r="N334" s="2">
        <v>2834.8319999999999</v>
      </c>
      <c r="O334" s="3" t="s">
        <v>42</v>
      </c>
    </row>
    <row r="335" spans="1:15" hidden="1" x14ac:dyDescent="0.25">
      <c r="A335" s="3" t="s">
        <v>36</v>
      </c>
      <c r="B335" s="3">
        <v>1941</v>
      </c>
      <c r="C335" s="3" t="s">
        <v>923</v>
      </c>
      <c r="D335" s="3" t="s">
        <v>917</v>
      </c>
      <c r="E335" s="3" t="s">
        <v>924</v>
      </c>
      <c r="F335" s="3" t="s">
        <v>135</v>
      </c>
      <c r="G335" s="3" t="s">
        <v>925</v>
      </c>
      <c r="H335" s="3" t="s">
        <v>369</v>
      </c>
      <c r="I335" s="3" t="s">
        <v>370</v>
      </c>
      <c r="J335" s="3">
        <v>25</v>
      </c>
      <c r="K335" s="3" t="s">
        <v>13</v>
      </c>
      <c r="L335" s="3" t="s">
        <v>152</v>
      </c>
      <c r="M335" s="2">
        <v>38.999000000000002</v>
      </c>
      <c r="N335" s="2">
        <v>974.97500000000002</v>
      </c>
      <c r="O335" s="3" t="s">
        <v>42</v>
      </c>
    </row>
    <row r="336" spans="1:15" hidden="1" x14ac:dyDescent="0.25">
      <c r="A336" s="3" t="s">
        <v>36</v>
      </c>
      <c r="B336" s="3">
        <v>1941</v>
      </c>
      <c r="C336" s="3" t="s">
        <v>923</v>
      </c>
      <c r="D336" s="3" t="s">
        <v>917</v>
      </c>
      <c r="E336" s="3" t="s">
        <v>924</v>
      </c>
      <c r="F336" s="3" t="s">
        <v>135</v>
      </c>
      <c r="G336" s="3" t="s">
        <v>925</v>
      </c>
      <c r="H336" s="3" t="s">
        <v>365</v>
      </c>
      <c r="I336" s="3" t="s">
        <v>366</v>
      </c>
      <c r="J336" s="3">
        <v>40</v>
      </c>
      <c r="K336" s="3" t="s">
        <v>13</v>
      </c>
      <c r="L336" s="3" t="s">
        <v>152</v>
      </c>
      <c r="M336" s="2">
        <v>37.500399999999999</v>
      </c>
      <c r="N336" s="2">
        <v>1500.0160000000001</v>
      </c>
      <c r="O336" s="3" t="s">
        <v>42</v>
      </c>
    </row>
    <row r="337" spans="1:15" hidden="1" x14ac:dyDescent="0.25">
      <c r="A337" s="3" t="s">
        <v>36</v>
      </c>
      <c r="B337" s="3">
        <v>1946</v>
      </c>
      <c r="C337" s="3" t="s">
        <v>928</v>
      </c>
      <c r="D337" s="3" t="s">
        <v>929</v>
      </c>
      <c r="E337" s="3" t="s">
        <v>930</v>
      </c>
      <c r="F337" s="3" t="s">
        <v>135</v>
      </c>
      <c r="G337" s="3" t="s">
        <v>931</v>
      </c>
      <c r="H337" s="3" t="s">
        <v>932</v>
      </c>
      <c r="I337" s="3" t="s">
        <v>933</v>
      </c>
      <c r="J337" s="3">
        <v>5</v>
      </c>
      <c r="K337" s="3" t="s">
        <v>13</v>
      </c>
      <c r="L337" s="3" t="s">
        <v>934</v>
      </c>
      <c r="M337" s="2">
        <v>938.1</v>
      </c>
      <c r="N337" s="2">
        <v>4690.5</v>
      </c>
      <c r="O337" s="3" t="s">
        <v>42</v>
      </c>
    </row>
    <row r="338" spans="1:15" hidden="1" x14ac:dyDescent="0.25">
      <c r="A338" s="3" t="s">
        <v>36</v>
      </c>
      <c r="B338" s="3">
        <v>1946</v>
      </c>
      <c r="C338" s="3" t="s">
        <v>928</v>
      </c>
      <c r="D338" s="3" t="s">
        <v>929</v>
      </c>
      <c r="E338" s="3" t="s">
        <v>930</v>
      </c>
      <c r="F338" s="3" t="s">
        <v>135</v>
      </c>
      <c r="G338" s="3" t="s">
        <v>931</v>
      </c>
      <c r="H338" s="3" t="s">
        <v>935</v>
      </c>
      <c r="I338" s="3" t="s">
        <v>936</v>
      </c>
      <c r="J338" s="3">
        <v>2</v>
      </c>
      <c r="K338" s="3" t="s">
        <v>13</v>
      </c>
      <c r="L338" s="3" t="s">
        <v>934</v>
      </c>
      <c r="M338" s="2">
        <v>9381</v>
      </c>
      <c r="N338" s="2">
        <v>18762</v>
      </c>
      <c r="O338" s="3" t="s">
        <v>42</v>
      </c>
    </row>
    <row r="339" spans="1:15" hidden="1" x14ac:dyDescent="0.25">
      <c r="A339" s="3" t="s">
        <v>36</v>
      </c>
      <c r="B339" s="3">
        <v>1946</v>
      </c>
      <c r="C339" s="3" t="s">
        <v>928</v>
      </c>
      <c r="D339" s="3" t="s">
        <v>929</v>
      </c>
      <c r="E339" s="3" t="s">
        <v>930</v>
      </c>
      <c r="F339" s="3" t="s">
        <v>135</v>
      </c>
      <c r="G339" s="3" t="s">
        <v>931</v>
      </c>
      <c r="H339" s="3" t="s">
        <v>937</v>
      </c>
      <c r="I339" s="3" t="s">
        <v>938</v>
      </c>
      <c r="J339" s="3">
        <v>10</v>
      </c>
      <c r="K339" s="3" t="s">
        <v>13</v>
      </c>
      <c r="L339" s="3" t="s">
        <v>934</v>
      </c>
      <c r="M339" s="2">
        <v>1174.0999999999999</v>
      </c>
      <c r="N339" s="2">
        <v>11741</v>
      </c>
      <c r="O339" s="3" t="s">
        <v>42</v>
      </c>
    </row>
    <row r="340" spans="1:15" hidden="1" x14ac:dyDescent="0.25">
      <c r="A340" s="3" t="s">
        <v>36</v>
      </c>
      <c r="B340" s="3">
        <v>1946</v>
      </c>
      <c r="C340" s="3" t="s">
        <v>928</v>
      </c>
      <c r="D340" s="3" t="s">
        <v>929</v>
      </c>
      <c r="E340" s="3" t="s">
        <v>930</v>
      </c>
      <c r="F340" s="3" t="s">
        <v>135</v>
      </c>
      <c r="G340" s="3" t="s">
        <v>931</v>
      </c>
      <c r="H340" s="3" t="s">
        <v>939</v>
      </c>
      <c r="I340" s="3" t="s">
        <v>940</v>
      </c>
      <c r="J340" s="3">
        <v>6</v>
      </c>
      <c r="K340" s="3" t="s">
        <v>13</v>
      </c>
      <c r="L340" s="3" t="s">
        <v>934</v>
      </c>
      <c r="M340" s="2">
        <v>643.1</v>
      </c>
      <c r="N340" s="2">
        <v>3858.6</v>
      </c>
      <c r="O340" s="3" t="s">
        <v>42</v>
      </c>
    </row>
    <row r="341" spans="1:15" hidden="1" x14ac:dyDescent="0.25">
      <c r="A341" s="3" t="s">
        <v>36</v>
      </c>
      <c r="B341" s="3">
        <v>1946</v>
      </c>
      <c r="C341" s="3" t="s">
        <v>928</v>
      </c>
      <c r="D341" s="3" t="s">
        <v>929</v>
      </c>
      <c r="E341" s="3" t="s">
        <v>930</v>
      </c>
      <c r="F341" s="3" t="s">
        <v>135</v>
      </c>
      <c r="G341" s="3" t="s">
        <v>931</v>
      </c>
      <c r="H341" s="3" t="s">
        <v>941</v>
      </c>
      <c r="I341" s="3" t="s">
        <v>942</v>
      </c>
      <c r="J341" s="3">
        <v>20</v>
      </c>
      <c r="K341" s="3" t="s">
        <v>13</v>
      </c>
      <c r="L341" s="3" t="s">
        <v>934</v>
      </c>
      <c r="M341" s="2">
        <v>106.2</v>
      </c>
      <c r="N341" s="2">
        <v>2124</v>
      </c>
      <c r="O341" s="3" t="s">
        <v>42</v>
      </c>
    </row>
    <row r="342" spans="1:15" hidden="1" x14ac:dyDescent="0.25">
      <c r="A342" s="3" t="s">
        <v>36</v>
      </c>
      <c r="B342" s="3">
        <v>1946</v>
      </c>
      <c r="C342" s="3" t="s">
        <v>928</v>
      </c>
      <c r="D342" s="3" t="s">
        <v>929</v>
      </c>
      <c r="E342" s="3" t="s">
        <v>930</v>
      </c>
      <c r="F342" s="3" t="s">
        <v>135</v>
      </c>
      <c r="G342" s="3" t="s">
        <v>931</v>
      </c>
      <c r="H342" s="3" t="s">
        <v>943</v>
      </c>
      <c r="I342" s="3" t="s">
        <v>944</v>
      </c>
      <c r="J342" s="3">
        <v>20</v>
      </c>
      <c r="K342" s="3" t="s">
        <v>13</v>
      </c>
      <c r="L342" s="3" t="s">
        <v>934</v>
      </c>
      <c r="M342" s="2">
        <v>147.5</v>
      </c>
      <c r="N342" s="2">
        <v>2950</v>
      </c>
      <c r="O342" s="3" t="s">
        <v>42</v>
      </c>
    </row>
    <row r="343" spans="1:15" hidden="1" x14ac:dyDescent="0.25">
      <c r="A343" s="3" t="s">
        <v>36</v>
      </c>
      <c r="B343" s="3">
        <v>1946</v>
      </c>
      <c r="C343" s="3" t="s">
        <v>928</v>
      </c>
      <c r="D343" s="3" t="s">
        <v>929</v>
      </c>
      <c r="E343" s="3" t="s">
        <v>930</v>
      </c>
      <c r="F343" s="3" t="s">
        <v>135</v>
      </c>
      <c r="G343" s="3" t="s">
        <v>931</v>
      </c>
      <c r="H343" s="3" t="s">
        <v>945</v>
      </c>
      <c r="I343" s="3" t="s">
        <v>946</v>
      </c>
      <c r="J343" s="3">
        <v>5</v>
      </c>
      <c r="K343" s="3" t="s">
        <v>13</v>
      </c>
      <c r="L343" s="3" t="s">
        <v>934</v>
      </c>
      <c r="M343" s="2">
        <v>702.1</v>
      </c>
      <c r="N343" s="2">
        <v>3510.5</v>
      </c>
      <c r="O343" s="3" t="s">
        <v>42</v>
      </c>
    </row>
    <row r="344" spans="1:15" hidden="1" x14ac:dyDescent="0.25">
      <c r="A344" s="3" t="s">
        <v>36</v>
      </c>
      <c r="B344" s="3">
        <v>1946</v>
      </c>
      <c r="C344" s="3" t="s">
        <v>928</v>
      </c>
      <c r="D344" s="3" t="s">
        <v>929</v>
      </c>
      <c r="E344" s="3" t="s">
        <v>930</v>
      </c>
      <c r="F344" s="3" t="s">
        <v>135</v>
      </c>
      <c r="G344" s="3" t="s">
        <v>931</v>
      </c>
      <c r="H344" s="3" t="s">
        <v>947</v>
      </c>
      <c r="I344" s="3" t="s">
        <v>948</v>
      </c>
      <c r="J344" s="3">
        <v>7</v>
      </c>
      <c r="K344" s="3" t="s">
        <v>13</v>
      </c>
      <c r="L344" s="3" t="s">
        <v>934</v>
      </c>
      <c r="M344" s="2">
        <v>8201</v>
      </c>
      <c r="N344" s="2">
        <v>57407</v>
      </c>
      <c r="O344" s="3" t="s">
        <v>42</v>
      </c>
    </row>
    <row r="345" spans="1:15" hidden="1" x14ac:dyDescent="0.25">
      <c r="A345" s="3" t="s">
        <v>36</v>
      </c>
      <c r="B345" s="3">
        <v>1946</v>
      </c>
      <c r="C345" s="3" t="s">
        <v>928</v>
      </c>
      <c r="D345" s="3" t="s">
        <v>929</v>
      </c>
      <c r="E345" s="3" t="s">
        <v>930</v>
      </c>
      <c r="F345" s="3" t="s">
        <v>135</v>
      </c>
      <c r="G345" s="3" t="s">
        <v>931</v>
      </c>
      <c r="H345" s="3" t="s">
        <v>949</v>
      </c>
      <c r="I345" s="3" t="s">
        <v>950</v>
      </c>
      <c r="J345" s="3">
        <v>1</v>
      </c>
      <c r="K345" s="3" t="s">
        <v>13</v>
      </c>
      <c r="L345" s="3" t="s">
        <v>934</v>
      </c>
      <c r="M345" s="2">
        <v>9381</v>
      </c>
      <c r="N345" s="2">
        <v>9381</v>
      </c>
      <c r="O345" s="3" t="s">
        <v>42</v>
      </c>
    </row>
    <row r="346" spans="1:15" hidden="1" x14ac:dyDescent="0.25">
      <c r="A346" s="3" t="s">
        <v>36</v>
      </c>
      <c r="B346" s="3">
        <v>1946</v>
      </c>
      <c r="C346" s="3" t="s">
        <v>928</v>
      </c>
      <c r="D346" s="3" t="s">
        <v>929</v>
      </c>
      <c r="E346" s="3" t="s">
        <v>930</v>
      </c>
      <c r="F346" s="3" t="s">
        <v>135</v>
      </c>
      <c r="G346" s="3" t="s">
        <v>931</v>
      </c>
      <c r="H346" s="3" t="s">
        <v>951</v>
      </c>
      <c r="I346" s="3" t="s">
        <v>952</v>
      </c>
      <c r="J346" s="3">
        <v>4</v>
      </c>
      <c r="K346" s="3" t="s">
        <v>13</v>
      </c>
      <c r="L346" s="3" t="s">
        <v>934</v>
      </c>
      <c r="M346" s="2">
        <v>14101</v>
      </c>
      <c r="N346" s="2">
        <v>56404</v>
      </c>
      <c r="O346" s="3" t="s">
        <v>42</v>
      </c>
    </row>
    <row r="347" spans="1:15" hidden="1" x14ac:dyDescent="0.25">
      <c r="A347" s="3" t="s">
        <v>36</v>
      </c>
      <c r="B347" s="3">
        <v>1950</v>
      </c>
      <c r="C347" s="3" t="s">
        <v>953</v>
      </c>
      <c r="D347" s="3" t="s">
        <v>954</v>
      </c>
      <c r="E347" s="3" t="s">
        <v>955</v>
      </c>
      <c r="F347" s="3" t="s">
        <v>40</v>
      </c>
      <c r="G347" s="3" t="s">
        <v>956</v>
      </c>
      <c r="H347" s="3" t="s">
        <v>365</v>
      </c>
      <c r="I347" s="3" t="s">
        <v>366</v>
      </c>
      <c r="J347" s="3">
        <v>10</v>
      </c>
      <c r="K347" s="3" t="s">
        <v>13</v>
      </c>
      <c r="L347" s="3" t="s">
        <v>152</v>
      </c>
      <c r="M347" s="2">
        <v>37.500399999999999</v>
      </c>
      <c r="N347" s="2">
        <v>375.00400000000002</v>
      </c>
      <c r="O347" s="3" t="s">
        <v>42</v>
      </c>
    </row>
    <row r="348" spans="1:15" hidden="1" x14ac:dyDescent="0.25">
      <c r="A348" s="3" t="s">
        <v>36</v>
      </c>
      <c r="B348" s="3">
        <v>1950</v>
      </c>
      <c r="C348" s="3" t="s">
        <v>953</v>
      </c>
      <c r="D348" s="3" t="s">
        <v>954</v>
      </c>
      <c r="E348" s="3" t="s">
        <v>955</v>
      </c>
      <c r="F348" s="3" t="s">
        <v>40</v>
      </c>
      <c r="G348" s="3" t="s">
        <v>956</v>
      </c>
      <c r="H348" s="3" t="s">
        <v>926</v>
      </c>
      <c r="I348" s="3" t="s">
        <v>927</v>
      </c>
      <c r="J348" s="3">
        <v>64</v>
      </c>
      <c r="K348" s="3" t="s">
        <v>13</v>
      </c>
      <c r="L348" s="3" t="s">
        <v>152</v>
      </c>
      <c r="M348" s="2">
        <v>150.0016</v>
      </c>
      <c r="N348" s="2">
        <v>9600.1023999999998</v>
      </c>
      <c r="O348" s="3" t="s">
        <v>42</v>
      </c>
    </row>
    <row r="349" spans="1:15" hidden="1" x14ac:dyDescent="0.25">
      <c r="A349" s="3" t="s">
        <v>36</v>
      </c>
      <c r="B349" s="3">
        <v>1951</v>
      </c>
      <c r="C349" s="3" t="s">
        <v>957</v>
      </c>
      <c r="D349" s="3" t="s">
        <v>954</v>
      </c>
      <c r="E349" s="3" t="s">
        <v>958</v>
      </c>
      <c r="F349" s="3" t="s">
        <v>40</v>
      </c>
      <c r="G349" s="3" t="s">
        <v>959</v>
      </c>
      <c r="H349" s="3" t="s">
        <v>11</v>
      </c>
      <c r="I349" s="3" t="s">
        <v>12</v>
      </c>
      <c r="J349" s="3">
        <v>18</v>
      </c>
      <c r="K349" s="3" t="s">
        <v>13</v>
      </c>
      <c r="L349" s="3" t="s">
        <v>14</v>
      </c>
      <c r="M349" s="2">
        <v>46</v>
      </c>
      <c r="N349" s="2">
        <v>828</v>
      </c>
      <c r="O349" s="3" t="s">
        <v>42</v>
      </c>
    </row>
    <row r="350" spans="1:15" hidden="1" x14ac:dyDescent="0.25">
      <c r="A350" s="3" t="s">
        <v>36</v>
      </c>
      <c r="B350" s="3">
        <v>1952</v>
      </c>
      <c r="C350" s="3" t="s">
        <v>960</v>
      </c>
      <c r="D350" s="3" t="s">
        <v>954</v>
      </c>
      <c r="E350" s="3" t="s">
        <v>961</v>
      </c>
      <c r="F350" s="3" t="s">
        <v>135</v>
      </c>
      <c r="G350" s="3" t="s">
        <v>962</v>
      </c>
      <c r="H350" s="3" t="s">
        <v>963</v>
      </c>
      <c r="I350" s="3" t="s">
        <v>964</v>
      </c>
      <c r="J350" s="3">
        <v>75</v>
      </c>
      <c r="K350" s="3" t="s">
        <v>13</v>
      </c>
      <c r="L350" s="3" t="s">
        <v>965</v>
      </c>
      <c r="M350" s="2">
        <v>389.4</v>
      </c>
      <c r="N350" s="2">
        <v>29205</v>
      </c>
      <c r="O350" s="3" t="s">
        <v>42</v>
      </c>
    </row>
    <row r="351" spans="1:15" hidden="1" x14ac:dyDescent="0.25">
      <c r="A351" s="3" t="s">
        <v>36</v>
      </c>
      <c r="B351" s="3">
        <v>1952</v>
      </c>
      <c r="C351" s="3" t="s">
        <v>960</v>
      </c>
      <c r="D351" s="3" t="s">
        <v>954</v>
      </c>
      <c r="E351" s="3" t="s">
        <v>961</v>
      </c>
      <c r="F351" s="3" t="s">
        <v>135</v>
      </c>
      <c r="G351" s="3" t="s">
        <v>962</v>
      </c>
      <c r="H351" s="3" t="s">
        <v>966</v>
      </c>
      <c r="I351" s="3" t="s">
        <v>967</v>
      </c>
      <c r="J351" s="3">
        <v>75</v>
      </c>
      <c r="K351" s="3" t="s">
        <v>13</v>
      </c>
      <c r="L351" s="3" t="s">
        <v>965</v>
      </c>
      <c r="M351" s="2">
        <v>139.19999999999999</v>
      </c>
      <c r="N351" s="2">
        <v>10440</v>
      </c>
      <c r="O351" s="3" t="s">
        <v>42</v>
      </c>
    </row>
    <row r="352" spans="1:15" hidden="1" x14ac:dyDescent="0.25">
      <c r="A352" s="3" t="s">
        <v>36</v>
      </c>
      <c r="B352" s="3">
        <v>1953</v>
      </c>
      <c r="C352" s="3" t="s">
        <v>968</v>
      </c>
      <c r="D352" s="3" t="s">
        <v>954</v>
      </c>
      <c r="E352" s="3" t="s">
        <v>969</v>
      </c>
      <c r="F352" s="3" t="s">
        <v>135</v>
      </c>
      <c r="G352" s="3" t="s">
        <v>970</v>
      </c>
      <c r="H352" s="3" t="s">
        <v>951</v>
      </c>
      <c r="I352" s="3" t="s">
        <v>952</v>
      </c>
      <c r="J352" s="3">
        <v>4</v>
      </c>
      <c r="K352" s="3" t="s">
        <v>13</v>
      </c>
      <c r="L352" s="3" t="s">
        <v>934</v>
      </c>
      <c r="M352" s="2">
        <v>14101</v>
      </c>
      <c r="N352" s="2">
        <v>56404</v>
      </c>
      <c r="O352" s="3" t="s">
        <v>42</v>
      </c>
    </row>
    <row r="353" spans="1:15" hidden="1" x14ac:dyDescent="0.25">
      <c r="A353" s="3" t="s">
        <v>36</v>
      </c>
      <c r="B353" s="3">
        <v>1953</v>
      </c>
      <c r="C353" s="3" t="s">
        <v>968</v>
      </c>
      <c r="D353" s="3" t="s">
        <v>954</v>
      </c>
      <c r="E353" s="3" t="s">
        <v>969</v>
      </c>
      <c r="F353" s="3" t="s">
        <v>135</v>
      </c>
      <c r="G353" s="3" t="s">
        <v>970</v>
      </c>
      <c r="H353" s="3" t="s">
        <v>971</v>
      </c>
      <c r="I353" s="3" t="s">
        <v>972</v>
      </c>
      <c r="J353" s="3">
        <v>50</v>
      </c>
      <c r="K353" s="3" t="s">
        <v>13</v>
      </c>
      <c r="L353" s="3" t="s">
        <v>934</v>
      </c>
      <c r="M353" s="2">
        <v>383.5</v>
      </c>
      <c r="N353" s="2">
        <v>19175</v>
      </c>
      <c r="O353" s="3" t="s">
        <v>42</v>
      </c>
    </row>
    <row r="354" spans="1:15" hidden="1" x14ac:dyDescent="0.25">
      <c r="A354" s="3" t="s">
        <v>36</v>
      </c>
      <c r="B354" s="3">
        <v>1956</v>
      </c>
      <c r="C354" s="3" t="s">
        <v>973</v>
      </c>
      <c r="D354" s="3" t="s">
        <v>974</v>
      </c>
      <c r="E354" s="3" t="s">
        <v>975</v>
      </c>
      <c r="F354" s="3" t="s">
        <v>135</v>
      </c>
      <c r="G354" s="3" t="s">
        <v>976</v>
      </c>
      <c r="H354" s="3" t="s">
        <v>947</v>
      </c>
      <c r="I354" s="3" t="s">
        <v>948</v>
      </c>
      <c r="J354" s="3">
        <v>1</v>
      </c>
      <c r="K354" s="3" t="s">
        <v>13</v>
      </c>
      <c r="L354" s="3" t="s">
        <v>934</v>
      </c>
      <c r="M354" s="2">
        <v>8201</v>
      </c>
      <c r="N354" s="2">
        <v>8201</v>
      </c>
      <c r="O354" s="3" t="s">
        <v>42</v>
      </c>
    </row>
    <row r="355" spans="1:15" hidden="1" x14ac:dyDescent="0.25">
      <c r="A355" s="3" t="s">
        <v>36</v>
      </c>
      <c r="B355" s="3">
        <v>1958</v>
      </c>
      <c r="C355" s="3" t="s">
        <v>977</v>
      </c>
      <c r="D355" s="3" t="s">
        <v>978</v>
      </c>
      <c r="E355" s="3" t="s">
        <v>979</v>
      </c>
      <c r="F355" s="3" t="s">
        <v>40</v>
      </c>
      <c r="G355" s="3" t="s">
        <v>980</v>
      </c>
      <c r="H355" s="3" t="s">
        <v>137</v>
      </c>
      <c r="I355" s="3" t="s">
        <v>138</v>
      </c>
      <c r="J355" s="3">
        <v>1400</v>
      </c>
      <c r="K355" s="3" t="s">
        <v>13</v>
      </c>
      <c r="L355" s="3" t="s">
        <v>139</v>
      </c>
      <c r="M355" s="2">
        <v>139.24</v>
      </c>
      <c r="N355" s="2">
        <v>194936</v>
      </c>
      <c r="O355" s="3" t="s">
        <v>42</v>
      </c>
    </row>
    <row r="356" spans="1:15" hidden="1" x14ac:dyDescent="0.25">
      <c r="A356" s="3" t="s">
        <v>36</v>
      </c>
      <c r="B356" s="3">
        <v>1959</v>
      </c>
      <c r="C356" s="3" t="s">
        <v>981</v>
      </c>
      <c r="D356" s="3" t="s">
        <v>978</v>
      </c>
      <c r="E356" s="3" t="s">
        <v>982</v>
      </c>
      <c r="F356" s="3" t="s">
        <v>135</v>
      </c>
      <c r="G356" s="3" t="s">
        <v>983</v>
      </c>
      <c r="H356" s="3" t="s">
        <v>984</v>
      </c>
      <c r="I356" s="3" t="s">
        <v>985</v>
      </c>
      <c r="J356" s="3">
        <v>5</v>
      </c>
      <c r="K356" s="3" t="s">
        <v>13</v>
      </c>
      <c r="L356" s="3" t="s">
        <v>986</v>
      </c>
      <c r="M356" s="2">
        <v>2950</v>
      </c>
      <c r="N356" s="2">
        <v>14750</v>
      </c>
      <c r="O356" s="3" t="s">
        <v>42</v>
      </c>
    </row>
    <row r="357" spans="1:15" hidden="1" x14ac:dyDescent="0.25">
      <c r="A357" s="3" t="s">
        <v>36</v>
      </c>
      <c r="B357" s="3">
        <v>1963</v>
      </c>
      <c r="C357" s="3" t="s">
        <v>987</v>
      </c>
      <c r="D357" s="3" t="s">
        <v>988</v>
      </c>
      <c r="E357" s="3" t="s">
        <v>989</v>
      </c>
      <c r="F357" s="3" t="s">
        <v>40</v>
      </c>
      <c r="G357" s="3" t="s">
        <v>990</v>
      </c>
      <c r="H357" s="3" t="s">
        <v>991</v>
      </c>
      <c r="I357" s="3" t="s">
        <v>992</v>
      </c>
      <c r="J357" s="3">
        <v>6</v>
      </c>
      <c r="K357" s="3" t="s">
        <v>13</v>
      </c>
      <c r="L357" s="3" t="s">
        <v>986</v>
      </c>
      <c r="M357" s="2">
        <v>13317.48</v>
      </c>
      <c r="N357" s="2">
        <v>79904.88</v>
      </c>
      <c r="O357" s="3" t="s">
        <v>42</v>
      </c>
    </row>
    <row r="358" spans="1:15" hidden="1" x14ac:dyDescent="0.25">
      <c r="A358" s="3" t="s">
        <v>36</v>
      </c>
      <c r="B358" s="3">
        <v>1963</v>
      </c>
      <c r="C358" s="3" t="s">
        <v>987</v>
      </c>
      <c r="D358" s="3" t="s">
        <v>988</v>
      </c>
      <c r="E358" s="3" t="s">
        <v>989</v>
      </c>
      <c r="F358" s="3" t="s">
        <v>40</v>
      </c>
      <c r="G358" s="3" t="s">
        <v>990</v>
      </c>
      <c r="H358" s="3" t="s">
        <v>993</v>
      </c>
      <c r="I358" s="3" t="s">
        <v>994</v>
      </c>
      <c r="J358" s="3">
        <v>1</v>
      </c>
      <c r="K358" s="3" t="s">
        <v>13</v>
      </c>
      <c r="L358" s="3" t="s">
        <v>986</v>
      </c>
      <c r="M358" s="2">
        <v>577.02</v>
      </c>
      <c r="N358" s="2">
        <v>577.02</v>
      </c>
      <c r="O358" s="3" t="s">
        <v>42</v>
      </c>
    </row>
    <row r="359" spans="1:15" hidden="1" x14ac:dyDescent="0.25">
      <c r="A359" s="3" t="s">
        <v>36</v>
      </c>
      <c r="B359" s="3">
        <v>1963</v>
      </c>
      <c r="C359" s="3" t="s">
        <v>987</v>
      </c>
      <c r="D359" s="3" t="s">
        <v>988</v>
      </c>
      <c r="E359" s="3" t="s">
        <v>989</v>
      </c>
      <c r="F359" s="3" t="s">
        <v>40</v>
      </c>
      <c r="G359" s="3" t="s">
        <v>990</v>
      </c>
      <c r="H359" s="3" t="s">
        <v>995</v>
      </c>
      <c r="I359" s="3" t="s">
        <v>996</v>
      </c>
      <c r="J359" s="3">
        <v>1</v>
      </c>
      <c r="K359" s="3" t="s">
        <v>13</v>
      </c>
      <c r="L359" s="3" t="s">
        <v>986</v>
      </c>
      <c r="M359" s="2">
        <v>619.5</v>
      </c>
      <c r="N359" s="2">
        <v>619.5</v>
      </c>
      <c r="O359" s="3" t="s">
        <v>42</v>
      </c>
    </row>
    <row r="360" spans="1:15" hidden="1" x14ac:dyDescent="0.25">
      <c r="A360" s="3" t="s">
        <v>36</v>
      </c>
      <c r="B360" s="3">
        <v>1978</v>
      </c>
      <c r="C360" s="3" t="s">
        <v>997</v>
      </c>
      <c r="D360" s="3" t="s">
        <v>998</v>
      </c>
      <c r="E360" s="3" t="s">
        <v>999</v>
      </c>
      <c r="F360" s="3" t="s">
        <v>40</v>
      </c>
      <c r="G360" s="3" t="s">
        <v>1000</v>
      </c>
      <c r="H360" s="3" t="s">
        <v>157</v>
      </c>
      <c r="I360" s="3" t="s">
        <v>158</v>
      </c>
      <c r="J360" s="3">
        <v>50</v>
      </c>
      <c r="K360" s="3" t="s">
        <v>13</v>
      </c>
      <c r="L360" s="3" t="s">
        <v>1001</v>
      </c>
      <c r="M360" s="2">
        <v>19.47</v>
      </c>
      <c r="N360" s="2">
        <v>973.5</v>
      </c>
      <c r="O360" s="3" t="s">
        <v>42</v>
      </c>
    </row>
    <row r="361" spans="1:15" hidden="1" x14ac:dyDescent="0.25">
      <c r="A361" s="3" t="s">
        <v>36</v>
      </c>
      <c r="B361" s="3">
        <v>1978</v>
      </c>
      <c r="C361" s="3" t="s">
        <v>997</v>
      </c>
      <c r="D361" s="3" t="s">
        <v>998</v>
      </c>
      <c r="E361" s="3" t="s">
        <v>999</v>
      </c>
      <c r="F361" s="3" t="s">
        <v>40</v>
      </c>
      <c r="G361" s="3" t="s">
        <v>1000</v>
      </c>
      <c r="H361" s="3" t="s">
        <v>1002</v>
      </c>
      <c r="I361" s="3" t="s">
        <v>1003</v>
      </c>
      <c r="J361" s="3">
        <v>100</v>
      </c>
      <c r="K361" s="3" t="s">
        <v>13</v>
      </c>
      <c r="L361" s="3" t="s">
        <v>1001</v>
      </c>
      <c r="M361" s="2">
        <v>2.714</v>
      </c>
      <c r="N361" s="2">
        <v>271.39999999999998</v>
      </c>
      <c r="O361" s="3" t="s">
        <v>42</v>
      </c>
    </row>
    <row r="362" spans="1:15" hidden="1" x14ac:dyDescent="0.25">
      <c r="A362" s="3" t="s">
        <v>36</v>
      </c>
      <c r="B362" s="3">
        <v>1978</v>
      </c>
      <c r="C362" s="3" t="s">
        <v>997</v>
      </c>
      <c r="D362" s="3" t="s">
        <v>998</v>
      </c>
      <c r="E362" s="3" t="s">
        <v>999</v>
      </c>
      <c r="F362" s="3" t="s">
        <v>40</v>
      </c>
      <c r="G362" s="3" t="s">
        <v>1000</v>
      </c>
      <c r="H362" s="3" t="s">
        <v>188</v>
      </c>
      <c r="I362" s="3" t="s">
        <v>189</v>
      </c>
      <c r="J362" s="3">
        <v>200</v>
      </c>
      <c r="K362" s="3" t="s">
        <v>13</v>
      </c>
      <c r="L362" s="3" t="s">
        <v>1001</v>
      </c>
      <c r="M362" s="2">
        <v>21</v>
      </c>
      <c r="N362" s="2">
        <v>4200</v>
      </c>
      <c r="O362" s="3" t="s">
        <v>42</v>
      </c>
    </row>
    <row r="363" spans="1:15" hidden="1" x14ac:dyDescent="0.25">
      <c r="A363" s="3" t="s">
        <v>36</v>
      </c>
      <c r="B363" s="3">
        <v>1978</v>
      </c>
      <c r="C363" s="3" t="s">
        <v>997</v>
      </c>
      <c r="D363" s="3" t="s">
        <v>998</v>
      </c>
      <c r="E363" s="3" t="s">
        <v>999</v>
      </c>
      <c r="F363" s="3" t="s">
        <v>40</v>
      </c>
      <c r="G363" s="3" t="s">
        <v>1000</v>
      </c>
      <c r="H363" s="3" t="s">
        <v>1004</v>
      </c>
      <c r="I363" s="3" t="s">
        <v>1005</v>
      </c>
      <c r="J363" s="3">
        <v>500</v>
      </c>
      <c r="K363" s="3" t="s">
        <v>13</v>
      </c>
      <c r="L363" s="3" t="s">
        <v>1001</v>
      </c>
      <c r="M363" s="2">
        <v>4.6020000000000003</v>
      </c>
      <c r="N363" s="2">
        <v>2301</v>
      </c>
      <c r="O363" s="3" t="s">
        <v>42</v>
      </c>
    </row>
    <row r="364" spans="1:15" hidden="1" x14ac:dyDescent="0.25">
      <c r="A364" s="3" t="s">
        <v>36</v>
      </c>
      <c r="B364" s="3">
        <v>1978</v>
      </c>
      <c r="C364" s="3" t="s">
        <v>997</v>
      </c>
      <c r="D364" s="3" t="s">
        <v>998</v>
      </c>
      <c r="E364" s="3" t="s">
        <v>999</v>
      </c>
      <c r="F364" s="3" t="s">
        <v>40</v>
      </c>
      <c r="G364" s="3" t="s">
        <v>1000</v>
      </c>
      <c r="H364" s="3" t="s">
        <v>502</v>
      </c>
      <c r="I364" s="3" t="s">
        <v>503</v>
      </c>
      <c r="J364" s="3">
        <v>50</v>
      </c>
      <c r="K364" s="3" t="s">
        <v>13</v>
      </c>
      <c r="L364" s="3" t="s">
        <v>1001</v>
      </c>
      <c r="M364" s="2">
        <v>21.735600000000002</v>
      </c>
      <c r="N364" s="2">
        <v>1086.78</v>
      </c>
      <c r="O364" s="3" t="s">
        <v>42</v>
      </c>
    </row>
    <row r="365" spans="1:15" hidden="1" x14ac:dyDescent="0.25">
      <c r="A365" s="3" t="s">
        <v>36</v>
      </c>
      <c r="B365" s="3">
        <v>1978</v>
      </c>
      <c r="C365" s="3" t="s">
        <v>997</v>
      </c>
      <c r="D365" s="3" t="s">
        <v>998</v>
      </c>
      <c r="E365" s="3" t="s">
        <v>999</v>
      </c>
      <c r="F365" s="3" t="s">
        <v>40</v>
      </c>
      <c r="G365" s="3" t="s">
        <v>1000</v>
      </c>
      <c r="H365" s="3" t="s">
        <v>161</v>
      </c>
      <c r="I365" s="3" t="s">
        <v>162</v>
      </c>
      <c r="J365" s="3">
        <v>100</v>
      </c>
      <c r="K365" s="3" t="s">
        <v>13</v>
      </c>
      <c r="L365" s="3" t="s">
        <v>1001</v>
      </c>
      <c r="M365" s="2">
        <v>28.32</v>
      </c>
      <c r="N365" s="2">
        <v>2832</v>
      </c>
      <c r="O365" s="3" t="s">
        <v>42</v>
      </c>
    </row>
    <row r="366" spans="1:15" hidden="1" x14ac:dyDescent="0.25">
      <c r="A366" s="3" t="s">
        <v>36</v>
      </c>
      <c r="B366" s="3">
        <v>1978</v>
      </c>
      <c r="C366" s="3" t="s">
        <v>997</v>
      </c>
      <c r="D366" s="3" t="s">
        <v>998</v>
      </c>
      <c r="E366" s="3" t="s">
        <v>999</v>
      </c>
      <c r="F366" s="3" t="s">
        <v>40</v>
      </c>
      <c r="G366" s="3" t="s">
        <v>1000</v>
      </c>
      <c r="H366" s="3" t="s">
        <v>1006</v>
      </c>
      <c r="I366" s="3" t="s">
        <v>1007</v>
      </c>
      <c r="J366" s="3">
        <v>30</v>
      </c>
      <c r="K366" s="3" t="s">
        <v>13</v>
      </c>
      <c r="L366" s="3" t="s">
        <v>1001</v>
      </c>
      <c r="M366" s="2">
        <v>114.46</v>
      </c>
      <c r="N366" s="2">
        <v>3433.8</v>
      </c>
      <c r="O366" s="3" t="s">
        <v>42</v>
      </c>
    </row>
    <row r="367" spans="1:15" hidden="1" x14ac:dyDescent="0.25">
      <c r="A367" s="3" t="s">
        <v>36</v>
      </c>
      <c r="B367" s="3">
        <v>1978</v>
      </c>
      <c r="C367" s="3" t="s">
        <v>997</v>
      </c>
      <c r="D367" s="3" t="s">
        <v>998</v>
      </c>
      <c r="E367" s="3" t="s">
        <v>999</v>
      </c>
      <c r="F367" s="3" t="s">
        <v>40</v>
      </c>
      <c r="G367" s="3" t="s">
        <v>1000</v>
      </c>
      <c r="H367" s="3" t="s">
        <v>308</v>
      </c>
      <c r="I367" s="3" t="s">
        <v>309</v>
      </c>
      <c r="J367" s="3">
        <v>500</v>
      </c>
      <c r="K367" s="3" t="s">
        <v>13</v>
      </c>
      <c r="L367" s="3" t="s">
        <v>1001</v>
      </c>
      <c r="M367" s="2">
        <v>2.09</v>
      </c>
      <c r="N367" s="2">
        <v>1045</v>
      </c>
      <c r="O367" s="3" t="s">
        <v>42</v>
      </c>
    </row>
    <row r="368" spans="1:15" hidden="1" x14ac:dyDescent="0.25">
      <c r="A368" s="3" t="s">
        <v>36</v>
      </c>
      <c r="B368" s="3">
        <v>1978</v>
      </c>
      <c r="C368" s="3" t="s">
        <v>997</v>
      </c>
      <c r="D368" s="3" t="s">
        <v>998</v>
      </c>
      <c r="E368" s="3" t="s">
        <v>999</v>
      </c>
      <c r="F368" s="3" t="s">
        <v>40</v>
      </c>
      <c r="G368" s="3" t="s">
        <v>1000</v>
      </c>
      <c r="H368" s="3" t="s">
        <v>477</v>
      </c>
      <c r="I368" s="3" t="s">
        <v>478</v>
      </c>
      <c r="J368" s="3">
        <v>35</v>
      </c>
      <c r="K368" s="3" t="s">
        <v>13</v>
      </c>
      <c r="L368" s="3" t="s">
        <v>1001</v>
      </c>
      <c r="M368" s="2">
        <v>18.821000000000002</v>
      </c>
      <c r="N368" s="2">
        <v>658.73500000000001</v>
      </c>
      <c r="O368" s="3" t="s">
        <v>42</v>
      </c>
    </row>
    <row r="369" spans="1:15" hidden="1" x14ac:dyDescent="0.25">
      <c r="A369" s="3" t="s">
        <v>36</v>
      </c>
      <c r="B369" s="3">
        <v>1978</v>
      </c>
      <c r="C369" s="3" t="s">
        <v>997</v>
      </c>
      <c r="D369" s="3" t="s">
        <v>998</v>
      </c>
      <c r="E369" s="3" t="s">
        <v>999</v>
      </c>
      <c r="F369" s="3" t="s">
        <v>40</v>
      </c>
      <c r="G369" s="3" t="s">
        <v>1000</v>
      </c>
      <c r="H369" s="3" t="s">
        <v>192</v>
      </c>
      <c r="I369" s="3" t="s">
        <v>193</v>
      </c>
      <c r="J369" s="3">
        <v>50</v>
      </c>
      <c r="K369" s="3" t="s">
        <v>13</v>
      </c>
      <c r="L369" s="3" t="s">
        <v>1001</v>
      </c>
      <c r="M369" s="2">
        <v>26.667999999999999</v>
      </c>
      <c r="N369" s="2">
        <v>1333.4</v>
      </c>
      <c r="O369" s="3" t="s">
        <v>42</v>
      </c>
    </row>
    <row r="370" spans="1:15" hidden="1" x14ac:dyDescent="0.25">
      <c r="A370" s="3" t="s">
        <v>36</v>
      </c>
      <c r="B370" s="3">
        <v>1978</v>
      </c>
      <c r="C370" s="3" t="s">
        <v>997</v>
      </c>
      <c r="D370" s="3" t="s">
        <v>998</v>
      </c>
      <c r="E370" s="3" t="s">
        <v>999</v>
      </c>
      <c r="F370" s="3" t="s">
        <v>40</v>
      </c>
      <c r="G370" s="3" t="s">
        <v>1000</v>
      </c>
      <c r="H370" s="3" t="s">
        <v>209</v>
      </c>
      <c r="I370" s="3" t="s">
        <v>210</v>
      </c>
      <c r="J370" s="3">
        <v>200</v>
      </c>
      <c r="K370" s="3" t="s">
        <v>13</v>
      </c>
      <c r="L370" s="3" t="s">
        <v>1001</v>
      </c>
      <c r="M370" s="2">
        <v>3.15</v>
      </c>
      <c r="N370" s="2">
        <v>630</v>
      </c>
      <c r="O370" s="3" t="s">
        <v>42</v>
      </c>
    </row>
    <row r="371" spans="1:15" hidden="1" x14ac:dyDescent="0.25">
      <c r="A371" s="3" t="s">
        <v>36</v>
      </c>
      <c r="B371" s="3">
        <v>1978</v>
      </c>
      <c r="C371" s="3" t="s">
        <v>997</v>
      </c>
      <c r="D371" s="3" t="s">
        <v>998</v>
      </c>
      <c r="E371" s="3" t="s">
        <v>999</v>
      </c>
      <c r="F371" s="3" t="s">
        <v>40</v>
      </c>
      <c r="G371" s="3" t="s">
        <v>1000</v>
      </c>
      <c r="H371" s="3" t="s">
        <v>487</v>
      </c>
      <c r="I371" s="3" t="s">
        <v>488</v>
      </c>
      <c r="J371" s="3">
        <v>10</v>
      </c>
      <c r="K371" s="3" t="s">
        <v>13</v>
      </c>
      <c r="L371" s="3" t="s">
        <v>1001</v>
      </c>
      <c r="M371" s="2">
        <v>149.86000000000001</v>
      </c>
      <c r="N371" s="2">
        <v>1498.6</v>
      </c>
      <c r="O371" s="3" t="s">
        <v>42</v>
      </c>
    </row>
    <row r="372" spans="1:15" hidden="1" x14ac:dyDescent="0.25">
      <c r="A372" s="3" t="s">
        <v>36</v>
      </c>
      <c r="B372" s="3">
        <v>1978</v>
      </c>
      <c r="C372" s="3" t="s">
        <v>997</v>
      </c>
      <c r="D372" s="3" t="s">
        <v>998</v>
      </c>
      <c r="E372" s="3" t="s">
        <v>999</v>
      </c>
      <c r="F372" s="3" t="s">
        <v>40</v>
      </c>
      <c r="G372" s="3" t="s">
        <v>1000</v>
      </c>
      <c r="H372" s="3" t="s">
        <v>483</v>
      </c>
      <c r="I372" s="3" t="s">
        <v>484</v>
      </c>
      <c r="J372" s="3">
        <v>25</v>
      </c>
      <c r="K372" s="3" t="s">
        <v>13</v>
      </c>
      <c r="L372" s="3" t="s">
        <v>1001</v>
      </c>
      <c r="M372" s="2">
        <v>66.08</v>
      </c>
      <c r="N372" s="2">
        <v>1652</v>
      </c>
      <c r="O372" s="3" t="s">
        <v>42</v>
      </c>
    </row>
    <row r="373" spans="1:15" hidden="1" x14ac:dyDescent="0.25">
      <c r="A373" s="3" t="s">
        <v>36</v>
      </c>
      <c r="B373" s="3">
        <v>1978</v>
      </c>
      <c r="C373" s="3" t="s">
        <v>997</v>
      </c>
      <c r="D373" s="3" t="s">
        <v>998</v>
      </c>
      <c r="E373" s="3" t="s">
        <v>999</v>
      </c>
      <c r="F373" s="3" t="s">
        <v>40</v>
      </c>
      <c r="G373" s="3" t="s">
        <v>1000</v>
      </c>
      <c r="H373" s="3" t="s">
        <v>520</v>
      </c>
      <c r="I373" s="3" t="s">
        <v>521</v>
      </c>
      <c r="J373" s="3">
        <v>32</v>
      </c>
      <c r="K373" s="3" t="s">
        <v>13</v>
      </c>
      <c r="L373" s="3" t="s">
        <v>1001</v>
      </c>
      <c r="M373" s="2">
        <v>11.8</v>
      </c>
      <c r="N373" s="2">
        <v>377.6</v>
      </c>
      <c r="O373" s="3" t="s">
        <v>42</v>
      </c>
    </row>
    <row r="374" spans="1:15" hidden="1" x14ac:dyDescent="0.25">
      <c r="A374" s="3" t="s">
        <v>36</v>
      </c>
      <c r="B374" s="3">
        <v>1978</v>
      </c>
      <c r="C374" s="3" t="s">
        <v>997</v>
      </c>
      <c r="D374" s="3" t="s">
        <v>998</v>
      </c>
      <c r="E374" s="3" t="s">
        <v>999</v>
      </c>
      <c r="F374" s="3" t="s">
        <v>40</v>
      </c>
      <c r="G374" s="3" t="s">
        <v>1000</v>
      </c>
      <c r="H374" s="3" t="s">
        <v>196</v>
      </c>
      <c r="I374" s="3" t="s">
        <v>197</v>
      </c>
      <c r="J374" s="3">
        <v>5</v>
      </c>
      <c r="K374" s="3" t="s">
        <v>13</v>
      </c>
      <c r="L374" s="3" t="s">
        <v>1001</v>
      </c>
      <c r="M374" s="2">
        <v>14.75</v>
      </c>
      <c r="N374" s="2">
        <v>73.75</v>
      </c>
      <c r="O374" s="3" t="s">
        <v>42</v>
      </c>
    </row>
    <row r="375" spans="1:15" hidden="1" x14ac:dyDescent="0.25">
      <c r="A375" s="3" t="s">
        <v>36</v>
      </c>
      <c r="B375" s="3">
        <v>1989</v>
      </c>
      <c r="C375" s="3" t="s">
        <v>1008</v>
      </c>
      <c r="D375" s="3" t="s">
        <v>1009</v>
      </c>
      <c r="E375" s="3" t="s">
        <v>1010</v>
      </c>
      <c r="F375" s="3" t="s">
        <v>135</v>
      </c>
      <c r="G375" s="3" t="s">
        <v>1011</v>
      </c>
      <c r="H375" s="3" t="s">
        <v>1012</v>
      </c>
      <c r="I375" s="3" t="s">
        <v>1013</v>
      </c>
      <c r="J375" s="3">
        <v>10</v>
      </c>
      <c r="K375" s="3" t="s">
        <v>13</v>
      </c>
      <c r="L375" s="3" t="s">
        <v>102</v>
      </c>
      <c r="M375" s="2">
        <v>277.3</v>
      </c>
      <c r="N375" s="2">
        <v>2773</v>
      </c>
      <c r="O375" s="3" t="s">
        <v>42</v>
      </c>
    </row>
    <row r="376" spans="1:15" hidden="1" x14ac:dyDescent="0.25">
      <c r="A376" s="3" t="s">
        <v>36</v>
      </c>
      <c r="B376" s="3">
        <v>1989</v>
      </c>
      <c r="C376" s="3" t="s">
        <v>1008</v>
      </c>
      <c r="D376" s="3" t="s">
        <v>1009</v>
      </c>
      <c r="E376" s="3" t="s">
        <v>1010</v>
      </c>
      <c r="F376" s="3" t="s">
        <v>135</v>
      </c>
      <c r="G376" s="3" t="s">
        <v>1011</v>
      </c>
      <c r="H376" s="3" t="s">
        <v>518</v>
      </c>
      <c r="I376" s="3" t="s">
        <v>519</v>
      </c>
      <c r="J376" s="3">
        <v>3</v>
      </c>
      <c r="K376" s="3" t="s">
        <v>13</v>
      </c>
      <c r="L376" s="3" t="s">
        <v>102</v>
      </c>
      <c r="M376" s="2">
        <v>26.9984</v>
      </c>
      <c r="N376" s="2">
        <v>80.995199999999997</v>
      </c>
      <c r="O376" s="3" t="s">
        <v>42</v>
      </c>
    </row>
    <row r="377" spans="1:15" hidden="1" x14ac:dyDescent="0.25">
      <c r="A377" s="3" t="s">
        <v>36</v>
      </c>
      <c r="B377" s="3">
        <v>1989</v>
      </c>
      <c r="C377" s="3" t="s">
        <v>1008</v>
      </c>
      <c r="D377" s="3" t="s">
        <v>1009</v>
      </c>
      <c r="E377" s="3" t="s">
        <v>1010</v>
      </c>
      <c r="F377" s="3" t="s">
        <v>135</v>
      </c>
      <c r="G377" s="3" t="s">
        <v>1011</v>
      </c>
      <c r="H377" s="3" t="s">
        <v>314</v>
      </c>
      <c r="I377" s="3" t="s">
        <v>315</v>
      </c>
      <c r="J377" s="3">
        <v>5</v>
      </c>
      <c r="K377" s="3" t="s">
        <v>13</v>
      </c>
      <c r="L377" s="3" t="s">
        <v>102</v>
      </c>
      <c r="M377" s="2">
        <v>1640.2</v>
      </c>
      <c r="N377" s="2">
        <v>8201</v>
      </c>
      <c r="O377" s="3" t="s">
        <v>42</v>
      </c>
    </row>
    <row r="378" spans="1:15" hidden="1" x14ac:dyDescent="0.25">
      <c r="A378" s="3" t="s">
        <v>36</v>
      </c>
      <c r="B378" s="3">
        <v>1989</v>
      </c>
      <c r="C378" s="3" t="s">
        <v>1008</v>
      </c>
      <c r="D378" s="3" t="s">
        <v>1009</v>
      </c>
      <c r="E378" s="3" t="s">
        <v>1010</v>
      </c>
      <c r="F378" s="3" t="s">
        <v>135</v>
      </c>
      <c r="G378" s="3" t="s">
        <v>1011</v>
      </c>
      <c r="H378" s="3" t="s">
        <v>1014</v>
      </c>
      <c r="I378" s="3" t="s">
        <v>1015</v>
      </c>
      <c r="J378" s="3">
        <v>25</v>
      </c>
      <c r="K378" s="3" t="s">
        <v>13</v>
      </c>
      <c r="L378" s="3" t="s">
        <v>102</v>
      </c>
      <c r="M378" s="2">
        <v>21.995200000000001</v>
      </c>
      <c r="N378" s="2">
        <v>549.88</v>
      </c>
      <c r="O378" s="3" t="s">
        <v>42</v>
      </c>
    </row>
    <row r="379" spans="1:15" hidden="1" x14ac:dyDescent="0.25">
      <c r="A379" s="3" t="s">
        <v>36</v>
      </c>
      <c r="B379" s="3">
        <v>1989</v>
      </c>
      <c r="C379" s="3" t="s">
        <v>1008</v>
      </c>
      <c r="D379" s="3" t="s">
        <v>1009</v>
      </c>
      <c r="E379" s="3" t="s">
        <v>1010</v>
      </c>
      <c r="F379" s="3" t="s">
        <v>135</v>
      </c>
      <c r="G379" s="3" t="s">
        <v>1011</v>
      </c>
      <c r="H379" s="3" t="s">
        <v>1016</v>
      </c>
      <c r="I379" s="3" t="s">
        <v>1017</v>
      </c>
      <c r="J379" s="3">
        <v>3</v>
      </c>
      <c r="K379" s="3" t="s">
        <v>13</v>
      </c>
      <c r="L379" s="3" t="s">
        <v>102</v>
      </c>
      <c r="M379" s="2">
        <v>1640.2</v>
      </c>
      <c r="N379" s="2">
        <v>4920.6000000000004</v>
      </c>
      <c r="O379" s="3" t="s">
        <v>42</v>
      </c>
    </row>
    <row r="380" spans="1:15" hidden="1" x14ac:dyDescent="0.25">
      <c r="A380" s="3" t="s">
        <v>36</v>
      </c>
      <c r="B380" s="3">
        <v>1989</v>
      </c>
      <c r="C380" s="3" t="s">
        <v>1008</v>
      </c>
      <c r="D380" s="3" t="s">
        <v>1009</v>
      </c>
      <c r="E380" s="3" t="s">
        <v>1010</v>
      </c>
      <c r="F380" s="3" t="s">
        <v>135</v>
      </c>
      <c r="G380" s="3" t="s">
        <v>1011</v>
      </c>
      <c r="H380" s="3" t="s">
        <v>1018</v>
      </c>
      <c r="I380" s="3" t="s">
        <v>1019</v>
      </c>
      <c r="J380" s="3">
        <v>1</v>
      </c>
      <c r="K380" s="3" t="s">
        <v>13</v>
      </c>
      <c r="L380" s="3" t="s">
        <v>102</v>
      </c>
      <c r="M380" s="2">
        <v>941.64</v>
      </c>
      <c r="N380" s="2">
        <v>941.64</v>
      </c>
      <c r="O380" s="3" t="s">
        <v>42</v>
      </c>
    </row>
    <row r="381" spans="1:15" hidden="1" x14ac:dyDescent="0.25">
      <c r="A381" s="3" t="s">
        <v>36</v>
      </c>
      <c r="B381" s="3">
        <v>1989</v>
      </c>
      <c r="C381" s="3" t="s">
        <v>1008</v>
      </c>
      <c r="D381" s="3" t="s">
        <v>1009</v>
      </c>
      <c r="E381" s="3" t="s">
        <v>1010</v>
      </c>
      <c r="F381" s="3" t="s">
        <v>135</v>
      </c>
      <c r="G381" s="3" t="s">
        <v>1011</v>
      </c>
      <c r="H381" s="3" t="s">
        <v>1020</v>
      </c>
      <c r="I381" s="3" t="s">
        <v>1021</v>
      </c>
      <c r="J381" s="3">
        <v>2</v>
      </c>
      <c r="K381" s="3" t="s">
        <v>13</v>
      </c>
      <c r="L381" s="3" t="s">
        <v>102</v>
      </c>
      <c r="M381" s="2">
        <v>489.7</v>
      </c>
      <c r="N381" s="2">
        <v>979.4</v>
      </c>
      <c r="O381" s="3" t="s">
        <v>42</v>
      </c>
    </row>
    <row r="382" spans="1:15" hidden="1" x14ac:dyDescent="0.25">
      <c r="A382" s="3" t="s">
        <v>36</v>
      </c>
      <c r="B382" s="3">
        <v>1989</v>
      </c>
      <c r="C382" s="3" t="s">
        <v>1008</v>
      </c>
      <c r="D382" s="3" t="s">
        <v>1009</v>
      </c>
      <c r="E382" s="3" t="s">
        <v>1010</v>
      </c>
      <c r="F382" s="3" t="s">
        <v>135</v>
      </c>
      <c r="G382" s="3" t="s">
        <v>1011</v>
      </c>
      <c r="H382" s="3" t="s">
        <v>485</v>
      </c>
      <c r="I382" s="3" t="s">
        <v>486</v>
      </c>
      <c r="J382" s="3">
        <v>34</v>
      </c>
      <c r="K382" s="3" t="s">
        <v>13</v>
      </c>
      <c r="L382" s="3" t="s">
        <v>102</v>
      </c>
      <c r="M382" s="2">
        <v>28.992599999999999</v>
      </c>
      <c r="N382" s="2">
        <v>985.74839999999995</v>
      </c>
      <c r="O382" s="3" t="s">
        <v>42</v>
      </c>
    </row>
    <row r="383" spans="1:15" hidden="1" x14ac:dyDescent="0.25">
      <c r="A383" s="3" t="s">
        <v>36</v>
      </c>
      <c r="B383" s="3">
        <v>1989</v>
      </c>
      <c r="C383" s="3" t="s">
        <v>1008</v>
      </c>
      <c r="D383" s="3" t="s">
        <v>1009</v>
      </c>
      <c r="E383" s="3" t="s">
        <v>1010</v>
      </c>
      <c r="F383" s="3" t="s">
        <v>135</v>
      </c>
      <c r="G383" s="3" t="s">
        <v>1011</v>
      </c>
      <c r="H383" s="3" t="s">
        <v>194</v>
      </c>
      <c r="I383" s="3" t="s">
        <v>195</v>
      </c>
      <c r="J383" s="3">
        <v>25</v>
      </c>
      <c r="K383" s="3" t="s">
        <v>13</v>
      </c>
      <c r="L383" s="3" t="s">
        <v>102</v>
      </c>
      <c r="M383" s="2">
        <v>12.944599999999999</v>
      </c>
      <c r="N383" s="2">
        <v>323.61500000000001</v>
      </c>
      <c r="O383" s="3" t="s">
        <v>42</v>
      </c>
    </row>
    <row r="384" spans="1:15" hidden="1" x14ac:dyDescent="0.25">
      <c r="A384" s="3" t="s">
        <v>36</v>
      </c>
      <c r="B384" s="3">
        <v>1989</v>
      </c>
      <c r="C384" s="3" t="s">
        <v>1008</v>
      </c>
      <c r="D384" s="3" t="s">
        <v>1009</v>
      </c>
      <c r="E384" s="3" t="s">
        <v>1010</v>
      </c>
      <c r="F384" s="3" t="s">
        <v>135</v>
      </c>
      <c r="G384" s="3" t="s">
        <v>1011</v>
      </c>
      <c r="H384" s="3" t="s">
        <v>144</v>
      </c>
      <c r="I384" s="3" t="s">
        <v>145</v>
      </c>
      <c r="J384" s="3">
        <v>50</v>
      </c>
      <c r="K384" s="3" t="s">
        <v>13</v>
      </c>
      <c r="L384" s="3" t="s">
        <v>102</v>
      </c>
      <c r="M384" s="2">
        <v>23.9422</v>
      </c>
      <c r="N384" s="2">
        <v>1197.1099999999999</v>
      </c>
      <c r="O384" s="3" t="s">
        <v>42</v>
      </c>
    </row>
    <row r="385" spans="1:15" hidden="1" x14ac:dyDescent="0.25">
      <c r="A385" s="3" t="s">
        <v>36</v>
      </c>
      <c r="B385" s="3">
        <v>1989</v>
      </c>
      <c r="C385" s="3" t="s">
        <v>1008</v>
      </c>
      <c r="D385" s="3" t="s">
        <v>1009</v>
      </c>
      <c r="E385" s="3" t="s">
        <v>1010</v>
      </c>
      <c r="F385" s="3" t="s">
        <v>135</v>
      </c>
      <c r="G385" s="3" t="s">
        <v>1011</v>
      </c>
      <c r="H385" s="3" t="s">
        <v>1022</v>
      </c>
      <c r="I385" s="3" t="s">
        <v>1023</v>
      </c>
      <c r="J385" s="3">
        <v>10</v>
      </c>
      <c r="K385" s="3" t="s">
        <v>13</v>
      </c>
      <c r="L385" s="3" t="s">
        <v>102</v>
      </c>
      <c r="M385" s="2">
        <v>135.995</v>
      </c>
      <c r="N385" s="2">
        <v>1359.95</v>
      </c>
      <c r="O385" s="3" t="s">
        <v>42</v>
      </c>
    </row>
    <row r="386" spans="1:15" hidden="1" x14ac:dyDescent="0.25">
      <c r="A386" s="3" t="s">
        <v>36</v>
      </c>
      <c r="B386" s="3">
        <v>1989</v>
      </c>
      <c r="C386" s="3" t="s">
        <v>1008</v>
      </c>
      <c r="D386" s="3" t="s">
        <v>1009</v>
      </c>
      <c r="E386" s="3" t="s">
        <v>1010</v>
      </c>
      <c r="F386" s="3" t="s">
        <v>135</v>
      </c>
      <c r="G386" s="3" t="s">
        <v>1011</v>
      </c>
      <c r="H386" s="3" t="s">
        <v>142</v>
      </c>
      <c r="I386" s="3" t="s">
        <v>143</v>
      </c>
      <c r="J386" s="3">
        <v>10000</v>
      </c>
      <c r="K386" s="3" t="s">
        <v>13</v>
      </c>
      <c r="L386" s="3" t="s">
        <v>102</v>
      </c>
      <c r="M386" s="2">
        <v>1.7582</v>
      </c>
      <c r="N386" s="2">
        <v>17582</v>
      </c>
      <c r="O386" s="3" t="s">
        <v>42</v>
      </c>
    </row>
    <row r="387" spans="1:15" hidden="1" x14ac:dyDescent="0.25">
      <c r="A387" s="3" t="s">
        <v>36</v>
      </c>
      <c r="B387" s="3">
        <v>1989</v>
      </c>
      <c r="C387" s="3" t="s">
        <v>1008</v>
      </c>
      <c r="D387" s="3" t="s">
        <v>1009</v>
      </c>
      <c r="E387" s="3" t="s">
        <v>1010</v>
      </c>
      <c r="F387" s="3" t="s">
        <v>135</v>
      </c>
      <c r="G387" s="3" t="s">
        <v>1011</v>
      </c>
      <c r="H387" s="3" t="s">
        <v>1024</v>
      </c>
      <c r="I387" s="3" t="s">
        <v>1025</v>
      </c>
      <c r="J387" s="3">
        <v>50</v>
      </c>
      <c r="K387" s="3" t="s">
        <v>13</v>
      </c>
      <c r="L387" s="3" t="s">
        <v>102</v>
      </c>
      <c r="M387" s="2">
        <v>55.991</v>
      </c>
      <c r="N387" s="2">
        <v>2799.55</v>
      </c>
      <c r="O387" s="3" t="s">
        <v>42</v>
      </c>
    </row>
    <row r="388" spans="1:15" hidden="1" x14ac:dyDescent="0.25">
      <c r="A388" s="3" t="s">
        <v>36</v>
      </c>
      <c r="B388" s="3">
        <v>1989</v>
      </c>
      <c r="C388" s="3" t="s">
        <v>1008</v>
      </c>
      <c r="D388" s="3" t="s">
        <v>1009</v>
      </c>
      <c r="E388" s="3" t="s">
        <v>1010</v>
      </c>
      <c r="F388" s="3" t="s">
        <v>135</v>
      </c>
      <c r="G388" s="3" t="s">
        <v>1011</v>
      </c>
      <c r="H388" s="3" t="s">
        <v>1026</v>
      </c>
      <c r="I388" s="3" t="s">
        <v>1027</v>
      </c>
      <c r="J388" s="3">
        <v>100</v>
      </c>
      <c r="K388" s="3" t="s">
        <v>13</v>
      </c>
      <c r="L388" s="3" t="s">
        <v>102</v>
      </c>
      <c r="M388" s="2">
        <v>16.2486</v>
      </c>
      <c r="N388" s="2">
        <v>1624.86</v>
      </c>
      <c r="O388" s="3" t="s">
        <v>42</v>
      </c>
    </row>
    <row r="389" spans="1:15" hidden="1" x14ac:dyDescent="0.25">
      <c r="A389" s="3" t="s">
        <v>36</v>
      </c>
      <c r="B389" s="3">
        <v>1989</v>
      </c>
      <c r="C389" s="3" t="s">
        <v>1008</v>
      </c>
      <c r="D389" s="3" t="s">
        <v>1009</v>
      </c>
      <c r="E389" s="3" t="s">
        <v>1010</v>
      </c>
      <c r="F389" s="3" t="s">
        <v>135</v>
      </c>
      <c r="G389" s="3" t="s">
        <v>1011</v>
      </c>
      <c r="H389" s="3" t="s">
        <v>153</v>
      </c>
      <c r="I389" s="3" t="s">
        <v>154</v>
      </c>
      <c r="J389" s="3">
        <v>100</v>
      </c>
      <c r="K389" s="3" t="s">
        <v>13</v>
      </c>
      <c r="L389" s="3" t="s">
        <v>102</v>
      </c>
      <c r="M389" s="2">
        <v>17.640999999999998</v>
      </c>
      <c r="N389" s="2">
        <v>1764.1</v>
      </c>
      <c r="O389" s="3" t="s">
        <v>42</v>
      </c>
    </row>
    <row r="390" spans="1:15" hidden="1" x14ac:dyDescent="0.25">
      <c r="A390" s="3" t="s">
        <v>36</v>
      </c>
      <c r="B390" s="3">
        <v>1989</v>
      </c>
      <c r="C390" s="3" t="s">
        <v>1008</v>
      </c>
      <c r="D390" s="3" t="s">
        <v>1009</v>
      </c>
      <c r="E390" s="3" t="s">
        <v>1010</v>
      </c>
      <c r="F390" s="3" t="s">
        <v>135</v>
      </c>
      <c r="G390" s="3" t="s">
        <v>1011</v>
      </c>
      <c r="H390" s="3" t="s">
        <v>212</v>
      </c>
      <c r="I390" s="3" t="s">
        <v>213</v>
      </c>
      <c r="J390" s="3">
        <v>20</v>
      </c>
      <c r="K390" s="3" t="s">
        <v>13</v>
      </c>
      <c r="L390" s="3" t="s">
        <v>102</v>
      </c>
      <c r="M390" s="2">
        <v>133.989</v>
      </c>
      <c r="N390" s="2">
        <v>2679.78</v>
      </c>
      <c r="O390" s="3" t="s">
        <v>42</v>
      </c>
    </row>
    <row r="391" spans="1:15" hidden="1" x14ac:dyDescent="0.25">
      <c r="A391" s="3" t="s">
        <v>36</v>
      </c>
      <c r="B391" s="3">
        <v>1989</v>
      </c>
      <c r="C391" s="3" t="s">
        <v>1008</v>
      </c>
      <c r="D391" s="3" t="s">
        <v>1009</v>
      </c>
      <c r="E391" s="3" t="s">
        <v>1010</v>
      </c>
      <c r="F391" s="3" t="s">
        <v>135</v>
      </c>
      <c r="G391" s="3" t="s">
        <v>1011</v>
      </c>
      <c r="H391" s="3" t="s">
        <v>155</v>
      </c>
      <c r="I391" s="3" t="s">
        <v>156</v>
      </c>
      <c r="J391" s="3">
        <v>100</v>
      </c>
      <c r="K391" s="3" t="s">
        <v>13</v>
      </c>
      <c r="L391" s="3" t="s">
        <v>102</v>
      </c>
      <c r="M391" s="2">
        <v>7.8941999999999997</v>
      </c>
      <c r="N391" s="2">
        <v>789.42</v>
      </c>
      <c r="O391" s="3" t="s">
        <v>42</v>
      </c>
    </row>
    <row r="392" spans="1:15" hidden="1" x14ac:dyDescent="0.25">
      <c r="A392" s="3" t="s">
        <v>36</v>
      </c>
      <c r="B392" s="3">
        <v>1989</v>
      </c>
      <c r="C392" s="3" t="s">
        <v>1008</v>
      </c>
      <c r="D392" s="3" t="s">
        <v>1009</v>
      </c>
      <c r="E392" s="3" t="s">
        <v>1010</v>
      </c>
      <c r="F392" s="3" t="s">
        <v>135</v>
      </c>
      <c r="G392" s="3" t="s">
        <v>1011</v>
      </c>
      <c r="H392" s="3" t="s">
        <v>1028</v>
      </c>
      <c r="I392" s="3" t="s">
        <v>1029</v>
      </c>
      <c r="J392" s="3">
        <v>1750</v>
      </c>
      <c r="K392" s="3" t="s">
        <v>13</v>
      </c>
      <c r="L392" s="3" t="s">
        <v>102</v>
      </c>
      <c r="M392" s="2">
        <v>6.5961999999999996</v>
      </c>
      <c r="N392" s="2">
        <v>11543.35</v>
      </c>
      <c r="O392" s="3" t="s">
        <v>42</v>
      </c>
    </row>
    <row r="393" spans="1:15" hidden="1" x14ac:dyDescent="0.25">
      <c r="A393" s="3" t="s">
        <v>36</v>
      </c>
      <c r="B393" s="3">
        <v>1989</v>
      </c>
      <c r="C393" s="3" t="s">
        <v>1008</v>
      </c>
      <c r="D393" s="3" t="s">
        <v>1009</v>
      </c>
      <c r="E393" s="3" t="s">
        <v>1010</v>
      </c>
      <c r="F393" s="3" t="s">
        <v>135</v>
      </c>
      <c r="G393" s="3" t="s">
        <v>1011</v>
      </c>
      <c r="H393" s="3" t="s">
        <v>1030</v>
      </c>
      <c r="I393" s="3" t="s">
        <v>1031</v>
      </c>
      <c r="J393" s="3">
        <v>100</v>
      </c>
      <c r="K393" s="3" t="s">
        <v>13</v>
      </c>
      <c r="L393" s="3" t="s">
        <v>102</v>
      </c>
      <c r="M393" s="2">
        <v>18.998000000000001</v>
      </c>
      <c r="N393" s="2">
        <v>1899.8</v>
      </c>
      <c r="O393" s="3" t="s">
        <v>42</v>
      </c>
    </row>
    <row r="394" spans="1:15" hidden="1" x14ac:dyDescent="0.25">
      <c r="A394" s="3" t="s">
        <v>36</v>
      </c>
      <c r="B394" s="3">
        <v>1989</v>
      </c>
      <c r="C394" s="3" t="s">
        <v>1008</v>
      </c>
      <c r="D394" s="3" t="s">
        <v>1009</v>
      </c>
      <c r="E394" s="3" t="s">
        <v>1010</v>
      </c>
      <c r="F394" s="3" t="s">
        <v>135</v>
      </c>
      <c r="G394" s="3" t="s">
        <v>1011</v>
      </c>
      <c r="H394" s="3" t="s">
        <v>1032</v>
      </c>
      <c r="I394" s="3" t="s">
        <v>1033</v>
      </c>
      <c r="J394" s="3">
        <v>5</v>
      </c>
      <c r="K394" s="3" t="s">
        <v>13</v>
      </c>
      <c r="L394" s="3" t="s">
        <v>102</v>
      </c>
      <c r="M394" s="2">
        <v>336.99619999999999</v>
      </c>
      <c r="N394" s="2">
        <v>1684.981</v>
      </c>
      <c r="O394" s="3" t="s">
        <v>42</v>
      </c>
    </row>
    <row r="395" spans="1:15" hidden="1" x14ac:dyDescent="0.25">
      <c r="A395" s="3" t="s">
        <v>36</v>
      </c>
      <c r="B395" s="3">
        <v>1989</v>
      </c>
      <c r="C395" s="3" t="s">
        <v>1008</v>
      </c>
      <c r="D395" s="3" t="s">
        <v>1009</v>
      </c>
      <c r="E395" s="3" t="s">
        <v>1010</v>
      </c>
      <c r="F395" s="3" t="s">
        <v>135</v>
      </c>
      <c r="G395" s="3" t="s">
        <v>1011</v>
      </c>
      <c r="H395" s="3" t="s">
        <v>1034</v>
      </c>
      <c r="I395" s="3" t="s">
        <v>1035</v>
      </c>
      <c r="J395" s="3">
        <v>1</v>
      </c>
      <c r="K395" s="3" t="s">
        <v>13</v>
      </c>
      <c r="L395" s="3" t="s">
        <v>102</v>
      </c>
      <c r="M395" s="2">
        <v>1067.9000000000001</v>
      </c>
      <c r="N395" s="2">
        <v>1067.9000000000001</v>
      </c>
      <c r="O395" s="3" t="s">
        <v>42</v>
      </c>
    </row>
    <row r="396" spans="1:15" hidden="1" x14ac:dyDescent="0.25">
      <c r="A396" s="3" t="s">
        <v>36</v>
      </c>
      <c r="B396" s="3">
        <v>1989</v>
      </c>
      <c r="C396" s="3" t="s">
        <v>1008</v>
      </c>
      <c r="D396" s="3" t="s">
        <v>1009</v>
      </c>
      <c r="E396" s="3" t="s">
        <v>1010</v>
      </c>
      <c r="F396" s="3" t="s">
        <v>135</v>
      </c>
      <c r="G396" s="3" t="s">
        <v>1011</v>
      </c>
      <c r="H396" s="3" t="s">
        <v>1036</v>
      </c>
      <c r="I396" s="3" t="s">
        <v>1037</v>
      </c>
      <c r="J396" s="3">
        <v>10</v>
      </c>
      <c r="K396" s="3" t="s">
        <v>13</v>
      </c>
      <c r="L396" s="3" t="s">
        <v>102</v>
      </c>
      <c r="M396" s="2">
        <v>243.08</v>
      </c>
      <c r="N396" s="2">
        <v>2430.8000000000002</v>
      </c>
      <c r="O396" s="3" t="s">
        <v>42</v>
      </c>
    </row>
    <row r="397" spans="1:15" hidden="1" x14ac:dyDescent="0.25">
      <c r="A397" s="3" t="s">
        <v>36</v>
      </c>
      <c r="B397" s="3">
        <v>1989</v>
      </c>
      <c r="C397" s="3" t="s">
        <v>1008</v>
      </c>
      <c r="D397" s="3" t="s">
        <v>1009</v>
      </c>
      <c r="E397" s="3" t="s">
        <v>1010</v>
      </c>
      <c r="F397" s="3" t="s">
        <v>135</v>
      </c>
      <c r="G397" s="3" t="s">
        <v>1011</v>
      </c>
      <c r="H397" s="3" t="s">
        <v>490</v>
      </c>
      <c r="I397" s="3" t="s">
        <v>491</v>
      </c>
      <c r="J397" s="3">
        <v>100</v>
      </c>
      <c r="K397" s="3" t="s">
        <v>13</v>
      </c>
      <c r="L397" s="3" t="s">
        <v>102</v>
      </c>
      <c r="M397" s="2">
        <v>22.4908</v>
      </c>
      <c r="N397" s="2">
        <v>2249.08</v>
      </c>
      <c r="O397" s="3" t="s">
        <v>42</v>
      </c>
    </row>
    <row r="398" spans="1:15" hidden="1" x14ac:dyDescent="0.25">
      <c r="A398" s="3" t="s">
        <v>36</v>
      </c>
      <c r="B398" s="3">
        <v>1989</v>
      </c>
      <c r="C398" s="3" t="s">
        <v>1008</v>
      </c>
      <c r="D398" s="3" t="s">
        <v>1009</v>
      </c>
      <c r="E398" s="3" t="s">
        <v>1010</v>
      </c>
      <c r="F398" s="3" t="s">
        <v>135</v>
      </c>
      <c r="G398" s="3" t="s">
        <v>1011</v>
      </c>
      <c r="H398" s="3" t="s">
        <v>220</v>
      </c>
      <c r="I398" s="3" t="s">
        <v>221</v>
      </c>
      <c r="J398" s="3">
        <v>50</v>
      </c>
      <c r="K398" s="3" t="s">
        <v>13</v>
      </c>
      <c r="L398" s="3" t="s">
        <v>102</v>
      </c>
      <c r="M398" s="2">
        <v>312.7</v>
      </c>
      <c r="N398" s="2">
        <v>15635</v>
      </c>
      <c r="O398" s="3" t="s">
        <v>42</v>
      </c>
    </row>
    <row r="399" spans="1:15" hidden="1" x14ac:dyDescent="0.25">
      <c r="A399" s="3" t="s">
        <v>36</v>
      </c>
      <c r="B399" s="3">
        <v>1989</v>
      </c>
      <c r="C399" s="3" t="s">
        <v>1008</v>
      </c>
      <c r="D399" s="3" t="s">
        <v>1009</v>
      </c>
      <c r="E399" s="3" t="s">
        <v>1010</v>
      </c>
      <c r="F399" s="3" t="s">
        <v>135</v>
      </c>
      <c r="G399" s="3" t="s">
        <v>1011</v>
      </c>
      <c r="H399" s="3" t="s">
        <v>1038</v>
      </c>
      <c r="I399" s="3" t="s">
        <v>1039</v>
      </c>
      <c r="J399" s="3">
        <v>36</v>
      </c>
      <c r="K399" s="3" t="s">
        <v>13</v>
      </c>
      <c r="L399" s="3" t="s">
        <v>102</v>
      </c>
      <c r="M399" s="2">
        <v>129.80000000000001</v>
      </c>
      <c r="N399" s="2">
        <v>4672.8</v>
      </c>
      <c r="O399" s="3" t="s">
        <v>42</v>
      </c>
    </row>
    <row r="400" spans="1:15" hidden="1" x14ac:dyDescent="0.25">
      <c r="A400" s="3" t="s">
        <v>36</v>
      </c>
      <c r="B400" s="3">
        <v>1989</v>
      </c>
      <c r="C400" s="3" t="s">
        <v>1008</v>
      </c>
      <c r="D400" s="3" t="s">
        <v>1009</v>
      </c>
      <c r="E400" s="3" t="s">
        <v>1010</v>
      </c>
      <c r="F400" s="3" t="s">
        <v>135</v>
      </c>
      <c r="G400" s="3" t="s">
        <v>1011</v>
      </c>
      <c r="H400" s="3" t="s">
        <v>179</v>
      </c>
      <c r="I400" s="3" t="s">
        <v>180</v>
      </c>
      <c r="J400" s="3">
        <v>42</v>
      </c>
      <c r="K400" s="3" t="s">
        <v>13</v>
      </c>
      <c r="L400" s="3" t="s">
        <v>102</v>
      </c>
      <c r="M400" s="2">
        <v>336.01679999999999</v>
      </c>
      <c r="N400" s="2">
        <v>14112.705599999999</v>
      </c>
      <c r="O400" s="3" t="s">
        <v>42</v>
      </c>
    </row>
    <row r="401" spans="1:15" hidden="1" x14ac:dyDescent="0.25">
      <c r="A401" s="3" t="s">
        <v>36</v>
      </c>
      <c r="B401" s="3">
        <v>1989</v>
      </c>
      <c r="C401" s="3" t="s">
        <v>1008</v>
      </c>
      <c r="D401" s="3" t="s">
        <v>1009</v>
      </c>
      <c r="E401" s="3" t="s">
        <v>1010</v>
      </c>
      <c r="F401" s="3" t="s">
        <v>135</v>
      </c>
      <c r="G401" s="3" t="s">
        <v>1011</v>
      </c>
      <c r="H401" s="3" t="s">
        <v>1040</v>
      </c>
      <c r="I401" s="3" t="s">
        <v>1041</v>
      </c>
      <c r="J401" s="3">
        <v>20</v>
      </c>
      <c r="K401" s="3" t="s">
        <v>13</v>
      </c>
      <c r="L401" s="3" t="s">
        <v>102</v>
      </c>
      <c r="M401" s="2">
        <v>11.505000000000001</v>
      </c>
      <c r="N401" s="2">
        <v>230.1</v>
      </c>
      <c r="O401" s="3" t="s">
        <v>42</v>
      </c>
    </row>
    <row r="402" spans="1:15" hidden="1" x14ac:dyDescent="0.25">
      <c r="A402" s="3" t="s">
        <v>36</v>
      </c>
      <c r="B402" s="3">
        <v>1989</v>
      </c>
      <c r="C402" s="3" t="s">
        <v>1008</v>
      </c>
      <c r="D402" s="3" t="s">
        <v>1009</v>
      </c>
      <c r="E402" s="3" t="s">
        <v>1010</v>
      </c>
      <c r="F402" s="3" t="s">
        <v>135</v>
      </c>
      <c r="G402" s="3" t="s">
        <v>1011</v>
      </c>
      <c r="H402" s="3" t="s">
        <v>1042</v>
      </c>
      <c r="I402" s="3" t="s">
        <v>1043</v>
      </c>
      <c r="J402" s="3">
        <v>10</v>
      </c>
      <c r="K402" s="3" t="s">
        <v>13</v>
      </c>
      <c r="L402" s="3" t="s">
        <v>102</v>
      </c>
      <c r="M402" s="2">
        <v>379.99540000000002</v>
      </c>
      <c r="N402" s="2">
        <v>3799.9540000000002</v>
      </c>
      <c r="O402" s="3" t="s">
        <v>42</v>
      </c>
    </row>
    <row r="403" spans="1:15" hidden="1" x14ac:dyDescent="0.25">
      <c r="A403" s="3" t="s">
        <v>36</v>
      </c>
      <c r="B403" s="3">
        <v>1989</v>
      </c>
      <c r="C403" s="3" t="s">
        <v>1008</v>
      </c>
      <c r="D403" s="3" t="s">
        <v>1009</v>
      </c>
      <c r="E403" s="3" t="s">
        <v>1010</v>
      </c>
      <c r="F403" s="3" t="s">
        <v>135</v>
      </c>
      <c r="G403" s="3" t="s">
        <v>1011</v>
      </c>
      <c r="H403" s="3" t="s">
        <v>492</v>
      </c>
      <c r="I403" s="3" t="s">
        <v>493</v>
      </c>
      <c r="J403" s="3">
        <v>30</v>
      </c>
      <c r="K403" s="3" t="s">
        <v>13</v>
      </c>
      <c r="L403" s="3" t="s">
        <v>102</v>
      </c>
      <c r="M403" s="2">
        <v>12.9918</v>
      </c>
      <c r="N403" s="2">
        <v>389.75400000000002</v>
      </c>
      <c r="O403" s="3" t="s">
        <v>42</v>
      </c>
    </row>
    <row r="404" spans="1:15" hidden="1" x14ac:dyDescent="0.25">
      <c r="A404" s="3" t="s">
        <v>36</v>
      </c>
      <c r="B404" s="3">
        <v>1989</v>
      </c>
      <c r="C404" s="3" t="s">
        <v>1008</v>
      </c>
      <c r="D404" s="3" t="s">
        <v>1009</v>
      </c>
      <c r="E404" s="3" t="s">
        <v>1010</v>
      </c>
      <c r="F404" s="3" t="s">
        <v>135</v>
      </c>
      <c r="G404" s="3" t="s">
        <v>1011</v>
      </c>
      <c r="H404" s="3" t="s">
        <v>295</v>
      </c>
      <c r="I404" s="3" t="s">
        <v>296</v>
      </c>
      <c r="J404" s="3">
        <v>5</v>
      </c>
      <c r="K404" s="3" t="s">
        <v>13</v>
      </c>
      <c r="L404" s="3" t="s">
        <v>102</v>
      </c>
      <c r="M404" s="2">
        <v>60.003</v>
      </c>
      <c r="N404" s="2">
        <v>300.01499999999999</v>
      </c>
      <c r="O404" s="3" t="s">
        <v>42</v>
      </c>
    </row>
    <row r="405" spans="1:15" hidden="1" x14ac:dyDescent="0.25">
      <c r="A405" s="3" t="s">
        <v>36</v>
      </c>
      <c r="B405" s="3">
        <v>1989</v>
      </c>
      <c r="C405" s="3" t="s">
        <v>1008</v>
      </c>
      <c r="D405" s="3" t="s">
        <v>1009</v>
      </c>
      <c r="E405" s="3" t="s">
        <v>1010</v>
      </c>
      <c r="F405" s="3" t="s">
        <v>135</v>
      </c>
      <c r="G405" s="3" t="s">
        <v>1011</v>
      </c>
      <c r="H405" s="3" t="s">
        <v>498</v>
      </c>
      <c r="I405" s="3" t="s">
        <v>499</v>
      </c>
      <c r="J405" s="3">
        <v>10</v>
      </c>
      <c r="K405" s="3" t="s">
        <v>13</v>
      </c>
      <c r="L405" s="3" t="s">
        <v>102</v>
      </c>
      <c r="M405" s="2">
        <v>725.00379999999996</v>
      </c>
      <c r="N405" s="2">
        <v>7250.0379999999996</v>
      </c>
      <c r="O405" s="3" t="s">
        <v>42</v>
      </c>
    </row>
    <row r="406" spans="1:15" hidden="1" x14ac:dyDescent="0.25">
      <c r="A406" s="3" t="s">
        <v>36</v>
      </c>
      <c r="B406" s="3">
        <v>1989</v>
      </c>
      <c r="C406" s="3" t="s">
        <v>1008</v>
      </c>
      <c r="D406" s="3" t="s">
        <v>1009</v>
      </c>
      <c r="E406" s="3" t="s">
        <v>1010</v>
      </c>
      <c r="F406" s="3" t="s">
        <v>135</v>
      </c>
      <c r="G406" s="3" t="s">
        <v>1011</v>
      </c>
      <c r="H406" s="3" t="s">
        <v>496</v>
      </c>
      <c r="I406" s="3" t="s">
        <v>497</v>
      </c>
      <c r="J406" s="3">
        <v>50</v>
      </c>
      <c r="K406" s="3" t="s">
        <v>13</v>
      </c>
      <c r="L406" s="3" t="s">
        <v>102</v>
      </c>
      <c r="M406" s="2">
        <v>159.30000000000001</v>
      </c>
      <c r="N406" s="2">
        <v>7965</v>
      </c>
      <c r="O406" s="3" t="s">
        <v>42</v>
      </c>
    </row>
    <row r="407" spans="1:15" hidden="1" x14ac:dyDescent="0.25">
      <c r="A407" s="3" t="s">
        <v>36</v>
      </c>
      <c r="B407" s="3">
        <v>1989</v>
      </c>
      <c r="C407" s="3" t="s">
        <v>1008</v>
      </c>
      <c r="D407" s="3" t="s">
        <v>1009</v>
      </c>
      <c r="E407" s="3" t="s">
        <v>1010</v>
      </c>
      <c r="F407" s="3" t="s">
        <v>135</v>
      </c>
      <c r="G407" s="3" t="s">
        <v>1011</v>
      </c>
      <c r="H407" s="3" t="s">
        <v>500</v>
      </c>
      <c r="I407" s="3" t="s">
        <v>501</v>
      </c>
      <c r="J407" s="3">
        <v>50</v>
      </c>
      <c r="K407" s="3" t="s">
        <v>13</v>
      </c>
      <c r="L407" s="3" t="s">
        <v>102</v>
      </c>
      <c r="M407" s="2">
        <v>135.00380000000001</v>
      </c>
      <c r="N407" s="2">
        <v>6750.19</v>
      </c>
      <c r="O407" s="3" t="s">
        <v>42</v>
      </c>
    </row>
    <row r="408" spans="1:15" hidden="1" x14ac:dyDescent="0.25">
      <c r="A408" s="3" t="s">
        <v>36</v>
      </c>
      <c r="B408" s="3">
        <v>1989</v>
      </c>
      <c r="C408" s="3" t="s">
        <v>1008</v>
      </c>
      <c r="D408" s="3" t="s">
        <v>1009</v>
      </c>
      <c r="E408" s="3" t="s">
        <v>1010</v>
      </c>
      <c r="F408" s="3" t="s">
        <v>135</v>
      </c>
      <c r="G408" s="3" t="s">
        <v>1011</v>
      </c>
      <c r="H408" s="3" t="s">
        <v>1002</v>
      </c>
      <c r="I408" s="3" t="s">
        <v>1003</v>
      </c>
      <c r="J408" s="3">
        <v>200</v>
      </c>
      <c r="K408" s="3" t="s">
        <v>13</v>
      </c>
      <c r="L408" s="3" t="s">
        <v>102</v>
      </c>
      <c r="M408" s="2">
        <v>2.242</v>
      </c>
      <c r="N408" s="2">
        <v>448.4</v>
      </c>
      <c r="O408" s="3" t="s">
        <v>42</v>
      </c>
    </row>
    <row r="409" spans="1:15" hidden="1" x14ac:dyDescent="0.25">
      <c r="A409" s="3" t="s">
        <v>36</v>
      </c>
      <c r="B409" s="3">
        <v>1989</v>
      </c>
      <c r="C409" s="3" t="s">
        <v>1008</v>
      </c>
      <c r="D409" s="3" t="s">
        <v>1009</v>
      </c>
      <c r="E409" s="3" t="s">
        <v>1010</v>
      </c>
      <c r="F409" s="3" t="s">
        <v>135</v>
      </c>
      <c r="G409" s="3" t="s">
        <v>1011</v>
      </c>
      <c r="H409" s="3" t="s">
        <v>1044</v>
      </c>
      <c r="I409" s="3" t="s">
        <v>1045</v>
      </c>
      <c r="J409" s="3">
        <v>400</v>
      </c>
      <c r="K409" s="3" t="s">
        <v>13</v>
      </c>
      <c r="L409" s="3" t="s">
        <v>102</v>
      </c>
      <c r="M409" s="2">
        <v>2.5960000000000001</v>
      </c>
      <c r="N409" s="2">
        <v>1038.4000000000001</v>
      </c>
      <c r="O409" s="3" t="s">
        <v>42</v>
      </c>
    </row>
    <row r="410" spans="1:15" hidden="1" x14ac:dyDescent="0.25">
      <c r="A410" s="3" t="s">
        <v>36</v>
      </c>
      <c r="B410" s="3">
        <v>1989</v>
      </c>
      <c r="C410" s="3" t="s">
        <v>1008</v>
      </c>
      <c r="D410" s="3" t="s">
        <v>1009</v>
      </c>
      <c r="E410" s="3" t="s">
        <v>1010</v>
      </c>
      <c r="F410" s="3" t="s">
        <v>135</v>
      </c>
      <c r="G410" s="3" t="s">
        <v>1011</v>
      </c>
      <c r="H410" s="3" t="s">
        <v>821</v>
      </c>
      <c r="I410" s="3" t="s">
        <v>822</v>
      </c>
      <c r="J410" s="3">
        <v>100</v>
      </c>
      <c r="K410" s="3" t="s">
        <v>13</v>
      </c>
      <c r="L410" s="3" t="s">
        <v>102</v>
      </c>
      <c r="M410" s="2">
        <v>2.95</v>
      </c>
      <c r="N410" s="2">
        <v>295</v>
      </c>
      <c r="O410" s="3" t="s">
        <v>42</v>
      </c>
    </row>
    <row r="411" spans="1:15" hidden="1" x14ac:dyDescent="0.25">
      <c r="A411" s="3" t="s">
        <v>36</v>
      </c>
      <c r="B411" s="3">
        <v>1989</v>
      </c>
      <c r="C411" s="3" t="s">
        <v>1008</v>
      </c>
      <c r="D411" s="3" t="s">
        <v>1009</v>
      </c>
      <c r="E411" s="3" t="s">
        <v>1010</v>
      </c>
      <c r="F411" s="3" t="s">
        <v>135</v>
      </c>
      <c r="G411" s="3" t="s">
        <v>1011</v>
      </c>
      <c r="H411" s="3" t="s">
        <v>514</v>
      </c>
      <c r="I411" s="3" t="s">
        <v>515</v>
      </c>
      <c r="J411" s="3">
        <v>100</v>
      </c>
      <c r="K411" s="3" t="s">
        <v>13</v>
      </c>
      <c r="L411" s="3" t="s">
        <v>102</v>
      </c>
      <c r="M411" s="2">
        <v>11.505000000000001</v>
      </c>
      <c r="N411" s="2">
        <v>1150.5</v>
      </c>
      <c r="O411" s="3" t="s">
        <v>42</v>
      </c>
    </row>
    <row r="412" spans="1:15" hidden="1" x14ac:dyDescent="0.25">
      <c r="A412" s="3" t="s">
        <v>36</v>
      </c>
      <c r="B412" s="3">
        <v>1989</v>
      </c>
      <c r="C412" s="3" t="s">
        <v>1008</v>
      </c>
      <c r="D412" s="3" t="s">
        <v>1009</v>
      </c>
      <c r="E412" s="3" t="s">
        <v>1010</v>
      </c>
      <c r="F412" s="3" t="s">
        <v>135</v>
      </c>
      <c r="G412" s="3" t="s">
        <v>1011</v>
      </c>
      <c r="H412" s="3" t="s">
        <v>302</v>
      </c>
      <c r="I412" s="3" t="s">
        <v>303</v>
      </c>
      <c r="J412" s="3">
        <v>200</v>
      </c>
      <c r="K412" s="3" t="s">
        <v>13</v>
      </c>
      <c r="L412" s="3" t="s">
        <v>102</v>
      </c>
      <c r="M412" s="2">
        <v>7.9885999999999999</v>
      </c>
      <c r="N412" s="2">
        <v>1597.72</v>
      </c>
      <c r="O412" s="3" t="s">
        <v>42</v>
      </c>
    </row>
    <row r="413" spans="1:15" hidden="1" x14ac:dyDescent="0.25">
      <c r="A413" s="3" t="s">
        <v>36</v>
      </c>
      <c r="B413" s="3">
        <v>1989</v>
      </c>
      <c r="C413" s="3" t="s">
        <v>1008</v>
      </c>
      <c r="D413" s="3" t="s">
        <v>1009</v>
      </c>
      <c r="E413" s="3" t="s">
        <v>1010</v>
      </c>
      <c r="F413" s="3" t="s">
        <v>135</v>
      </c>
      <c r="G413" s="3" t="s">
        <v>1011</v>
      </c>
      <c r="H413" s="3" t="s">
        <v>510</v>
      </c>
      <c r="I413" s="3" t="s">
        <v>511</v>
      </c>
      <c r="J413" s="3">
        <v>500</v>
      </c>
      <c r="K413" s="3" t="s">
        <v>13</v>
      </c>
      <c r="L413" s="3" t="s">
        <v>102</v>
      </c>
      <c r="M413" s="2">
        <v>11.2454</v>
      </c>
      <c r="N413" s="2">
        <v>5622.7</v>
      </c>
      <c r="O413" s="3" t="s">
        <v>42</v>
      </c>
    </row>
    <row r="414" spans="1:15" hidden="1" x14ac:dyDescent="0.25">
      <c r="A414" s="3" t="s">
        <v>36</v>
      </c>
      <c r="B414" s="3">
        <v>1989</v>
      </c>
      <c r="C414" s="3" t="s">
        <v>1008</v>
      </c>
      <c r="D414" s="3" t="s">
        <v>1009</v>
      </c>
      <c r="E414" s="3" t="s">
        <v>1010</v>
      </c>
      <c r="F414" s="3" t="s">
        <v>135</v>
      </c>
      <c r="G414" s="3" t="s">
        <v>1011</v>
      </c>
      <c r="H414" s="3" t="s">
        <v>516</v>
      </c>
      <c r="I414" s="3" t="s">
        <v>517</v>
      </c>
      <c r="J414" s="3">
        <v>5</v>
      </c>
      <c r="K414" s="3" t="s">
        <v>13</v>
      </c>
      <c r="L414" s="3" t="s">
        <v>102</v>
      </c>
      <c r="M414" s="2">
        <v>4249.9942000000001</v>
      </c>
      <c r="N414" s="2">
        <v>21249.971000000001</v>
      </c>
      <c r="O414" s="3" t="s">
        <v>42</v>
      </c>
    </row>
    <row r="415" spans="1:15" hidden="1" x14ac:dyDescent="0.25">
      <c r="A415" s="3" t="s">
        <v>36</v>
      </c>
      <c r="B415" s="3">
        <v>1992</v>
      </c>
      <c r="C415" s="3" t="s">
        <v>1046</v>
      </c>
      <c r="D415" s="3" t="s">
        <v>1047</v>
      </c>
      <c r="E415" s="3" t="s">
        <v>1048</v>
      </c>
      <c r="F415" s="3" t="s">
        <v>40</v>
      </c>
      <c r="G415" s="3" t="s">
        <v>1049</v>
      </c>
      <c r="H415" s="3" t="s">
        <v>11</v>
      </c>
      <c r="I415" s="3" t="s">
        <v>12</v>
      </c>
      <c r="J415" s="3">
        <v>18</v>
      </c>
      <c r="K415" s="3" t="s">
        <v>13</v>
      </c>
      <c r="L415" s="3" t="s">
        <v>14</v>
      </c>
      <c r="M415" s="2">
        <v>46</v>
      </c>
      <c r="N415" s="2">
        <v>828</v>
      </c>
      <c r="O415" s="3" t="s">
        <v>42</v>
      </c>
    </row>
    <row r="416" spans="1:15" hidden="1" x14ac:dyDescent="0.25">
      <c r="A416" s="3" t="s">
        <v>36</v>
      </c>
      <c r="B416" s="3">
        <v>1996</v>
      </c>
      <c r="C416" s="3" t="s">
        <v>1050</v>
      </c>
      <c r="D416" s="3" t="s">
        <v>1047</v>
      </c>
      <c r="E416" s="3" t="s">
        <v>1051</v>
      </c>
      <c r="F416" s="3" t="s">
        <v>40</v>
      </c>
      <c r="G416" s="3" t="s">
        <v>1052</v>
      </c>
      <c r="H416" s="3" t="s">
        <v>263</v>
      </c>
      <c r="I416" s="3" t="s">
        <v>264</v>
      </c>
      <c r="J416" s="3">
        <v>472</v>
      </c>
      <c r="K416" s="3" t="s">
        <v>13</v>
      </c>
      <c r="L416" s="3" t="s">
        <v>21</v>
      </c>
      <c r="M416" s="2">
        <v>1000</v>
      </c>
      <c r="N416" s="2">
        <v>472000</v>
      </c>
      <c r="O416" s="3" t="s">
        <v>42</v>
      </c>
    </row>
    <row r="417" spans="1:15" hidden="1" x14ac:dyDescent="0.25">
      <c r="A417" s="3" t="s">
        <v>36</v>
      </c>
      <c r="B417" s="3">
        <v>1996</v>
      </c>
      <c r="C417" s="3" t="s">
        <v>1050</v>
      </c>
      <c r="D417" s="3" t="s">
        <v>1047</v>
      </c>
      <c r="E417" s="3" t="s">
        <v>1051</v>
      </c>
      <c r="F417" s="3" t="s">
        <v>40</v>
      </c>
      <c r="G417" s="3" t="s">
        <v>1052</v>
      </c>
      <c r="H417" s="3" t="s">
        <v>261</v>
      </c>
      <c r="I417" s="3" t="s">
        <v>262</v>
      </c>
      <c r="J417" s="3">
        <v>400</v>
      </c>
      <c r="K417" s="3" t="s">
        <v>13</v>
      </c>
      <c r="L417" s="3" t="s">
        <v>21</v>
      </c>
      <c r="M417" s="2">
        <v>500</v>
      </c>
      <c r="N417" s="2">
        <v>200000</v>
      </c>
      <c r="O417" s="3" t="s">
        <v>42</v>
      </c>
    </row>
    <row r="418" spans="1:15" hidden="1" x14ac:dyDescent="0.25">
      <c r="A418" s="3" t="s">
        <v>36</v>
      </c>
      <c r="B418" s="3">
        <v>2011</v>
      </c>
      <c r="C418" s="3" t="s">
        <v>1053</v>
      </c>
      <c r="D418" s="3" t="s">
        <v>1054</v>
      </c>
      <c r="E418" s="3" t="s">
        <v>1055</v>
      </c>
      <c r="F418" s="3" t="s">
        <v>135</v>
      </c>
      <c r="G418" s="3" t="s">
        <v>1056</v>
      </c>
      <c r="H418" s="3" t="s">
        <v>508</v>
      </c>
      <c r="I418" s="3" t="s">
        <v>509</v>
      </c>
      <c r="J418" s="3">
        <v>500</v>
      </c>
      <c r="K418" s="3" t="s">
        <v>13</v>
      </c>
      <c r="L418" s="3" t="s">
        <v>102</v>
      </c>
      <c r="M418" s="2">
        <v>77.998000000000005</v>
      </c>
      <c r="N418" s="2">
        <v>38999</v>
      </c>
      <c r="O418" s="3" t="s">
        <v>42</v>
      </c>
    </row>
    <row r="419" spans="1:15" hidden="1" x14ac:dyDescent="0.25">
      <c r="A419" s="3" t="s">
        <v>36</v>
      </c>
      <c r="B419" s="3">
        <v>2014</v>
      </c>
      <c r="C419" s="3" t="s">
        <v>1057</v>
      </c>
      <c r="D419" s="3" t="s">
        <v>1058</v>
      </c>
      <c r="E419" s="3" t="s">
        <v>1059</v>
      </c>
      <c r="F419" s="3" t="s">
        <v>40</v>
      </c>
      <c r="G419" s="3" t="s">
        <v>1060</v>
      </c>
      <c r="H419" s="3" t="s">
        <v>11</v>
      </c>
      <c r="I419" s="3" t="s">
        <v>12</v>
      </c>
      <c r="J419" s="3">
        <v>15</v>
      </c>
      <c r="K419" s="3" t="s">
        <v>13</v>
      </c>
      <c r="L419" s="3" t="s">
        <v>14</v>
      </c>
      <c r="M419" s="2">
        <v>46</v>
      </c>
      <c r="N419" s="2">
        <v>690</v>
      </c>
      <c r="O419" s="3" t="s">
        <v>42</v>
      </c>
    </row>
    <row r="420" spans="1:15" hidden="1" x14ac:dyDescent="0.25">
      <c r="A420" s="3" t="s">
        <v>36</v>
      </c>
      <c r="B420" s="3">
        <v>2024</v>
      </c>
      <c r="C420" s="3" t="s">
        <v>1061</v>
      </c>
      <c r="D420" s="3" t="s">
        <v>1062</v>
      </c>
      <c r="E420" s="3" t="s">
        <v>1063</v>
      </c>
      <c r="F420" s="3" t="s">
        <v>40</v>
      </c>
      <c r="G420" s="3" t="s">
        <v>1064</v>
      </c>
      <c r="H420" s="3" t="s">
        <v>300</v>
      </c>
      <c r="I420" s="3" t="s">
        <v>301</v>
      </c>
      <c r="J420" s="3">
        <v>2400</v>
      </c>
      <c r="K420" s="3" t="s">
        <v>13</v>
      </c>
      <c r="L420" s="3" t="s">
        <v>102</v>
      </c>
      <c r="M420" s="2">
        <v>10.502000000000001</v>
      </c>
      <c r="N420" s="2">
        <v>25204.799999999999</v>
      </c>
      <c r="O420" s="3" t="s">
        <v>42</v>
      </c>
    </row>
    <row r="421" spans="1:15" hidden="1" x14ac:dyDescent="0.25">
      <c r="A421" s="3" t="s">
        <v>36</v>
      </c>
      <c r="B421" s="3">
        <v>2024</v>
      </c>
      <c r="C421" s="3" t="s">
        <v>1061</v>
      </c>
      <c r="D421" s="3" t="s">
        <v>1062</v>
      </c>
      <c r="E421" s="3" t="s">
        <v>1063</v>
      </c>
      <c r="F421" s="3" t="s">
        <v>40</v>
      </c>
      <c r="G421" s="3" t="s">
        <v>1064</v>
      </c>
      <c r="H421" s="3" t="s">
        <v>1034</v>
      </c>
      <c r="I421" s="3" t="s">
        <v>1035</v>
      </c>
      <c r="J421" s="3">
        <v>1</v>
      </c>
      <c r="K421" s="3" t="s">
        <v>13</v>
      </c>
      <c r="L421" s="3" t="s">
        <v>102</v>
      </c>
      <c r="M421" s="2">
        <v>1067.9000000000001</v>
      </c>
      <c r="N421" s="2">
        <v>1067.9000000000001</v>
      </c>
      <c r="O421" s="3" t="s">
        <v>42</v>
      </c>
    </row>
    <row r="422" spans="1:15" hidden="1" x14ac:dyDescent="0.25">
      <c r="A422" s="3" t="s">
        <v>36</v>
      </c>
      <c r="B422" s="3">
        <v>2028</v>
      </c>
      <c r="C422" s="3" t="s">
        <v>1065</v>
      </c>
      <c r="D422" s="3" t="s">
        <v>1066</v>
      </c>
      <c r="E422" s="3" t="s">
        <v>1067</v>
      </c>
      <c r="F422" s="3" t="s">
        <v>40</v>
      </c>
      <c r="G422" s="3" t="s">
        <v>1068</v>
      </c>
      <c r="H422" s="3" t="s">
        <v>11</v>
      </c>
      <c r="I422" s="3" t="s">
        <v>12</v>
      </c>
      <c r="J422" s="3">
        <v>18</v>
      </c>
      <c r="K422" s="3" t="s">
        <v>13</v>
      </c>
      <c r="L422" s="3" t="s">
        <v>14</v>
      </c>
      <c r="M422" s="2">
        <v>46</v>
      </c>
      <c r="N422" s="2">
        <v>828</v>
      </c>
      <c r="O422" s="3" t="s">
        <v>42</v>
      </c>
    </row>
    <row r="423" spans="1:15" hidden="1" x14ac:dyDescent="0.25">
      <c r="A423" s="3" t="s">
        <v>36</v>
      </c>
      <c r="B423" s="3">
        <v>2050</v>
      </c>
      <c r="C423" s="3" t="s">
        <v>1069</v>
      </c>
      <c r="D423" s="3" t="s">
        <v>1070</v>
      </c>
      <c r="E423" s="3" t="s">
        <v>1071</v>
      </c>
      <c r="F423" s="3" t="s">
        <v>40</v>
      </c>
      <c r="G423" s="3" t="s">
        <v>1072</v>
      </c>
      <c r="H423" s="3" t="s">
        <v>1073</v>
      </c>
      <c r="I423" s="3" t="s">
        <v>1074</v>
      </c>
      <c r="J423" s="3">
        <v>23</v>
      </c>
      <c r="K423" s="3" t="s">
        <v>13</v>
      </c>
      <c r="L423" s="3" t="s">
        <v>1075</v>
      </c>
      <c r="M423" s="2">
        <v>377.6</v>
      </c>
      <c r="N423" s="2">
        <v>8684.7999999999993</v>
      </c>
      <c r="O423" s="3" t="s">
        <v>42</v>
      </c>
    </row>
    <row r="424" spans="1:15" hidden="1" x14ac:dyDescent="0.25">
      <c r="A424" s="3" t="s">
        <v>36</v>
      </c>
      <c r="B424" s="3">
        <v>2050</v>
      </c>
      <c r="C424" s="3" t="s">
        <v>1069</v>
      </c>
      <c r="D424" s="3" t="s">
        <v>1070</v>
      </c>
      <c r="E424" s="3" t="s">
        <v>1071</v>
      </c>
      <c r="F424" s="3" t="s">
        <v>40</v>
      </c>
      <c r="G424" s="3" t="s">
        <v>1072</v>
      </c>
      <c r="H424" s="3" t="s">
        <v>1076</v>
      </c>
      <c r="I424" s="3" t="s">
        <v>1077</v>
      </c>
      <c r="J424" s="3">
        <v>15</v>
      </c>
      <c r="K424" s="3" t="s">
        <v>13</v>
      </c>
      <c r="L424" s="3" t="s">
        <v>1075</v>
      </c>
      <c r="M424" s="2">
        <v>371.7</v>
      </c>
      <c r="N424" s="2">
        <v>5575.5</v>
      </c>
      <c r="O424" s="3" t="s">
        <v>42</v>
      </c>
    </row>
    <row r="425" spans="1:15" hidden="1" x14ac:dyDescent="0.25">
      <c r="A425" s="3" t="s">
        <v>36</v>
      </c>
      <c r="B425" s="3">
        <v>2054</v>
      </c>
      <c r="C425" s="3" t="s">
        <v>1078</v>
      </c>
      <c r="D425" s="3" t="s">
        <v>1079</v>
      </c>
      <c r="E425" s="3" t="s">
        <v>1080</v>
      </c>
      <c r="F425" s="3" t="s">
        <v>40</v>
      </c>
      <c r="G425" s="3" t="s">
        <v>1081</v>
      </c>
      <c r="H425" s="3" t="s">
        <v>11</v>
      </c>
      <c r="I425" s="3" t="s">
        <v>12</v>
      </c>
      <c r="J425" s="3">
        <v>18</v>
      </c>
      <c r="K425" s="3" t="s">
        <v>13</v>
      </c>
      <c r="L425" s="3" t="s">
        <v>14</v>
      </c>
      <c r="M425" s="2">
        <v>46</v>
      </c>
      <c r="N425" s="2">
        <v>828</v>
      </c>
      <c r="O425" s="3" t="s">
        <v>42</v>
      </c>
    </row>
    <row r="426" spans="1:15" hidden="1" x14ac:dyDescent="0.25">
      <c r="A426" s="3" t="s">
        <v>36</v>
      </c>
      <c r="B426" s="3">
        <v>2070</v>
      </c>
      <c r="C426" s="3" t="s">
        <v>1082</v>
      </c>
      <c r="D426" s="3" t="s">
        <v>1083</v>
      </c>
      <c r="E426" s="3" t="s">
        <v>1084</v>
      </c>
      <c r="F426" s="3" t="s">
        <v>40</v>
      </c>
      <c r="G426" s="3" t="s">
        <v>1085</v>
      </c>
      <c r="H426" s="3" t="s">
        <v>11</v>
      </c>
      <c r="I426" s="3" t="s">
        <v>12</v>
      </c>
      <c r="J426" s="3">
        <v>15</v>
      </c>
      <c r="K426" s="3" t="s">
        <v>13</v>
      </c>
      <c r="L426" s="3" t="s">
        <v>14</v>
      </c>
      <c r="M426" s="2">
        <v>46</v>
      </c>
      <c r="N426" s="2">
        <v>690</v>
      </c>
      <c r="O426" s="3" t="s">
        <v>42</v>
      </c>
    </row>
    <row r="427" spans="1:15" hidden="1" x14ac:dyDescent="0.25">
      <c r="A427" s="3" t="s">
        <v>36</v>
      </c>
      <c r="B427" s="3">
        <v>2080</v>
      </c>
      <c r="C427" s="3" t="s">
        <v>1086</v>
      </c>
      <c r="D427" s="3" t="s">
        <v>1087</v>
      </c>
      <c r="E427" s="3" t="s">
        <v>1088</v>
      </c>
      <c r="F427" s="3" t="s">
        <v>135</v>
      </c>
      <c r="G427" s="3" t="s">
        <v>1089</v>
      </c>
      <c r="H427" s="3" t="s">
        <v>28</v>
      </c>
      <c r="I427" s="3" t="s">
        <v>29</v>
      </c>
      <c r="J427" s="3">
        <v>100</v>
      </c>
      <c r="K427" s="3" t="s">
        <v>13</v>
      </c>
      <c r="L427" s="3" t="s">
        <v>1090</v>
      </c>
      <c r="M427" s="2">
        <v>125</v>
      </c>
      <c r="N427" s="2">
        <v>12500</v>
      </c>
      <c r="O427" s="3" t="s">
        <v>42</v>
      </c>
    </row>
    <row r="428" spans="1:15" hidden="1" x14ac:dyDescent="0.25">
      <c r="A428" s="3" t="s">
        <v>36</v>
      </c>
      <c r="B428" s="3">
        <v>2087</v>
      </c>
      <c r="C428" s="3" t="s">
        <v>1091</v>
      </c>
      <c r="D428" s="3" t="s">
        <v>1092</v>
      </c>
      <c r="E428" s="3" t="s">
        <v>1093</v>
      </c>
      <c r="F428" s="3" t="s">
        <v>40</v>
      </c>
      <c r="G428" s="3" t="s">
        <v>1094</v>
      </c>
      <c r="H428" s="3" t="s">
        <v>11</v>
      </c>
      <c r="I428" s="3" t="s">
        <v>12</v>
      </c>
      <c r="J428" s="3">
        <v>18</v>
      </c>
      <c r="K428" s="3" t="s">
        <v>13</v>
      </c>
      <c r="L428" s="3" t="s">
        <v>14</v>
      </c>
      <c r="M428" s="2">
        <v>46</v>
      </c>
      <c r="N428" s="2">
        <v>828</v>
      </c>
      <c r="O428" s="3" t="s">
        <v>42</v>
      </c>
    </row>
    <row r="429" spans="1:15" hidden="1" x14ac:dyDescent="0.25">
      <c r="A429" s="3" t="s">
        <v>36</v>
      </c>
      <c r="B429" s="3">
        <v>2109</v>
      </c>
      <c r="C429" s="3" t="s">
        <v>1095</v>
      </c>
      <c r="D429" s="3" t="s">
        <v>1096</v>
      </c>
      <c r="E429" s="3" t="s">
        <v>1097</v>
      </c>
      <c r="F429" s="3" t="s">
        <v>40</v>
      </c>
      <c r="G429" s="3" t="s">
        <v>1098</v>
      </c>
      <c r="H429" s="3" t="s">
        <v>1099</v>
      </c>
      <c r="I429" s="3" t="s">
        <v>1100</v>
      </c>
      <c r="J429" s="3">
        <v>4</v>
      </c>
      <c r="K429" s="3" t="s">
        <v>13</v>
      </c>
      <c r="L429" s="3" t="s">
        <v>1101</v>
      </c>
      <c r="M429" s="2">
        <v>2584.1999999999998</v>
      </c>
      <c r="N429" s="2">
        <v>10336.799999999999</v>
      </c>
      <c r="O429" s="3" t="s">
        <v>42</v>
      </c>
    </row>
    <row r="430" spans="1:15" hidden="1" x14ac:dyDescent="0.25">
      <c r="A430" s="3" t="s">
        <v>36</v>
      </c>
      <c r="B430" s="3">
        <v>2109</v>
      </c>
      <c r="C430" s="3" t="s">
        <v>1095</v>
      </c>
      <c r="D430" s="3" t="s">
        <v>1096</v>
      </c>
      <c r="E430" s="3" t="s">
        <v>1097</v>
      </c>
      <c r="F430" s="3" t="s">
        <v>40</v>
      </c>
      <c r="G430" s="3" t="s">
        <v>1098</v>
      </c>
      <c r="H430" s="3" t="s">
        <v>1102</v>
      </c>
      <c r="I430" s="3" t="s">
        <v>1103</v>
      </c>
      <c r="J430" s="3">
        <v>4</v>
      </c>
      <c r="K430" s="3" t="s">
        <v>13</v>
      </c>
      <c r="L430" s="3" t="s">
        <v>1101</v>
      </c>
      <c r="M430" s="2">
        <v>2584.1999999999998</v>
      </c>
      <c r="N430" s="2">
        <v>10336.799999999999</v>
      </c>
      <c r="O430" s="3" t="s">
        <v>42</v>
      </c>
    </row>
    <row r="431" spans="1:15" hidden="1" x14ac:dyDescent="0.25">
      <c r="A431" s="3" t="s">
        <v>36</v>
      </c>
      <c r="B431" s="3">
        <v>2109</v>
      </c>
      <c r="C431" s="3" t="s">
        <v>1095</v>
      </c>
      <c r="D431" s="3" t="s">
        <v>1096</v>
      </c>
      <c r="E431" s="3" t="s">
        <v>1104</v>
      </c>
      <c r="F431" s="3" t="s">
        <v>40</v>
      </c>
      <c r="G431" s="3" t="s">
        <v>1098</v>
      </c>
      <c r="H431" s="3" t="s">
        <v>1105</v>
      </c>
      <c r="I431" s="3" t="s">
        <v>1106</v>
      </c>
      <c r="J431" s="3">
        <v>4</v>
      </c>
      <c r="K431" s="3" t="s">
        <v>13</v>
      </c>
      <c r="L431" s="3" t="s">
        <v>1101</v>
      </c>
      <c r="M431" s="2">
        <v>2584.1999999999998</v>
      </c>
      <c r="N431" s="2">
        <v>10336.799999999999</v>
      </c>
      <c r="O431" s="3" t="s">
        <v>42</v>
      </c>
    </row>
    <row r="432" spans="1:15" hidden="1" x14ac:dyDescent="0.25">
      <c r="A432" s="3" t="s">
        <v>36</v>
      </c>
      <c r="B432" s="3">
        <v>2109</v>
      </c>
      <c r="C432" s="3" t="s">
        <v>1095</v>
      </c>
      <c r="D432" s="3" t="s">
        <v>1096</v>
      </c>
      <c r="E432" s="3" t="s">
        <v>1104</v>
      </c>
      <c r="F432" s="3" t="s">
        <v>40</v>
      </c>
      <c r="G432" s="3" t="s">
        <v>1098</v>
      </c>
      <c r="H432" s="3" t="s">
        <v>454</v>
      </c>
      <c r="I432" s="3" t="s">
        <v>455</v>
      </c>
      <c r="J432" s="3">
        <v>90</v>
      </c>
      <c r="K432" s="3" t="s">
        <v>13</v>
      </c>
      <c r="L432" s="3" t="s">
        <v>1101</v>
      </c>
      <c r="M432" s="2">
        <v>3410.2</v>
      </c>
      <c r="N432" s="2">
        <v>306918</v>
      </c>
      <c r="O432" s="3" t="s">
        <v>42</v>
      </c>
    </row>
    <row r="433" spans="1:15" hidden="1" x14ac:dyDescent="0.25">
      <c r="A433" s="3" t="s">
        <v>36</v>
      </c>
      <c r="B433" s="3">
        <v>2109</v>
      </c>
      <c r="C433" s="3" t="s">
        <v>1095</v>
      </c>
      <c r="D433" s="3" t="s">
        <v>1096</v>
      </c>
      <c r="E433" s="3" t="s">
        <v>1104</v>
      </c>
      <c r="F433" s="3" t="s">
        <v>40</v>
      </c>
      <c r="G433" s="3" t="s">
        <v>1098</v>
      </c>
      <c r="H433" s="3" t="s">
        <v>715</v>
      </c>
      <c r="I433" s="3" t="s">
        <v>716</v>
      </c>
      <c r="J433" s="3">
        <v>10</v>
      </c>
      <c r="K433" s="3" t="s">
        <v>13</v>
      </c>
      <c r="L433" s="3" t="s">
        <v>1101</v>
      </c>
      <c r="M433" s="2">
        <v>973.5</v>
      </c>
      <c r="N433" s="2">
        <v>9735</v>
      </c>
      <c r="O433" s="3" t="s">
        <v>42</v>
      </c>
    </row>
    <row r="434" spans="1:15" hidden="1" x14ac:dyDescent="0.25">
      <c r="A434" s="3" t="s">
        <v>36</v>
      </c>
      <c r="B434" s="3">
        <v>2109</v>
      </c>
      <c r="C434" s="3" t="s">
        <v>1095</v>
      </c>
      <c r="D434" s="3" t="s">
        <v>1096</v>
      </c>
      <c r="E434" s="3" t="s">
        <v>1104</v>
      </c>
      <c r="F434" s="3" t="s">
        <v>40</v>
      </c>
      <c r="G434" s="3" t="s">
        <v>1098</v>
      </c>
      <c r="H434" s="3" t="s">
        <v>456</v>
      </c>
      <c r="I434" s="3" t="s">
        <v>457</v>
      </c>
      <c r="J434" s="3">
        <v>50</v>
      </c>
      <c r="K434" s="3" t="s">
        <v>13</v>
      </c>
      <c r="L434" s="3" t="s">
        <v>1101</v>
      </c>
      <c r="M434" s="2">
        <v>3292.2</v>
      </c>
      <c r="N434" s="2">
        <v>164610</v>
      </c>
      <c r="O434" s="3" t="s">
        <v>42</v>
      </c>
    </row>
    <row r="435" spans="1:15" hidden="1" x14ac:dyDescent="0.25">
      <c r="A435" s="3" t="s">
        <v>36</v>
      </c>
      <c r="B435" s="3">
        <v>2109</v>
      </c>
      <c r="C435" s="3" t="s">
        <v>1095</v>
      </c>
      <c r="D435" s="3" t="s">
        <v>1096</v>
      </c>
      <c r="E435" s="3" t="s">
        <v>1104</v>
      </c>
      <c r="F435" s="3" t="s">
        <v>40</v>
      </c>
      <c r="G435" s="3" t="s">
        <v>1098</v>
      </c>
      <c r="H435" s="3" t="s">
        <v>713</v>
      </c>
      <c r="I435" s="3" t="s">
        <v>714</v>
      </c>
      <c r="J435" s="3">
        <v>10</v>
      </c>
      <c r="K435" s="3" t="s">
        <v>13</v>
      </c>
      <c r="L435" s="3" t="s">
        <v>1101</v>
      </c>
      <c r="M435" s="2">
        <v>885</v>
      </c>
      <c r="N435" s="2">
        <v>8850</v>
      </c>
      <c r="O435" s="3" t="s">
        <v>42</v>
      </c>
    </row>
    <row r="436" spans="1:15" hidden="1" x14ac:dyDescent="0.25">
      <c r="A436" s="3" t="s">
        <v>36</v>
      </c>
      <c r="B436" s="3">
        <v>2109</v>
      </c>
      <c r="C436" s="3" t="s">
        <v>1095</v>
      </c>
      <c r="D436" s="3" t="s">
        <v>1096</v>
      </c>
      <c r="E436" s="3" t="s">
        <v>1104</v>
      </c>
      <c r="F436" s="3" t="s">
        <v>40</v>
      </c>
      <c r="G436" s="3" t="s">
        <v>1098</v>
      </c>
      <c r="H436" s="3" t="s">
        <v>448</v>
      </c>
      <c r="I436" s="3" t="s">
        <v>449</v>
      </c>
      <c r="J436" s="3">
        <v>40</v>
      </c>
      <c r="K436" s="3" t="s">
        <v>13</v>
      </c>
      <c r="L436" s="3" t="s">
        <v>1101</v>
      </c>
      <c r="M436" s="2">
        <v>1168.2</v>
      </c>
      <c r="N436" s="2">
        <v>46728</v>
      </c>
      <c r="O436" s="3" t="s">
        <v>42</v>
      </c>
    </row>
    <row r="437" spans="1:15" hidden="1" x14ac:dyDescent="0.25">
      <c r="A437" s="3" t="s">
        <v>36</v>
      </c>
      <c r="B437" s="3">
        <v>2109</v>
      </c>
      <c r="C437" s="3" t="s">
        <v>1095</v>
      </c>
      <c r="D437" s="3" t="s">
        <v>1096</v>
      </c>
      <c r="E437" s="3" t="s">
        <v>1104</v>
      </c>
      <c r="F437" s="3" t="s">
        <v>40</v>
      </c>
      <c r="G437" s="3" t="s">
        <v>1098</v>
      </c>
      <c r="H437" s="3" t="s">
        <v>1107</v>
      </c>
      <c r="I437" s="3" t="s">
        <v>1108</v>
      </c>
      <c r="J437" s="3">
        <v>13</v>
      </c>
      <c r="K437" s="3" t="s">
        <v>13</v>
      </c>
      <c r="L437" s="3" t="s">
        <v>1101</v>
      </c>
      <c r="M437" s="2">
        <v>2112.1999999999998</v>
      </c>
      <c r="N437" s="2">
        <v>27458.6</v>
      </c>
      <c r="O437" s="3" t="s">
        <v>42</v>
      </c>
    </row>
    <row r="438" spans="1:15" hidden="1" x14ac:dyDescent="0.25">
      <c r="A438" s="3" t="s">
        <v>36</v>
      </c>
      <c r="B438" s="3">
        <v>2109</v>
      </c>
      <c r="C438" s="3" t="s">
        <v>1095</v>
      </c>
      <c r="D438" s="3" t="s">
        <v>1096</v>
      </c>
      <c r="E438" s="3" t="s">
        <v>1104</v>
      </c>
      <c r="F438" s="3" t="s">
        <v>40</v>
      </c>
      <c r="G438" s="3" t="s">
        <v>1098</v>
      </c>
      <c r="H438" s="3" t="s">
        <v>1109</v>
      </c>
      <c r="I438" s="3" t="s">
        <v>1110</v>
      </c>
      <c r="J438" s="3">
        <v>50</v>
      </c>
      <c r="K438" s="3" t="s">
        <v>13</v>
      </c>
      <c r="L438" s="3" t="s">
        <v>1101</v>
      </c>
      <c r="M438" s="2">
        <v>1298</v>
      </c>
      <c r="N438" s="2">
        <v>64900</v>
      </c>
      <c r="O438" s="3" t="s">
        <v>42</v>
      </c>
    </row>
    <row r="439" spans="1:15" hidden="1" x14ac:dyDescent="0.25">
      <c r="A439" s="3" t="s">
        <v>36</v>
      </c>
      <c r="B439" s="3">
        <v>2109</v>
      </c>
      <c r="C439" s="3" t="s">
        <v>1095</v>
      </c>
      <c r="D439" s="3" t="s">
        <v>1096</v>
      </c>
      <c r="E439" s="3" t="s">
        <v>1104</v>
      </c>
      <c r="F439" s="3" t="s">
        <v>40</v>
      </c>
      <c r="G439" s="3" t="s">
        <v>1098</v>
      </c>
      <c r="H439" s="3" t="s">
        <v>1111</v>
      </c>
      <c r="I439" s="3" t="s">
        <v>1112</v>
      </c>
      <c r="J439" s="3">
        <v>4</v>
      </c>
      <c r="K439" s="3" t="s">
        <v>13</v>
      </c>
      <c r="L439" s="3" t="s">
        <v>1101</v>
      </c>
      <c r="M439" s="2">
        <v>2584.1999999999998</v>
      </c>
      <c r="N439" s="2">
        <v>10336.799999999999</v>
      </c>
      <c r="O439" s="3" t="s">
        <v>42</v>
      </c>
    </row>
    <row r="440" spans="1:15" hidden="1" x14ac:dyDescent="0.25">
      <c r="A440" s="3" t="s">
        <v>36</v>
      </c>
      <c r="B440" s="3">
        <v>2109</v>
      </c>
      <c r="C440" s="3" t="s">
        <v>1095</v>
      </c>
      <c r="D440" s="3" t="s">
        <v>1096</v>
      </c>
      <c r="E440" s="3" t="s">
        <v>1104</v>
      </c>
      <c r="F440" s="3" t="s">
        <v>40</v>
      </c>
      <c r="G440" s="3" t="s">
        <v>1098</v>
      </c>
      <c r="H440" s="3" t="s">
        <v>717</v>
      </c>
      <c r="I440" s="3" t="s">
        <v>718</v>
      </c>
      <c r="J440" s="3">
        <v>15</v>
      </c>
      <c r="K440" s="3" t="s">
        <v>13</v>
      </c>
      <c r="L440" s="3" t="s">
        <v>1101</v>
      </c>
      <c r="M440" s="2">
        <v>2112.1999999999998</v>
      </c>
      <c r="N440" s="2">
        <v>31683</v>
      </c>
      <c r="O440" s="3" t="s">
        <v>42</v>
      </c>
    </row>
    <row r="441" spans="1:15" hidden="1" x14ac:dyDescent="0.25">
      <c r="A441" s="3" t="s">
        <v>36</v>
      </c>
      <c r="B441" s="3">
        <v>2131</v>
      </c>
      <c r="C441" s="3" t="s">
        <v>1113</v>
      </c>
      <c r="D441" s="3" t="s">
        <v>1114</v>
      </c>
      <c r="E441" s="3" t="s">
        <v>1115</v>
      </c>
      <c r="F441" s="3" t="s">
        <v>40</v>
      </c>
      <c r="G441" s="3" t="s">
        <v>1116</v>
      </c>
      <c r="H441" s="3" t="s">
        <v>1117</v>
      </c>
      <c r="I441" s="3" t="s">
        <v>1118</v>
      </c>
      <c r="J441" s="3">
        <v>16</v>
      </c>
      <c r="K441" s="3" t="s">
        <v>13</v>
      </c>
      <c r="L441" s="3" t="s">
        <v>113</v>
      </c>
      <c r="M441" s="2">
        <v>2832</v>
      </c>
      <c r="N441" s="2">
        <v>45312</v>
      </c>
      <c r="O441" s="3" t="s">
        <v>42</v>
      </c>
    </row>
    <row r="442" spans="1:15" hidden="1" x14ac:dyDescent="0.25">
      <c r="A442" s="3" t="s">
        <v>36</v>
      </c>
      <c r="B442" s="3">
        <v>2131</v>
      </c>
      <c r="C442" s="3" t="s">
        <v>1113</v>
      </c>
      <c r="D442" s="3" t="s">
        <v>1114</v>
      </c>
      <c r="E442" s="3" t="s">
        <v>1115</v>
      </c>
      <c r="F442" s="3" t="s">
        <v>40</v>
      </c>
      <c r="G442" s="3" t="s">
        <v>1116</v>
      </c>
      <c r="H442" s="3" t="s">
        <v>1119</v>
      </c>
      <c r="I442" s="3" t="s">
        <v>1120</v>
      </c>
      <c r="J442" s="3">
        <v>1</v>
      </c>
      <c r="K442" s="3" t="s">
        <v>13</v>
      </c>
      <c r="L442" s="3" t="s">
        <v>113</v>
      </c>
      <c r="M442" s="2">
        <v>1534</v>
      </c>
      <c r="N442" s="2">
        <v>1534</v>
      </c>
      <c r="O442" s="3" t="s">
        <v>42</v>
      </c>
    </row>
    <row r="443" spans="1:15" hidden="1" x14ac:dyDescent="0.25">
      <c r="A443" s="3" t="s">
        <v>36</v>
      </c>
      <c r="B443" s="3">
        <v>2131</v>
      </c>
      <c r="C443" s="3" t="s">
        <v>1113</v>
      </c>
      <c r="D443" s="3" t="s">
        <v>1114</v>
      </c>
      <c r="E443" s="3" t="s">
        <v>1115</v>
      </c>
      <c r="F443" s="3" t="s">
        <v>40</v>
      </c>
      <c r="G443" s="3" t="s">
        <v>1116</v>
      </c>
      <c r="H443" s="3" t="s">
        <v>540</v>
      </c>
      <c r="I443" s="3" t="s">
        <v>541</v>
      </c>
      <c r="J443" s="3">
        <v>20</v>
      </c>
      <c r="K443" s="3" t="s">
        <v>13</v>
      </c>
      <c r="L443" s="3" t="s">
        <v>113</v>
      </c>
      <c r="M443" s="2">
        <v>2360</v>
      </c>
      <c r="N443" s="2">
        <v>47200</v>
      </c>
      <c r="O443" s="3" t="s">
        <v>42</v>
      </c>
    </row>
    <row r="444" spans="1:15" hidden="1" x14ac:dyDescent="0.25">
      <c r="A444" s="3" t="s">
        <v>36</v>
      </c>
      <c r="B444" s="3">
        <v>2131</v>
      </c>
      <c r="C444" s="3" t="s">
        <v>1113</v>
      </c>
      <c r="D444" s="3" t="s">
        <v>1114</v>
      </c>
      <c r="E444" s="3" t="s">
        <v>1115</v>
      </c>
      <c r="F444" s="3" t="s">
        <v>40</v>
      </c>
      <c r="G444" s="3" t="s">
        <v>1116</v>
      </c>
      <c r="H444" s="3" t="s">
        <v>1121</v>
      </c>
      <c r="I444" s="3" t="s">
        <v>1122</v>
      </c>
      <c r="J444" s="3">
        <v>1</v>
      </c>
      <c r="K444" s="3" t="s">
        <v>13</v>
      </c>
      <c r="L444" s="3" t="s">
        <v>113</v>
      </c>
      <c r="M444" s="2">
        <v>1534</v>
      </c>
      <c r="N444" s="2">
        <v>1534</v>
      </c>
      <c r="O444" s="3" t="s">
        <v>42</v>
      </c>
    </row>
    <row r="445" spans="1:15" hidden="1" x14ac:dyDescent="0.25">
      <c r="A445" s="3" t="s">
        <v>36</v>
      </c>
      <c r="B445" s="3">
        <v>2131</v>
      </c>
      <c r="C445" s="3" t="s">
        <v>1113</v>
      </c>
      <c r="D445" s="3" t="s">
        <v>1114</v>
      </c>
      <c r="E445" s="3" t="s">
        <v>1115</v>
      </c>
      <c r="F445" s="3" t="s">
        <v>40</v>
      </c>
      <c r="G445" s="3" t="s">
        <v>1116</v>
      </c>
      <c r="H445" s="3" t="s">
        <v>1123</v>
      </c>
      <c r="I445" s="3" t="s">
        <v>1124</v>
      </c>
      <c r="J445" s="3">
        <v>21</v>
      </c>
      <c r="K445" s="3" t="s">
        <v>13</v>
      </c>
      <c r="L445" s="3" t="s">
        <v>113</v>
      </c>
      <c r="M445" s="2">
        <v>1534</v>
      </c>
      <c r="N445" s="2">
        <v>32214</v>
      </c>
      <c r="O445" s="3" t="s">
        <v>42</v>
      </c>
    </row>
    <row r="446" spans="1:15" hidden="1" x14ac:dyDescent="0.25">
      <c r="A446" s="3" t="s">
        <v>36</v>
      </c>
      <c r="B446" s="3">
        <v>2131</v>
      </c>
      <c r="C446" s="3" t="s">
        <v>1113</v>
      </c>
      <c r="D446" s="3" t="s">
        <v>1114</v>
      </c>
      <c r="E446" s="3" t="s">
        <v>1115</v>
      </c>
      <c r="F446" s="3" t="s">
        <v>40</v>
      </c>
      <c r="G446" s="3" t="s">
        <v>1116</v>
      </c>
      <c r="H446" s="3" t="s">
        <v>426</v>
      </c>
      <c r="I446" s="3" t="s">
        <v>427</v>
      </c>
      <c r="J446" s="3">
        <v>1</v>
      </c>
      <c r="K446" s="3" t="s">
        <v>13</v>
      </c>
      <c r="L446" s="3" t="s">
        <v>113</v>
      </c>
      <c r="M446" s="2">
        <v>1534</v>
      </c>
      <c r="N446" s="2">
        <v>1534</v>
      </c>
      <c r="O446" s="3" t="s">
        <v>42</v>
      </c>
    </row>
    <row r="447" spans="1:15" hidden="1" x14ac:dyDescent="0.25">
      <c r="A447" s="3" t="s">
        <v>36</v>
      </c>
      <c r="B447" s="3">
        <v>2137</v>
      </c>
      <c r="C447" s="3" t="s">
        <v>1125</v>
      </c>
      <c r="D447" s="3" t="s">
        <v>1126</v>
      </c>
      <c r="E447" s="3" t="s">
        <v>1127</v>
      </c>
      <c r="F447" s="3" t="s">
        <v>40</v>
      </c>
      <c r="G447" s="3" t="s">
        <v>1128</v>
      </c>
      <c r="H447" s="3" t="s">
        <v>11</v>
      </c>
      <c r="I447" s="3" t="s">
        <v>12</v>
      </c>
      <c r="J447" s="3">
        <v>18</v>
      </c>
      <c r="K447" s="3" t="s">
        <v>13</v>
      </c>
      <c r="L447" s="3" t="s">
        <v>14</v>
      </c>
      <c r="M447" s="2">
        <v>46</v>
      </c>
      <c r="N447" s="2">
        <v>828</v>
      </c>
      <c r="O447" s="3" t="s">
        <v>42</v>
      </c>
    </row>
    <row r="448" spans="1:15" hidden="1" x14ac:dyDescent="0.25">
      <c r="A448" s="3" t="s">
        <v>36</v>
      </c>
      <c r="B448" s="3">
        <v>2144</v>
      </c>
      <c r="C448" s="3" t="s">
        <v>1129</v>
      </c>
      <c r="D448" s="3" t="s">
        <v>1130</v>
      </c>
      <c r="E448" s="3" t="s">
        <v>1131</v>
      </c>
      <c r="F448" s="3" t="s">
        <v>40</v>
      </c>
      <c r="G448" s="3" t="s">
        <v>1132</v>
      </c>
      <c r="H448" s="3" t="s">
        <v>11</v>
      </c>
      <c r="I448" s="3" t="s">
        <v>12</v>
      </c>
      <c r="J448" s="3">
        <v>16</v>
      </c>
      <c r="K448" s="3" t="s">
        <v>13</v>
      </c>
      <c r="L448" s="3" t="s">
        <v>14</v>
      </c>
      <c r="M448" s="2">
        <v>46</v>
      </c>
      <c r="N448" s="2">
        <v>736</v>
      </c>
      <c r="O448" s="3" t="s">
        <v>42</v>
      </c>
    </row>
    <row r="449" spans="1:15" hidden="1" x14ac:dyDescent="0.25">
      <c r="A449" s="3" t="s">
        <v>36</v>
      </c>
      <c r="B449" s="3">
        <v>2157</v>
      </c>
      <c r="C449" s="3" t="s">
        <v>1133</v>
      </c>
      <c r="D449" s="3" t="s">
        <v>1134</v>
      </c>
      <c r="E449" s="3" t="s">
        <v>1135</v>
      </c>
      <c r="F449" s="3" t="s">
        <v>40</v>
      </c>
      <c r="G449" s="3" t="s">
        <v>1136</v>
      </c>
      <c r="H449" s="3" t="s">
        <v>1137</v>
      </c>
      <c r="I449" s="3" t="s">
        <v>1138</v>
      </c>
      <c r="J449" s="3">
        <v>50</v>
      </c>
      <c r="K449" s="3" t="s">
        <v>13</v>
      </c>
      <c r="L449" s="3" t="s">
        <v>1139</v>
      </c>
      <c r="M449" s="2">
        <v>708</v>
      </c>
      <c r="N449" s="2">
        <v>35400</v>
      </c>
      <c r="O449" s="3" t="s">
        <v>42</v>
      </c>
    </row>
    <row r="450" spans="1:15" hidden="1" x14ac:dyDescent="0.25">
      <c r="A450" s="3" t="s">
        <v>36</v>
      </c>
      <c r="B450" s="3">
        <v>2165</v>
      </c>
      <c r="C450" s="3" t="s">
        <v>1140</v>
      </c>
      <c r="D450" s="3" t="s">
        <v>1141</v>
      </c>
      <c r="E450" s="3" t="s">
        <v>1142</v>
      </c>
      <c r="F450" s="3" t="s">
        <v>40</v>
      </c>
      <c r="G450" s="3" t="s">
        <v>1143</v>
      </c>
      <c r="H450" s="3" t="s">
        <v>11</v>
      </c>
      <c r="I450" s="3" t="s">
        <v>12</v>
      </c>
      <c r="J450" s="3">
        <v>11</v>
      </c>
      <c r="K450" s="3" t="s">
        <v>13</v>
      </c>
      <c r="L450" s="3" t="s">
        <v>14</v>
      </c>
      <c r="M450" s="2">
        <v>46</v>
      </c>
      <c r="N450" s="2">
        <v>506</v>
      </c>
      <c r="O450" s="3" t="s">
        <v>42</v>
      </c>
    </row>
    <row r="451" spans="1:15" hidden="1" x14ac:dyDescent="0.25">
      <c r="A451" s="3" t="s">
        <v>36</v>
      </c>
      <c r="B451" s="3">
        <v>2173</v>
      </c>
      <c r="C451" s="3" t="s">
        <v>1144</v>
      </c>
      <c r="D451" s="3" t="s">
        <v>1145</v>
      </c>
      <c r="E451" s="3" t="s">
        <v>1146</v>
      </c>
      <c r="F451" s="3" t="s">
        <v>40</v>
      </c>
      <c r="G451" s="3" t="s">
        <v>1147</v>
      </c>
      <c r="H451" s="3" t="s">
        <v>11</v>
      </c>
      <c r="I451" s="3" t="s">
        <v>12</v>
      </c>
      <c r="J451" s="3">
        <v>15</v>
      </c>
      <c r="K451" s="3" t="s">
        <v>13</v>
      </c>
      <c r="L451" s="3" t="s">
        <v>14</v>
      </c>
      <c r="M451" s="2">
        <v>46</v>
      </c>
      <c r="N451" s="2">
        <v>690</v>
      </c>
      <c r="O451" s="3" t="s">
        <v>42</v>
      </c>
    </row>
    <row r="452" spans="1:15" hidden="1" x14ac:dyDescent="0.25">
      <c r="A452" s="3" t="s">
        <v>36</v>
      </c>
      <c r="B452" s="3">
        <v>2176</v>
      </c>
      <c r="C452" s="3" t="s">
        <v>1148</v>
      </c>
      <c r="D452" s="3" t="s">
        <v>1149</v>
      </c>
      <c r="E452" s="3" t="s">
        <v>1150</v>
      </c>
      <c r="F452" s="3" t="s">
        <v>40</v>
      </c>
      <c r="G452" s="3" t="s">
        <v>1151</v>
      </c>
      <c r="H452" s="3" t="s">
        <v>1152</v>
      </c>
      <c r="I452" s="3" t="s">
        <v>1153</v>
      </c>
      <c r="J452" s="3">
        <v>1</v>
      </c>
      <c r="K452" s="3" t="s">
        <v>13</v>
      </c>
      <c r="L452" s="3" t="s">
        <v>1154</v>
      </c>
      <c r="M452" s="2">
        <v>144899.99979999999</v>
      </c>
      <c r="N452" s="2">
        <v>144899.99979999999</v>
      </c>
      <c r="O452" s="3" t="s">
        <v>42</v>
      </c>
    </row>
    <row r="453" spans="1:15" hidden="1" x14ac:dyDescent="0.25">
      <c r="A453" s="3" t="s">
        <v>36</v>
      </c>
      <c r="B453" s="3">
        <v>2180</v>
      </c>
      <c r="C453" s="3" t="s">
        <v>1155</v>
      </c>
      <c r="D453" s="3" t="s">
        <v>1156</v>
      </c>
      <c r="E453" s="3" t="s">
        <v>1157</v>
      </c>
      <c r="F453" s="3" t="s">
        <v>135</v>
      </c>
      <c r="G453" s="3" t="s">
        <v>1116</v>
      </c>
      <c r="H453" s="3" t="s">
        <v>1158</v>
      </c>
      <c r="I453" s="3" t="s">
        <v>1159</v>
      </c>
      <c r="J453" s="3">
        <v>2000</v>
      </c>
      <c r="K453" s="3" t="s">
        <v>13</v>
      </c>
      <c r="L453" s="3" t="s">
        <v>113</v>
      </c>
      <c r="M453" s="2">
        <v>17.7</v>
      </c>
      <c r="N453" s="2">
        <v>35400</v>
      </c>
      <c r="O453" s="3" t="s">
        <v>42</v>
      </c>
    </row>
    <row r="454" spans="1:15" hidden="1" x14ac:dyDescent="0.25">
      <c r="A454" s="3" t="s">
        <v>36</v>
      </c>
      <c r="B454" s="3">
        <v>2180</v>
      </c>
      <c r="C454" s="3" t="s">
        <v>1155</v>
      </c>
      <c r="D454" s="3" t="s">
        <v>1156</v>
      </c>
      <c r="E454" s="3" t="s">
        <v>1157</v>
      </c>
      <c r="F454" s="3" t="s">
        <v>135</v>
      </c>
      <c r="G454" s="3" t="s">
        <v>1116</v>
      </c>
      <c r="H454" s="3" t="s">
        <v>1160</v>
      </c>
      <c r="I454" s="3" t="s">
        <v>1161</v>
      </c>
      <c r="J454" s="3">
        <v>1000</v>
      </c>
      <c r="K454" s="3" t="s">
        <v>13</v>
      </c>
      <c r="L454" s="3" t="s">
        <v>113</v>
      </c>
      <c r="M454" s="2">
        <v>21.24</v>
      </c>
      <c r="N454" s="2">
        <v>21240</v>
      </c>
      <c r="O454" s="3" t="s">
        <v>42</v>
      </c>
    </row>
    <row r="455" spans="1:15" hidden="1" x14ac:dyDescent="0.25">
      <c r="A455" s="3" t="s">
        <v>36</v>
      </c>
      <c r="B455" s="3">
        <v>2180</v>
      </c>
      <c r="C455" s="3" t="s">
        <v>1155</v>
      </c>
      <c r="D455" s="3" t="s">
        <v>1156</v>
      </c>
      <c r="E455" s="3" t="s">
        <v>1157</v>
      </c>
      <c r="F455" s="3" t="s">
        <v>135</v>
      </c>
      <c r="G455" s="3" t="s">
        <v>1116</v>
      </c>
      <c r="H455" s="3" t="s">
        <v>1162</v>
      </c>
      <c r="I455" s="3" t="s">
        <v>1163</v>
      </c>
      <c r="J455" s="3">
        <v>1000</v>
      </c>
      <c r="K455" s="3" t="s">
        <v>13</v>
      </c>
      <c r="L455" s="3" t="s">
        <v>113</v>
      </c>
      <c r="M455" s="2">
        <v>23.6</v>
      </c>
      <c r="N455" s="2">
        <v>23600</v>
      </c>
      <c r="O455" s="3" t="s">
        <v>42</v>
      </c>
    </row>
    <row r="456" spans="1:15" hidden="1" x14ac:dyDescent="0.25">
      <c r="A456" s="3" t="s">
        <v>36</v>
      </c>
      <c r="B456" s="3">
        <v>2187</v>
      </c>
      <c r="C456" s="3" t="s">
        <v>1164</v>
      </c>
      <c r="D456" s="3" t="s">
        <v>1165</v>
      </c>
      <c r="E456" s="3" t="s">
        <v>1166</v>
      </c>
      <c r="F456" s="3" t="s">
        <v>135</v>
      </c>
      <c r="G456" s="3" t="s">
        <v>1116</v>
      </c>
      <c r="H456" s="3" t="s">
        <v>531</v>
      </c>
      <c r="I456" s="3" t="s">
        <v>532</v>
      </c>
      <c r="J456" s="3">
        <v>100</v>
      </c>
      <c r="K456" s="3" t="s">
        <v>13</v>
      </c>
      <c r="L456" s="3" t="s">
        <v>113</v>
      </c>
      <c r="M456" s="2">
        <v>1534</v>
      </c>
      <c r="N456" s="2">
        <v>153400</v>
      </c>
      <c r="O456" s="3" t="s">
        <v>42</v>
      </c>
    </row>
    <row r="457" spans="1:15" hidden="1" x14ac:dyDescent="0.25">
      <c r="A457" s="3" t="s">
        <v>36</v>
      </c>
      <c r="B457" s="3">
        <v>2202</v>
      </c>
      <c r="C457" s="3" t="s">
        <v>1167</v>
      </c>
      <c r="D457" s="3" t="s">
        <v>1168</v>
      </c>
      <c r="E457" s="3" t="s">
        <v>1169</v>
      </c>
      <c r="F457" s="3" t="s">
        <v>135</v>
      </c>
      <c r="G457" s="3" t="s">
        <v>1170</v>
      </c>
      <c r="H457" s="3" t="s">
        <v>1171</v>
      </c>
      <c r="I457" s="3" t="s">
        <v>1172</v>
      </c>
      <c r="J457" s="3">
        <v>6</v>
      </c>
      <c r="K457" s="3" t="s">
        <v>13</v>
      </c>
      <c r="L457" s="3" t="s">
        <v>476</v>
      </c>
      <c r="M457" s="2">
        <v>62718.18</v>
      </c>
      <c r="N457" s="2">
        <v>376309.08</v>
      </c>
      <c r="O457" s="3" t="s">
        <v>42</v>
      </c>
    </row>
    <row r="458" spans="1:15" hidden="1" x14ac:dyDescent="0.25">
      <c r="A458" s="3" t="s">
        <v>36</v>
      </c>
      <c r="B458" s="3">
        <v>2202</v>
      </c>
      <c r="C458" s="3" t="s">
        <v>1167</v>
      </c>
      <c r="D458" s="3" t="s">
        <v>1168</v>
      </c>
      <c r="E458" s="3" t="s">
        <v>1169</v>
      </c>
      <c r="F458" s="3" t="s">
        <v>135</v>
      </c>
      <c r="G458" s="3" t="s">
        <v>1170</v>
      </c>
      <c r="H458" s="3" t="s">
        <v>1173</v>
      </c>
      <c r="I458" s="3" t="s">
        <v>1174</v>
      </c>
      <c r="J458" s="3">
        <v>6</v>
      </c>
      <c r="K458" s="3" t="s">
        <v>13</v>
      </c>
      <c r="L458" s="3" t="s">
        <v>476</v>
      </c>
      <c r="M458" s="2">
        <v>9225.24</v>
      </c>
      <c r="N458" s="2">
        <v>55351.44</v>
      </c>
      <c r="O458" s="3" t="s">
        <v>42</v>
      </c>
    </row>
    <row r="459" spans="1:15" hidden="1" x14ac:dyDescent="0.25">
      <c r="A459" s="3" t="s">
        <v>36</v>
      </c>
      <c r="B459" s="3">
        <v>2207</v>
      </c>
      <c r="C459" s="3" t="s">
        <v>1175</v>
      </c>
      <c r="D459" s="3" t="s">
        <v>1176</v>
      </c>
      <c r="E459" s="3" t="s">
        <v>1177</v>
      </c>
      <c r="F459" s="3" t="s">
        <v>135</v>
      </c>
      <c r="G459" s="3" t="s">
        <v>1116</v>
      </c>
      <c r="H459" s="3" t="s">
        <v>1178</v>
      </c>
      <c r="I459" s="3" t="s">
        <v>1179</v>
      </c>
      <c r="J459" s="3">
        <v>26</v>
      </c>
      <c r="K459" s="3" t="s">
        <v>13</v>
      </c>
      <c r="L459" s="3" t="s">
        <v>113</v>
      </c>
      <c r="M459" s="2">
        <v>2596</v>
      </c>
      <c r="N459" s="2">
        <v>67496</v>
      </c>
      <c r="O459" s="3" t="s">
        <v>42</v>
      </c>
    </row>
    <row r="460" spans="1:15" hidden="1" x14ac:dyDescent="0.25">
      <c r="A460" s="3" t="s">
        <v>36</v>
      </c>
      <c r="B460" s="3">
        <v>2207</v>
      </c>
      <c r="C460" s="3" t="s">
        <v>1175</v>
      </c>
      <c r="D460" s="3" t="s">
        <v>1176</v>
      </c>
      <c r="E460" s="3" t="s">
        <v>1177</v>
      </c>
      <c r="F460" s="3" t="s">
        <v>135</v>
      </c>
      <c r="G460" s="3" t="s">
        <v>1116</v>
      </c>
      <c r="H460" s="3" t="s">
        <v>542</v>
      </c>
      <c r="I460" s="3" t="s">
        <v>543</v>
      </c>
      <c r="J460" s="3">
        <v>25</v>
      </c>
      <c r="K460" s="3" t="s">
        <v>13</v>
      </c>
      <c r="L460" s="3" t="s">
        <v>113</v>
      </c>
      <c r="M460" s="2">
        <v>1298</v>
      </c>
      <c r="N460" s="2">
        <v>32450</v>
      </c>
      <c r="O460" s="3" t="s">
        <v>42</v>
      </c>
    </row>
    <row r="461" spans="1:15" hidden="1" x14ac:dyDescent="0.25">
      <c r="A461" s="3" t="s">
        <v>36</v>
      </c>
      <c r="B461" s="3">
        <v>2208</v>
      </c>
      <c r="C461" s="3" t="s">
        <v>1180</v>
      </c>
      <c r="D461" s="3" t="s">
        <v>1181</v>
      </c>
      <c r="E461" s="3" t="s">
        <v>1182</v>
      </c>
      <c r="F461" s="3" t="s">
        <v>40</v>
      </c>
      <c r="G461" s="3" t="s">
        <v>1183</v>
      </c>
      <c r="H461" s="3" t="s">
        <v>11</v>
      </c>
      <c r="I461" s="3" t="s">
        <v>12</v>
      </c>
      <c r="J461" s="3">
        <v>17</v>
      </c>
      <c r="K461" s="3" t="s">
        <v>13</v>
      </c>
      <c r="L461" s="3" t="s">
        <v>14</v>
      </c>
      <c r="M461" s="2">
        <v>46</v>
      </c>
      <c r="N461" s="2">
        <v>782</v>
      </c>
      <c r="O461" s="3" t="s">
        <v>42</v>
      </c>
    </row>
    <row r="462" spans="1:15" hidden="1" x14ac:dyDescent="0.25">
      <c r="A462" s="3" t="s">
        <v>36</v>
      </c>
      <c r="B462" s="3">
        <v>2219</v>
      </c>
      <c r="C462" s="3" t="s">
        <v>1184</v>
      </c>
      <c r="D462" s="3" t="s">
        <v>1185</v>
      </c>
      <c r="E462" s="3" t="s">
        <v>1186</v>
      </c>
      <c r="F462" s="3" t="s">
        <v>40</v>
      </c>
      <c r="G462" s="3" t="s">
        <v>1187</v>
      </c>
      <c r="H462" s="3" t="s">
        <v>1188</v>
      </c>
      <c r="I462" s="3" t="s">
        <v>1189</v>
      </c>
      <c r="J462" s="3">
        <v>1</v>
      </c>
      <c r="K462" s="3" t="s">
        <v>13</v>
      </c>
      <c r="L462" s="3" t="s">
        <v>476</v>
      </c>
      <c r="M462" s="2">
        <v>36108</v>
      </c>
      <c r="N462" s="2">
        <v>36108</v>
      </c>
      <c r="O462" s="3" t="s">
        <v>42</v>
      </c>
    </row>
    <row r="463" spans="1:15" hidden="1" x14ac:dyDescent="0.25">
      <c r="A463" s="3" t="s">
        <v>36</v>
      </c>
      <c r="B463" s="3">
        <v>2221</v>
      </c>
      <c r="C463" s="3" t="s">
        <v>1190</v>
      </c>
      <c r="D463" s="3" t="s">
        <v>1185</v>
      </c>
      <c r="E463" s="3" t="s">
        <v>1191</v>
      </c>
      <c r="F463" s="3" t="s">
        <v>40</v>
      </c>
      <c r="G463" s="3" t="s">
        <v>1192</v>
      </c>
      <c r="H463" s="3" t="s">
        <v>11</v>
      </c>
      <c r="I463" s="3" t="s">
        <v>12</v>
      </c>
      <c r="J463" s="3">
        <v>13</v>
      </c>
      <c r="K463" s="3" t="s">
        <v>13</v>
      </c>
      <c r="L463" s="3" t="s">
        <v>14</v>
      </c>
      <c r="M463" s="2">
        <v>46</v>
      </c>
      <c r="N463" s="2">
        <v>598</v>
      </c>
      <c r="O463" s="3" t="s">
        <v>42</v>
      </c>
    </row>
    <row r="464" spans="1:15" hidden="1" x14ac:dyDescent="0.25">
      <c r="A464" s="3" t="s">
        <v>36</v>
      </c>
      <c r="B464" s="3">
        <v>2251</v>
      </c>
      <c r="C464" s="3" t="s">
        <v>1193</v>
      </c>
      <c r="D464" s="3" t="s">
        <v>1194</v>
      </c>
      <c r="E464" s="3" t="s">
        <v>1195</v>
      </c>
      <c r="F464" s="3" t="s">
        <v>40</v>
      </c>
      <c r="G464" s="3" t="s">
        <v>1196</v>
      </c>
      <c r="H464" s="3" t="s">
        <v>11</v>
      </c>
      <c r="I464" s="3" t="s">
        <v>12</v>
      </c>
      <c r="J464" s="3">
        <v>16</v>
      </c>
      <c r="K464" s="3" t="s">
        <v>13</v>
      </c>
      <c r="L464" s="3" t="s">
        <v>14</v>
      </c>
      <c r="M464" s="2">
        <v>46</v>
      </c>
      <c r="N464" s="2">
        <v>736</v>
      </c>
      <c r="O464" s="3" t="s">
        <v>42</v>
      </c>
    </row>
    <row r="465" spans="1:15" hidden="1" x14ac:dyDescent="0.25">
      <c r="A465" s="3" t="s">
        <v>36</v>
      </c>
      <c r="B465" s="3">
        <v>2274</v>
      </c>
      <c r="C465" s="3" t="s">
        <v>1197</v>
      </c>
      <c r="D465" s="3" t="s">
        <v>1198</v>
      </c>
      <c r="E465" s="3" t="s">
        <v>1199</v>
      </c>
      <c r="F465" s="3" t="s">
        <v>40</v>
      </c>
      <c r="G465" s="3" t="s">
        <v>1200</v>
      </c>
      <c r="H465" s="3" t="s">
        <v>11</v>
      </c>
      <c r="I465" s="3" t="s">
        <v>12</v>
      </c>
      <c r="J465" s="3">
        <v>15</v>
      </c>
      <c r="K465" s="3" t="s">
        <v>13</v>
      </c>
      <c r="L465" s="3" t="s">
        <v>14</v>
      </c>
      <c r="M465" s="2">
        <v>46</v>
      </c>
      <c r="N465" s="2">
        <v>690</v>
      </c>
      <c r="O465" s="3" t="s">
        <v>42</v>
      </c>
    </row>
    <row r="466" spans="1:15" hidden="1" x14ac:dyDescent="0.25">
      <c r="A466" s="3" t="s">
        <v>36</v>
      </c>
      <c r="B466" s="3">
        <v>2286</v>
      </c>
      <c r="C466" s="3" t="s">
        <v>1201</v>
      </c>
      <c r="D466" s="3" t="s">
        <v>1202</v>
      </c>
      <c r="E466" s="3" t="s">
        <v>1203</v>
      </c>
      <c r="F466" s="3" t="s">
        <v>135</v>
      </c>
      <c r="G466" s="3" t="s">
        <v>1204</v>
      </c>
      <c r="H466" s="3" t="s">
        <v>966</v>
      </c>
      <c r="I466" s="3" t="s">
        <v>967</v>
      </c>
      <c r="J466" s="3">
        <v>150</v>
      </c>
      <c r="K466" s="3" t="s">
        <v>13</v>
      </c>
      <c r="L466" s="3" t="s">
        <v>232</v>
      </c>
      <c r="M466" s="2">
        <v>161.20519999999999</v>
      </c>
      <c r="N466" s="2">
        <v>24180.78</v>
      </c>
      <c r="O466" s="3" t="s">
        <v>42</v>
      </c>
    </row>
    <row r="467" spans="1:15" hidden="1" x14ac:dyDescent="0.25">
      <c r="A467" s="3" t="s">
        <v>36</v>
      </c>
      <c r="B467" s="3">
        <v>2287</v>
      </c>
      <c r="C467" s="3" t="s">
        <v>1205</v>
      </c>
      <c r="D467" s="3" t="s">
        <v>1202</v>
      </c>
      <c r="E467" s="3" t="s">
        <v>1206</v>
      </c>
      <c r="F467" s="3" t="s">
        <v>40</v>
      </c>
      <c r="G467" s="3" t="s">
        <v>1207</v>
      </c>
      <c r="H467" s="3" t="s">
        <v>359</v>
      </c>
      <c r="I467" s="3" t="s">
        <v>360</v>
      </c>
      <c r="J467" s="3">
        <v>600</v>
      </c>
      <c r="K467" s="3" t="s">
        <v>13</v>
      </c>
      <c r="L467" s="3" t="s">
        <v>232</v>
      </c>
      <c r="M467" s="2">
        <v>47.117400000000004</v>
      </c>
      <c r="N467" s="2">
        <v>28270.44</v>
      </c>
      <c r="O467" s="3" t="s">
        <v>42</v>
      </c>
    </row>
    <row r="468" spans="1:15" hidden="1" x14ac:dyDescent="0.25">
      <c r="A468" s="3" t="s">
        <v>36</v>
      </c>
      <c r="B468" s="3">
        <v>2288</v>
      </c>
      <c r="C468" s="3" t="s">
        <v>1208</v>
      </c>
      <c r="D468" s="3" t="s">
        <v>1202</v>
      </c>
      <c r="E468" s="3" t="s">
        <v>1209</v>
      </c>
      <c r="F468" s="3" t="s">
        <v>40</v>
      </c>
      <c r="G468" s="3" t="s">
        <v>1210</v>
      </c>
      <c r="H468" s="3" t="s">
        <v>1211</v>
      </c>
      <c r="I468" s="3" t="s">
        <v>1212</v>
      </c>
      <c r="J468" s="3">
        <v>1</v>
      </c>
      <c r="K468" s="3" t="s">
        <v>13</v>
      </c>
      <c r="L468" s="3" t="s">
        <v>1213</v>
      </c>
      <c r="M468" s="2">
        <v>73292.160000000003</v>
      </c>
      <c r="N468" s="2">
        <v>73292.160000000003</v>
      </c>
      <c r="O468" s="3" t="s">
        <v>42</v>
      </c>
    </row>
    <row r="469" spans="1:15" hidden="1" x14ac:dyDescent="0.25">
      <c r="A469" s="3" t="s">
        <v>36</v>
      </c>
      <c r="B469" s="3">
        <v>2292</v>
      </c>
      <c r="C469" s="3" t="s">
        <v>1214</v>
      </c>
      <c r="D469" s="3" t="s">
        <v>1215</v>
      </c>
      <c r="E469" s="3" t="s">
        <v>1216</v>
      </c>
      <c r="F469" s="3" t="s">
        <v>40</v>
      </c>
      <c r="G469" s="3" t="s">
        <v>1217</v>
      </c>
      <c r="H469" s="3" t="s">
        <v>188</v>
      </c>
      <c r="I469" s="3" t="s">
        <v>189</v>
      </c>
      <c r="J469" s="3">
        <v>200</v>
      </c>
      <c r="K469" s="3" t="s">
        <v>13</v>
      </c>
      <c r="L469" s="3" t="s">
        <v>986</v>
      </c>
      <c r="M469" s="2">
        <v>30.25</v>
      </c>
      <c r="N469" s="2">
        <v>6050</v>
      </c>
      <c r="O469" s="3" t="s">
        <v>42</v>
      </c>
    </row>
    <row r="470" spans="1:15" hidden="1" x14ac:dyDescent="0.25">
      <c r="A470" s="3" t="s">
        <v>36</v>
      </c>
      <c r="B470" s="3">
        <v>2292</v>
      </c>
      <c r="C470" s="3" t="s">
        <v>1214</v>
      </c>
      <c r="D470" s="3" t="s">
        <v>1215</v>
      </c>
      <c r="E470" s="3" t="s">
        <v>1216</v>
      </c>
      <c r="F470" s="3" t="s">
        <v>40</v>
      </c>
      <c r="G470" s="3" t="s">
        <v>1217</v>
      </c>
      <c r="H470" s="3" t="s">
        <v>1218</v>
      </c>
      <c r="I470" s="3" t="s">
        <v>1219</v>
      </c>
      <c r="J470" s="3">
        <v>300</v>
      </c>
      <c r="K470" s="3" t="s">
        <v>13</v>
      </c>
      <c r="L470" s="3" t="s">
        <v>986</v>
      </c>
      <c r="M470" s="2">
        <v>16.460999999999999</v>
      </c>
      <c r="N470" s="2">
        <v>4938.3</v>
      </c>
      <c r="O470" s="3" t="s">
        <v>42</v>
      </c>
    </row>
    <row r="471" spans="1:15" hidden="1" x14ac:dyDescent="0.25">
      <c r="A471" s="3" t="s">
        <v>36</v>
      </c>
      <c r="B471" s="3">
        <v>2298</v>
      </c>
      <c r="C471" s="3" t="s">
        <v>1220</v>
      </c>
      <c r="D471" s="3" t="s">
        <v>1221</v>
      </c>
      <c r="E471" s="3" t="s">
        <v>1222</v>
      </c>
      <c r="F471" s="3" t="s">
        <v>40</v>
      </c>
      <c r="G471" s="3" t="s">
        <v>1223</v>
      </c>
      <c r="H471" s="3" t="s">
        <v>11</v>
      </c>
      <c r="I471" s="3" t="s">
        <v>12</v>
      </c>
      <c r="J471" s="3">
        <v>19</v>
      </c>
      <c r="K471" s="3" t="s">
        <v>13</v>
      </c>
      <c r="L471" s="3" t="s">
        <v>14</v>
      </c>
      <c r="M471" s="2">
        <v>46</v>
      </c>
      <c r="N471" s="2">
        <v>874</v>
      </c>
      <c r="O471" s="3" t="s">
        <v>42</v>
      </c>
    </row>
    <row r="472" spans="1:15" hidden="1" x14ac:dyDescent="0.25">
      <c r="A472" s="3" t="s">
        <v>36</v>
      </c>
      <c r="B472" s="3">
        <v>2313</v>
      </c>
      <c r="C472" s="3" t="s">
        <v>1224</v>
      </c>
      <c r="D472" s="3" t="s">
        <v>1225</v>
      </c>
      <c r="E472" s="3" t="s">
        <v>1226</v>
      </c>
      <c r="F472" s="3" t="s">
        <v>40</v>
      </c>
      <c r="G472" s="3" t="s">
        <v>1227</v>
      </c>
      <c r="H472" s="3" t="s">
        <v>11</v>
      </c>
      <c r="I472" s="3" t="s">
        <v>12</v>
      </c>
      <c r="J472" s="3">
        <v>18</v>
      </c>
      <c r="K472" s="3" t="s">
        <v>13</v>
      </c>
      <c r="L472" s="3" t="s">
        <v>14</v>
      </c>
      <c r="M472" s="2">
        <v>46</v>
      </c>
      <c r="N472" s="2">
        <v>828</v>
      </c>
      <c r="O472" s="3" t="s">
        <v>42</v>
      </c>
    </row>
    <row r="473" spans="1:15" hidden="1" x14ac:dyDescent="0.25">
      <c r="A473" s="3" t="s">
        <v>36</v>
      </c>
      <c r="B473" s="3">
        <v>2340</v>
      </c>
      <c r="C473" s="3" t="s">
        <v>1228</v>
      </c>
      <c r="D473" s="3" t="s">
        <v>1229</v>
      </c>
      <c r="E473" s="3" t="s">
        <v>1230</v>
      </c>
      <c r="F473" s="3" t="s">
        <v>40</v>
      </c>
      <c r="G473" s="3" t="s">
        <v>1231</v>
      </c>
      <c r="H473" s="3" t="s">
        <v>11</v>
      </c>
      <c r="I473" s="3" t="s">
        <v>12</v>
      </c>
      <c r="J473" s="3">
        <v>14</v>
      </c>
      <c r="K473" s="3" t="s">
        <v>13</v>
      </c>
      <c r="L473" s="3" t="s">
        <v>14</v>
      </c>
      <c r="M473" s="2">
        <v>46</v>
      </c>
      <c r="N473" s="2">
        <v>644</v>
      </c>
      <c r="O473" s="3" t="s">
        <v>42</v>
      </c>
    </row>
    <row r="474" spans="1:15" hidden="1" x14ac:dyDescent="0.25">
      <c r="A474" s="3" t="s">
        <v>36</v>
      </c>
      <c r="B474" s="3">
        <v>2353</v>
      </c>
      <c r="C474" s="3" t="s">
        <v>1232</v>
      </c>
      <c r="D474" s="3" t="s">
        <v>1233</v>
      </c>
      <c r="E474" s="3" t="s">
        <v>1234</v>
      </c>
      <c r="F474" s="3" t="s">
        <v>40</v>
      </c>
      <c r="G474" s="3" t="s">
        <v>1235</v>
      </c>
      <c r="H474" s="3" t="s">
        <v>11</v>
      </c>
      <c r="I474" s="3" t="s">
        <v>12</v>
      </c>
      <c r="J474" s="3">
        <v>13</v>
      </c>
      <c r="K474" s="3" t="s">
        <v>13</v>
      </c>
      <c r="L474" s="3" t="s">
        <v>14</v>
      </c>
      <c r="M474" s="2">
        <v>46</v>
      </c>
      <c r="N474" s="2">
        <v>598</v>
      </c>
      <c r="O474" s="3" t="s">
        <v>42</v>
      </c>
    </row>
    <row r="475" spans="1:15" hidden="1" x14ac:dyDescent="0.25">
      <c r="A475" s="3" t="s">
        <v>36</v>
      </c>
      <c r="B475" s="3">
        <v>2362</v>
      </c>
      <c r="C475" s="3" t="s">
        <v>1236</v>
      </c>
      <c r="D475" s="3" t="s">
        <v>1237</v>
      </c>
      <c r="E475" s="3" t="s">
        <v>1238</v>
      </c>
      <c r="F475" s="3" t="s">
        <v>40</v>
      </c>
      <c r="G475" s="3" t="s">
        <v>1239</v>
      </c>
      <c r="H475" s="3" t="s">
        <v>11</v>
      </c>
      <c r="I475" s="3" t="s">
        <v>12</v>
      </c>
      <c r="J475" s="3">
        <v>13</v>
      </c>
      <c r="K475" s="3" t="s">
        <v>13</v>
      </c>
      <c r="L475" s="3" t="s">
        <v>14</v>
      </c>
      <c r="M475" s="2">
        <v>46</v>
      </c>
      <c r="N475" s="2">
        <v>598</v>
      </c>
      <c r="O475" s="3" t="s">
        <v>42</v>
      </c>
    </row>
    <row r="476" spans="1:15" hidden="1" x14ac:dyDescent="0.25">
      <c r="A476" s="3" t="s">
        <v>36</v>
      </c>
      <c r="B476" s="3">
        <v>2379</v>
      </c>
      <c r="C476" s="3" t="s">
        <v>1240</v>
      </c>
      <c r="D476" s="3" t="s">
        <v>1241</v>
      </c>
      <c r="E476" s="3" t="s">
        <v>1242</v>
      </c>
      <c r="F476" s="3" t="s">
        <v>40</v>
      </c>
      <c r="G476" s="3" t="s">
        <v>1243</v>
      </c>
      <c r="H476" s="3" t="s">
        <v>1244</v>
      </c>
      <c r="I476" s="3" t="s">
        <v>1245</v>
      </c>
      <c r="J476" s="3">
        <v>300</v>
      </c>
      <c r="K476" s="3" t="s">
        <v>13</v>
      </c>
      <c r="L476" s="3" t="s">
        <v>1246</v>
      </c>
      <c r="M476" s="2">
        <v>15.34</v>
      </c>
      <c r="N476" s="2">
        <v>4602</v>
      </c>
      <c r="O476" s="3" t="s">
        <v>42</v>
      </c>
    </row>
    <row r="477" spans="1:15" hidden="1" x14ac:dyDescent="0.25">
      <c r="A477" s="3" t="s">
        <v>36</v>
      </c>
      <c r="B477" s="3">
        <v>2400</v>
      </c>
      <c r="C477" s="3" t="s">
        <v>1247</v>
      </c>
      <c r="D477" s="3" t="s">
        <v>1248</v>
      </c>
      <c r="E477" s="3" t="s">
        <v>1249</v>
      </c>
      <c r="F477" s="3" t="s">
        <v>40</v>
      </c>
      <c r="G477" s="3" t="s">
        <v>1250</v>
      </c>
      <c r="H477" s="3" t="s">
        <v>536</v>
      </c>
      <c r="I477" s="3" t="s">
        <v>537</v>
      </c>
      <c r="J477" s="3">
        <v>1000</v>
      </c>
      <c r="K477" s="3" t="s">
        <v>13</v>
      </c>
      <c r="L477" s="3" t="s">
        <v>113</v>
      </c>
      <c r="M477" s="2">
        <v>18.88</v>
      </c>
      <c r="N477" s="2">
        <v>18880</v>
      </c>
      <c r="O477" s="3" t="s">
        <v>42</v>
      </c>
    </row>
    <row r="478" spans="1:15" hidden="1" x14ac:dyDescent="0.25">
      <c r="A478" s="3" t="s">
        <v>36</v>
      </c>
      <c r="B478" s="3">
        <v>2400</v>
      </c>
      <c r="C478" s="3" t="s">
        <v>1247</v>
      </c>
      <c r="D478" s="3" t="s">
        <v>1248</v>
      </c>
      <c r="E478" s="3" t="s">
        <v>1249</v>
      </c>
      <c r="F478" s="3" t="s">
        <v>40</v>
      </c>
      <c r="G478" s="3" t="s">
        <v>1250</v>
      </c>
      <c r="H478" s="3" t="s">
        <v>531</v>
      </c>
      <c r="I478" s="3" t="s">
        <v>532</v>
      </c>
      <c r="J478" s="3">
        <v>100</v>
      </c>
      <c r="K478" s="3" t="s">
        <v>13</v>
      </c>
      <c r="L478" s="3" t="s">
        <v>113</v>
      </c>
      <c r="M478" s="2">
        <v>1534</v>
      </c>
      <c r="N478" s="2">
        <v>153400</v>
      </c>
      <c r="O478" s="3" t="s">
        <v>42</v>
      </c>
    </row>
    <row r="479" spans="1:15" hidden="1" x14ac:dyDescent="0.25">
      <c r="A479" s="3" t="s">
        <v>36</v>
      </c>
      <c r="B479" s="3">
        <v>2403</v>
      </c>
      <c r="C479" s="3" t="s">
        <v>1251</v>
      </c>
      <c r="D479" s="3" t="s">
        <v>1252</v>
      </c>
      <c r="E479" s="3" t="s">
        <v>1253</v>
      </c>
      <c r="F479" s="3" t="s">
        <v>40</v>
      </c>
      <c r="G479" s="3" t="s">
        <v>1254</v>
      </c>
      <c r="H479" s="3" t="s">
        <v>11</v>
      </c>
      <c r="I479" s="3" t="s">
        <v>12</v>
      </c>
      <c r="J479" s="3">
        <v>17</v>
      </c>
      <c r="K479" s="3" t="s">
        <v>13</v>
      </c>
      <c r="L479" s="3" t="s">
        <v>14</v>
      </c>
      <c r="M479" s="2">
        <v>46</v>
      </c>
      <c r="N479" s="2">
        <v>782</v>
      </c>
      <c r="O479" s="3" t="s">
        <v>42</v>
      </c>
    </row>
    <row r="480" spans="1:15" hidden="1" x14ac:dyDescent="0.25">
      <c r="A480" s="3" t="s">
        <v>36</v>
      </c>
      <c r="B480" s="3">
        <v>2424</v>
      </c>
      <c r="C480" s="3" t="s">
        <v>1255</v>
      </c>
      <c r="D480" s="3" t="s">
        <v>1256</v>
      </c>
      <c r="E480" s="3" t="s">
        <v>1257</v>
      </c>
      <c r="F480" s="3" t="s">
        <v>40</v>
      </c>
      <c r="G480" s="3" t="s">
        <v>1258</v>
      </c>
      <c r="H480" s="3" t="s">
        <v>1259</v>
      </c>
      <c r="I480" s="3" t="s">
        <v>1260</v>
      </c>
      <c r="J480" s="3">
        <v>2</v>
      </c>
      <c r="K480" s="3" t="s">
        <v>13</v>
      </c>
      <c r="L480" s="3" t="s">
        <v>1261</v>
      </c>
      <c r="M480" s="2">
        <v>8762.8806000000004</v>
      </c>
      <c r="N480" s="2">
        <v>17525.761200000001</v>
      </c>
      <c r="O480" s="3" t="s">
        <v>42</v>
      </c>
    </row>
    <row r="481" spans="1:15" hidden="1" x14ac:dyDescent="0.25">
      <c r="A481" s="3" t="s">
        <v>36</v>
      </c>
      <c r="B481" s="3">
        <v>2424</v>
      </c>
      <c r="C481" s="3" t="s">
        <v>1255</v>
      </c>
      <c r="D481" s="3" t="s">
        <v>1256</v>
      </c>
      <c r="E481" s="3" t="s">
        <v>1257</v>
      </c>
      <c r="F481" s="3" t="s">
        <v>40</v>
      </c>
      <c r="G481" s="3" t="s">
        <v>1258</v>
      </c>
      <c r="H481" s="3" t="s">
        <v>1262</v>
      </c>
      <c r="I481" s="3" t="s">
        <v>1263</v>
      </c>
      <c r="J481" s="3">
        <v>7</v>
      </c>
      <c r="K481" s="3" t="s">
        <v>13</v>
      </c>
      <c r="L481" s="3" t="s">
        <v>1261</v>
      </c>
      <c r="M481" s="2">
        <v>7000.9164000000001</v>
      </c>
      <c r="N481" s="2">
        <v>49006.414799999999</v>
      </c>
      <c r="O481" s="3" t="s">
        <v>42</v>
      </c>
    </row>
    <row r="482" spans="1:15" hidden="1" x14ac:dyDescent="0.25">
      <c r="A482" s="3" t="s">
        <v>36</v>
      </c>
      <c r="B482" s="3">
        <v>2437</v>
      </c>
      <c r="C482" s="3" t="s">
        <v>1264</v>
      </c>
      <c r="D482" s="3" t="s">
        <v>1265</v>
      </c>
      <c r="E482" s="3" t="s">
        <v>1266</v>
      </c>
      <c r="F482" s="3" t="s">
        <v>40</v>
      </c>
      <c r="G482" s="3" t="s">
        <v>1267</v>
      </c>
      <c r="H482" s="3" t="s">
        <v>1268</v>
      </c>
      <c r="I482" s="3" t="s">
        <v>1269</v>
      </c>
      <c r="J482" s="3">
        <v>1</v>
      </c>
      <c r="K482" s="3" t="s">
        <v>13</v>
      </c>
      <c r="L482" s="3" t="s">
        <v>1270</v>
      </c>
      <c r="M482" s="2">
        <v>147500</v>
      </c>
      <c r="N482" s="2">
        <v>147500</v>
      </c>
      <c r="O482" s="3" t="s">
        <v>42</v>
      </c>
    </row>
    <row r="483" spans="1:15" hidden="1" x14ac:dyDescent="0.25">
      <c r="A483" s="3" t="s">
        <v>36</v>
      </c>
      <c r="B483" s="3">
        <v>2437</v>
      </c>
      <c r="C483" s="3" t="s">
        <v>1264</v>
      </c>
      <c r="D483" s="3" t="s">
        <v>1265</v>
      </c>
      <c r="E483" s="3" t="s">
        <v>1266</v>
      </c>
      <c r="F483" s="3" t="s">
        <v>40</v>
      </c>
      <c r="G483" s="3" t="s">
        <v>1267</v>
      </c>
      <c r="H483" s="3" t="s">
        <v>1271</v>
      </c>
      <c r="I483" s="3" t="s">
        <v>1272</v>
      </c>
      <c r="J483" s="3">
        <v>7</v>
      </c>
      <c r="K483" s="3" t="s">
        <v>13</v>
      </c>
      <c r="L483" s="3" t="s">
        <v>1270</v>
      </c>
      <c r="M483" s="2">
        <v>8358.5771999999997</v>
      </c>
      <c r="N483" s="2">
        <v>58510.040399999998</v>
      </c>
      <c r="O483" s="3" t="s">
        <v>42</v>
      </c>
    </row>
    <row r="484" spans="1:15" hidden="1" x14ac:dyDescent="0.25">
      <c r="A484" s="3" t="s">
        <v>36</v>
      </c>
      <c r="B484" s="3">
        <v>2441</v>
      </c>
      <c r="C484" s="3" t="s">
        <v>1273</v>
      </c>
      <c r="D484" s="3" t="s">
        <v>1274</v>
      </c>
      <c r="E484" s="3" t="s">
        <v>1275</v>
      </c>
      <c r="F484" s="3" t="s">
        <v>40</v>
      </c>
      <c r="G484" s="3" t="s">
        <v>1276</v>
      </c>
      <c r="H484" s="3" t="s">
        <v>11</v>
      </c>
      <c r="I484" s="3" t="s">
        <v>12</v>
      </c>
      <c r="J484" s="3">
        <v>13</v>
      </c>
      <c r="K484" s="3" t="s">
        <v>13</v>
      </c>
      <c r="L484" s="3" t="s">
        <v>14</v>
      </c>
      <c r="M484" s="2">
        <v>46</v>
      </c>
      <c r="N484" s="2">
        <v>598</v>
      </c>
      <c r="O484" s="3" t="s">
        <v>42</v>
      </c>
    </row>
    <row r="485" spans="1:15" hidden="1" x14ac:dyDescent="0.25">
      <c r="A485" s="3" t="s">
        <v>36</v>
      </c>
      <c r="B485" s="3">
        <v>2444</v>
      </c>
      <c r="C485" s="3" t="s">
        <v>1277</v>
      </c>
      <c r="D485" s="3" t="s">
        <v>1278</v>
      </c>
      <c r="E485" s="3" t="s">
        <v>1279</v>
      </c>
      <c r="F485" s="3" t="s">
        <v>135</v>
      </c>
      <c r="G485" s="3" t="s">
        <v>1280</v>
      </c>
      <c r="H485" s="3" t="s">
        <v>28</v>
      </c>
      <c r="I485" s="3" t="s">
        <v>29</v>
      </c>
      <c r="J485" s="3">
        <v>100</v>
      </c>
      <c r="K485" s="3" t="s">
        <v>13</v>
      </c>
      <c r="L485" s="3" t="s">
        <v>14</v>
      </c>
      <c r="M485" s="2">
        <v>125</v>
      </c>
      <c r="N485" s="2">
        <v>12500</v>
      </c>
      <c r="O485" s="3" t="s">
        <v>42</v>
      </c>
    </row>
    <row r="486" spans="1:15" hidden="1" x14ac:dyDescent="0.25">
      <c r="A486" s="3" t="s">
        <v>36</v>
      </c>
      <c r="B486" s="3">
        <v>2449</v>
      </c>
      <c r="C486" s="3" t="s">
        <v>1281</v>
      </c>
      <c r="D486" s="3" t="s">
        <v>1282</v>
      </c>
      <c r="E486" s="3" t="s">
        <v>1283</v>
      </c>
      <c r="F486" s="3" t="s">
        <v>40</v>
      </c>
      <c r="G486" s="3" t="s">
        <v>1284</v>
      </c>
      <c r="H486" s="3" t="s">
        <v>1285</v>
      </c>
      <c r="I486" s="3" t="s">
        <v>1286</v>
      </c>
      <c r="J486" s="3">
        <v>500</v>
      </c>
      <c r="K486" s="3" t="s">
        <v>13</v>
      </c>
      <c r="L486" s="3" t="s">
        <v>1287</v>
      </c>
      <c r="M486" s="2">
        <v>41.3</v>
      </c>
      <c r="N486" s="2">
        <v>20650</v>
      </c>
      <c r="O486" s="3" t="s">
        <v>42</v>
      </c>
    </row>
    <row r="487" spans="1:15" hidden="1" x14ac:dyDescent="0.25">
      <c r="A487" s="3" t="s">
        <v>36</v>
      </c>
      <c r="B487" s="3">
        <v>2453</v>
      </c>
      <c r="C487" s="3" t="s">
        <v>1288</v>
      </c>
      <c r="D487" s="3" t="s">
        <v>1289</v>
      </c>
      <c r="E487" s="3" t="s">
        <v>1290</v>
      </c>
      <c r="F487" s="3" t="s">
        <v>40</v>
      </c>
      <c r="G487" s="3" t="s">
        <v>1291</v>
      </c>
      <c r="H487" s="3" t="s">
        <v>11</v>
      </c>
      <c r="I487" s="3" t="s">
        <v>12</v>
      </c>
      <c r="J487" s="3">
        <v>10</v>
      </c>
      <c r="K487" s="3" t="s">
        <v>13</v>
      </c>
      <c r="L487" s="3" t="s">
        <v>14</v>
      </c>
      <c r="M487" s="2">
        <v>46</v>
      </c>
      <c r="N487" s="2">
        <v>460</v>
      </c>
      <c r="O487" s="3" t="s">
        <v>42</v>
      </c>
    </row>
    <row r="488" spans="1:15" hidden="1" x14ac:dyDescent="0.25">
      <c r="A488" s="3" t="s">
        <v>36</v>
      </c>
      <c r="B488" s="3">
        <v>2461</v>
      </c>
      <c r="C488" s="3" t="s">
        <v>1292</v>
      </c>
      <c r="D488" s="3" t="s">
        <v>1293</v>
      </c>
      <c r="E488" s="3" t="s">
        <v>1294</v>
      </c>
      <c r="F488" s="3" t="s">
        <v>40</v>
      </c>
      <c r="G488" s="3" t="s">
        <v>1295</v>
      </c>
      <c r="H488" s="3" t="s">
        <v>11</v>
      </c>
      <c r="I488" s="3" t="s">
        <v>12</v>
      </c>
      <c r="J488" s="3">
        <v>7</v>
      </c>
      <c r="K488" s="3" t="s">
        <v>13</v>
      </c>
      <c r="L488" s="3" t="s">
        <v>1296</v>
      </c>
      <c r="M488" s="2">
        <v>46</v>
      </c>
      <c r="N488" s="2">
        <v>322</v>
      </c>
      <c r="O488" s="3" t="s">
        <v>42</v>
      </c>
    </row>
    <row r="489" spans="1:15" hidden="1" x14ac:dyDescent="0.25">
      <c r="A489" s="3" t="s">
        <v>36</v>
      </c>
      <c r="B489" s="3">
        <v>2482</v>
      </c>
      <c r="C489" s="3" t="s">
        <v>1297</v>
      </c>
      <c r="D489" s="3" t="s">
        <v>1298</v>
      </c>
      <c r="E489" s="3" t="s">
        <v>1299</v>
      </c>
      <c r="F489" s="3" t="s">
        <v>135</v>
      </c>
      <c r="G489" s="3" t="s">
        <v>1300</v>
      </c>
      <c r="H489" s="3" t="s">
        <v>11</v>
      </c>
      <c r="I489" s="3" t="s">
        <v>12</v>
      </c>
      <c r="J489" s="3">
        <v>10</v>
      </c>
      <c r="K489" s="3" t="s">
        <v>13</v>
      </c>
      <c r="L489" s="3" t="s">
        <v>14</v>
      </c>
      <c r="M489" s="2">
        <v>46</v>
      </c>
      <c r="N489" s="2">
        <v>460</v>
      </c>
      <c r="O489" s="3" t="s">
        <v>42</v>
      </c>
    </row>
    <row r="490" spans="1:15" hidden="1" x14ac:dyDescent="0.25">
      <c r="A490" s="3" t="s">
        <v>36</v>
      </c>
      <c r="B490" s="3">
        <v>2500</v>
      </c>
      <c r="C490" s="3" t="s">
        <v>1301</v>
      </c>
      <c r="D490" s="3" t="s">
        <v>1302</v>
      </c>
      <c r="E490" s="3" t="s">
        <v>1303</v>
      </c>
      <c r="F490" s="3" t="s">
        <v>40</v>
      </c>
      <c r="G490" s="3" t="s">
        <v>1304</v>
      </c>
      <c r="H490" s="3" t="s">
        <v>1305</v>
      </c>
      <c r="I490" s="3" t="s">
        <v>1306</v>
      </c>
      <c r="J490" s="3">
        <v>5</v>
      </c>
      <c r="K490" s="3" t="s">
        <v>13</v>
      </c>
      <c r="L490" s="3" t="s">
        <v>1154</v>
      </c>
      <c r="M490" s="2">
        <v>13859.3478</v>
      </c>
      <c r="N490" s="2">
        <v>69296.739000000001</v>
      </c>
      <c r="O490" s="3" t="s">
        <v>42</v>
      </c>
    </row>
    <row r="491" spans="1:15" hidden="1" x14ac:dyDescent="0.25">
      <c r="A491" s="3" t="s">
        <v>36</v>
      </c>
      <c r="B491" s="3">
        <v>2501</v>
      </c>
      <c r="C491" s="3" t="s">
        <v>1307</v>
      </c>
      <c r="D491" s="3" t="s">
        <v>1302</v>
      </c>
      <c r="E491" s="3" t="s">
        <v>1308</v>
      </c>
      <c r="F491" s="3" t="s">
        <v>135</v>
      </c>
      <c r="G491" s="3" t="s">
        <v>1309</v>
      </c>
      <c r="H491" s="3" t="s">
        <v>11</v>
      </c>
      <c r="I491" s="3" t="s">
        <v>12</v>
      </c>
      <c r="J491" s="3">
        <v>12</v>
      </c>
      <c r="K491" s="3" t="s">
        <v>13</v>
      </c>
      <c r="L491" s="3" t="s">
        <v>14</v>
      </c>
      <c r="M491" s="2">
        <v>46</v>
      </c>
      <c r="N491" s="2">
        <v>552</v>
      </c>
      <c r="O491" s="3" t="s">
        <v>42</v>
      </c>
    </row>
    <row r="492" spans="1:15" hidden="1" x14ac:dyDescent="0.25">
      <c r="A492" s="3" t="s">
        <v>36</v>
      </c>
      <c r="B492" s="3">
        <v>2512</v>
      </c>
      <c r="C492" s="3" t="s">
        <v>1310</v>
      </c>
      <c r="D492" s="3" t="s">
        <v>1302</v>
      </c>
      <c r="E492" s="3" t="s">
        <v>1311</v>
      </c>
      <c r="F492" s="3" t="s">
        <v>40</v>
      </c>
      <c r="G492" s="3" t="s">
        <v>1312</v>
      </c>
      <c r="H492" s="3" t="s">
        <v>1313</v>
      </c>
      <c r="I492" s="3" t="s">
        <v>1314</v>
      </c>
      <c r="J492" s="3">
        <v>1</v>
      </c>
      <c r="K492" s="3" t="s">
        <v>13</v>
      </c>
      <c r="L492" s="3" t="s">
        <v>1315</v>
      </c>
      <c r="M492" s="2">
        <v>29028</v>
      </c>
      <c r="N492" s="2">
        <v>29028</v>
      </c>
      <c r="O492" s="3" t="s">
        <v>42</v>
      </c>
    </row>
    <row r="493" spans="1:15" hidden="1" x14ac:dyDescent="0.25">
      <c r="A493" s="3" t="s">
        <v>36</v>
      </c>
      <c r="B493" s="3">
        <v>2517</v>
      </c>
      <c r="C493" s="3" t="s">
        <v>1316</v>
      </c>
      <c r="D493" s="3" t="s">
        <v>1317</v>
      </c>
      <c r="E493" s="3" t="s">
        <v>1318</v>
      </c>
      <c r="F493" s="3" t="s">
        <v>40</v>
      </c>
      <c r="G493" s="3" t="s">
        <v>1319</v>
      </c>
      <c r="H493" s="3" t="s">
        <v>66</v>
      </c>
      <c r="I493" s="3" t="s">
        <v>67</v>
      </c>
      <c r="J493" s="3">
        <v>1444</v>
      </c>
      <c r="K493" s="3" t="s">
        <v>13</v>
      </c>
      <c r="L493" s="3" t="s">
        <v>1320</v>
      </c>
      <c r="M493" s="2">
        <v>500</v>
      </c>
      <c r="N493" s="2">
        <v>722000</v>
      </c>
      <c r="O493" s="3" t="s">
        <v>42</v>
      </c>
    </row>
    <row r="494" spans="1:15" hidden="1" x14ac:dyDescent="0.25">
      <c r="A494" s="3" t="s">
        <v>36</v>
      </c>
      <c r="B494" s="3">
        <v>2517</v>
      </c>
      <c r="C494" s="3" t="s">
        <v>1316</v>
      </c>
      <c r="D494" s="3" t="s">
        <v>1317</v>
      </c>
      <c r="E494" s="3" t="s">
        <v>1318</v>
      </c>
      <c r="F494" s="3" t="s">
        <v>40</v>
      </c>
      <c r="G494" s="3" t="s">
        <v>1319</v>
      </c>
      <c r="H494" s="3" t="s">
        <v>68</v>
      </c>
      <c r="I494" s="3" t="s">
        <v>69</v>
      </c>
      <c r="J494" s="3">
        <v>1000</v>
      </c>
      <c r="K494" s="3" t="s">
        <v>13</v>
      </c>
      <c r="L494" s="3" t="s">
        <v>1320</v>
      </c>
      <c r="M494" s="2">
        <v>1000</v>
      </c>
      <c r="N494" s="2">
        <v>1000000</v>
      </c>
      <c r="O494" s="3" t="s">
        <v>42</v>
      </c>
    </row>
    <row r="495" spans="1:15" hidden="1" x14ac:dyDescent="0.25">
      <c r="A495" s="3" t="s">
        <v>36</v>
      </c>
      <c r="B495" s="3">
        <v>2522</v>
      </c>
      <c r="C495" s="3" t="s">
        <v>1321</v>
      </c>
      <c r="D495" s="3" t="s">
        <v>1322</v>
      </c>
      <c r="E495" s="3" t="s">
        <v>1323</v>
      </c>
      <c r="F495" s="3" t="s">
        <v>40</v>
      </c>
      <c r="G495" s="3" t="s">
        <v>1324</v>
      </c>
      <c r="H495" s="3" t="s">
        <v>68</v>
      </c>
      <c r="I495" s="3" t="s">
        <v>69</v>
      </c>
      <c r="J495" s="3">
        <v>500</v>
      </c>
      <c r="K495" s="3" t="s">
        <v>13</v>
      </c>
      <c r="L495" s="3" t="s">
        <v>21</v>
      </c>
      <c r="M495" s="2">
        <v>1000</v>
      </c>
      <c r="N495" s="2">
        <v>500000</v>
      </c>
      <c r="O495" s="3" t="s">
        <v>42</v>
      </c>
    </row>
    <row r="496" spans="1:15" hidden="1" x14ac:dyDescent="0.25">
      <c r="A496" s="3" t="s">
        <v>36</v>
      </c>
      <c r="B496" s="3">
        <v>2522</v>
      </c>
      <c r="C496" s="3" t="s">
        <v>1321</v>
      </c>
      <c r="D496" s="3" t="s">
        <v>1322</v>
      </c>
      <c r="E496" s="3" t="s">
        <v>1323</v>
      </c>
      <c r="F496" s="3" t="s">
        <v>40</v>
      </c>
      <c r="G496" s="3" t="s">
        <v>1324</v>
      </c>
      <c r="H496" s="3" t="s">
        <v>66</v>
      </c>
      <c r="I496" s="3" t="s">
        <v>67</v>
      </c>
      <c r="J496" s="3">
        <v>464</v>
      </c>
      <c r="K496" s="3" t="s">
        <v>13</v>
      </c>
      <c r="L496" s="3" t="s">
        <v>21</v>
      </c>
      <c r="M496" s="2">
        <v>500</v>
      </c>
      <c r="N496" s="2">
        <v>232000</v>
      </c>
      <c r="O496" s="3" t="s">
        <v>42</v>
      </c>
    </row>
    <row r="497" spans="1:15" hidden="1" x14ac:dyDescent="0.25">
      <c r="A497" s="3" t="s">
        <v>36</v>
      </c>
      <c r="B497" s="3">
        <v>2558</v>
      </c>
      <c r="C497" s="3" t="s">
        <v>1325</v>
      </c>
      <c r="D497" s="3" t="s">
        <v>1326</v>
      </c>
      <c r="E497" s="3" t="s">
        <v>1327</v>
      </c>
      <c r="F497" s="3" t="s">
        <v>40</v>
      </c>
      <c r="G497" s="3" t="s">
        <v>1312</v>
      </c>
      <c r="H497" s="3" t="s">
        <v>1328</v>
      </c>
      <c r="I497" s="3" t="s">
        <v>1329</v>
      </c>
      <c r="J497" s="3">
        <v>18</v>
      </c>
      <c r="K497" s="3" t="s">
        <v>13</v>
      </c>
      <c r="L497" s="3" t="s">
        <v>1315</v>
      </c>
      <c r="M497" s="2">
        <v>437.19</v>
      </c>
      <c r="N497" s="2">
        <v>7869.42</v>
      </c>
      <c r="O497" s="3" t="s">
        <v>42</v>
      </c>
    </row>
    <row r="498" spans="1:15" hidden="1" x14ac:dyDescent="0.25">
      <c r="A498" s="3" t="s">
        <v>36</v>
      </c>
      <c r="B498" s="3">
        <v>2558</v>
      </c>
      <c r="C498" s="3" t="s">
        <v>1325</v>
      </c>
      <c r="D498" s="3" t="s">
        <v>1326</v>
      </c>
      <c r="E498" s="3" t="s">
        <v>1327</v>
      </c>
      <c r="F498" s="3" t="s">
        <v>40</v>
      </c>
      <c r="G498" s="3" t="s">
        <v>1312</v>
      </c>
      <c r="H498" s="3" t="s">
        <v>1330</v>
      </c>
      <c r="I498" s="3" t="s">
        <v>1331</v>
      </c>
      <c r="J498" s="3">
        <v>9</v>
      </c>
      <c r="K498" s="3" t="s">
        <v>13</v>
      </c>
      <c r="L498" s="3" t="s">
        <v>1315</v>
      </c>
      <c r="M498" s="2">
        <v>101.244</v>
      </c>
      <c r="N498" s="2">
        <v>911.19600000000003</v>
      </c>
      <c r="O498" s="3" t="s">
        <v>42</v>
      </c>
    </row>
    <row r="499" spans="1:15" hidden="1" x14ac:dyDescent="0.25">
      <c r="A499" s="3" t="s">
        <v>36</v>
      </c>
      <c r="B499" s="3">
        <v>2558</v>
      </c>
      <c r="C499" s="3" t="s">
        <v>1325</v>
      </c>
      <c r="D499" s="3" t="s">
        <v>1326</v>
      </c>
      <c r="E499" s="3" t="s">
        <v>1327</v>
      </c>
      <c r="F499" s="3" t="s">
        <v>40</v>
      </c>
      <c r="G499" s="3" t="s">
        <v>1312</v>
      </c>
      <c r="H499" s="3" t="s">
        <v>1332</v>
      </c>
      <c r="I499" s="3" t="s">
        <v>1333</v>
      </c>
      <c r="J499" s="3">
        <v>18</v>
      </c>
      <c r="K499" s="3" t="s">
        <v>13</v>
      </c>
      <c r="L499" s="3" t="s">
        <v>1315</v>
      </c>
      <c r="M499" s="2">
        <v>437.19</v>
      </c>
      <c r="N499" s="2">
        <v>7869.42</v>
      </c>
      <c r="O499" s="3" t="s">
        <v>42</v>
      </c>
    </row>
    <row r="500" spans="1:15" hidden="1" x14ac:dyDescent="0.25">
      <c r="A500" s="3" t="s">
        <v>36</v>
      </c>
      <c r="B500" s="3">
        <v>2558</v>
      </c>
      <c r="C500" s="3" t="s">
        <v>1325</v>
      </c>
      <c r="D500" s="3" t="s">
        <v>1326</v>
      </c>
      <c r="E500" s="3" t="s">
        <v>1327</v>
      </c>
      <c r="F500" s="3" t="s">
        <v>40</v>
      </c>
      <c r="G500" s="3" t="s">
        <v>1312</v>
      </c>
      <c r="H500" s="3" t="s">
        <v>1334</v>
      </c>
      <c r="I500" s="3" t="s">
        <v>1335</v>
      </c>
      <c r="J500" s="3">
        <v>1</v>
      </c>
      <c r="K500" s="3" t="s">
        <v>13</v>
      </c>
      <c r="L500" s="3" t="s">
        <v>1315</v>
      </c>
      <c r="M500" s="2">
        <v>9606.9699999999993</v>
      </c>
      <c r="N500" s="2">
        <v>9606.9699999999993</v>
      </c>
      <c r="O500" s="3" t="s">
        <v>42</v>
      </c>
    </row>
    <row r="501" spans="1:15" hidden="1" x14ac:dyDescent="0.25">
      <c r="A501" s="3" t="s">
        <v>36</v>
      </c>
      <c r="B501" s="3">
        <v>2558</v>
      </c>
      <c r="C501" s="3" t="s">
        <v>1325</v>
      </c>
      <c r="D501" s="3" t="s">
        <v>1326</v>
      </c>
      <c r="E501" s="3" t="s">
        <v>1327</v>
      </c>
      <c r="F501" s="3" t="s">
        <v>40</v>
      </c>
      <c r="G501" s="3" t="s">
        <v>1312</v>
      </c>
      <c r="H501" s="3" t="s">
        <v>1336</v>
      </c>
      <c r="I501" s="3" t="s">
        <v>1337</v>
      </c>
      <c r="J501" s="3">
        <v>1</v>
      </c>
      <c r="K501" s="3" t="s">
        <v>13</v>
      </c>
      <c r="L501" s="3" t="s">
        <v>1315</v>
      </c>
      <c r="M501" s="2">
        <v>9606.9699999999993</v>
      </c>
      <c r="N501" s="2">
        <v>9606.9699999999993</v>
      </c>
      <c r="O501" s="3" t="s">
        <v>42</v>
      </c>
    </row>
    <row r="502" spans="1:15" hidden="1" x14ac:dyDescent="0.25">
      <c r="A502" s="3" t="s">
        <v>36</v>
      </c>
      <c r="B502" s="3">
        <v>2559</v>
      </c>
      <c r="C502" s="3" t="s">
        <v>1338</v>
      </c>
      <c r="D502" s="3" t="s">
        <v>1293</v>
      </c>
      <c r="E502" s="3" t="s">
        <v>1339</v>
      </c>
      <c r="F502" s="3" t="s">
        <v>40</v>
      </c>
      <c r="G502" s="3" t="s">
        <v>1340</v>
      </c>
      <c r="H502" s="3" t="s">
        <v>1341</v>
      </c>
      <c r="I502" s="3" t="s">
        <v>1342</v>
      </c>
      <c r="J502" s="3">
        <v>16</v>
      </c>
      <c r="K502" s="3" t="s">
        <v>13</v>
      </c>
      <c r="L502" s="3" t="s">
        <v>1343</v>
      </c>
      <c r="M502" s="2">
        <v>33699.997600000002</v>
      </c>
      <c r="N502" s="2">
        <v>539199.96160000004</v>
      </c>
      <c r="O502" s="3" t="s">
        <v>42</v>
      </c>
    </row>
    <row r="503" spans="1:15" hidden="1" x14ac:dyDescent="0.25">
      <c r="A503" s="3" t="s">
        <v>36</v>
      </c>
      <c r="B503" s="3">
        <v>2559</v>
      </c>
      <c r="C503" s="3" t="s">
        <v>1338</v>
      </c>
      <c r="D503" s="3" t="s">
        <v>1293</v>
      </c>
      <c r="E503" s="3" t="s">
        <v>1339</v>
      </c>
      <c r="F503" s="3" t="s">
        <v>40</v>
      </c>
      <c r="G503" s="3" t="s">
        <v>1340</v>
      </c>
      <c r="H503" s="3" t="s">
        <v>1344</v>
      </c>
      <c r="I503" s="3" t="s">
        <v>1345</v>
      </c>
      <c r="J503" s="3">
        <v>16</v>
      </c>
      <c r="K503" s="3" t="s">
        <v>13</v>
      </c>
      <c r="L503" s="3" t="s">
        <v>1343</v>
      </c>
      <c r="M503" s="2">
        <v>4125.0086000000001</v>
      </c>
      <c r="N503" s="2">
        <v>66000.137600000002</v>
      </c>
      <c r="O503" s="3" t="s">
        <v>42</v>
      </c>
    </row>
    <row r="504" spans="1:15" hidden="1" x14ac:dyDescent="0.25">
      <c r="A504" s="3" t="s">
        <v>36</v>
      </c>
      <c r="B504" s="3">
        <v>2570</v>
      </c>
      <c r="C504" s="3" t="s">
        <v>1346</v>
      </c>
      <c r="D504" s="3" t="s">
        <v>1347</v>
      </c>
      <c r="E504" s="3" t="s">
        <v>1348</v>
      </c>
      <c r="F504" s="3" t="s">
        <v>40</v>
      </c>
      <c r="G504" s="3" t="s">
        <v>1349</v>
      </c>
      <c r="H504" s="3" t="s">
        <v>11</v>
      </c>
      <c r="I504" s="3" t="s">
        <v>12</v>
      </c>
      <c r="J504" s="3">
        <v>22</v>
      </c>
      <c r="K504" s="3" t="s">
        <v>13</v>
      </c>
      <c r="L504" s="3" t="s">
        <v>14</v>
      </c>
      <c r="M504" s="2">
        <v>46</v>
      </c>
      <c r="N504" s="2">
        <v>1012</v>
      </c>
      <c r="O504" s="3" t="s">
        <v>42</v>
      </c>
    </row>
    <row r="505" spans="1:15" hidden="1" x14ac:dyDescent="0.25">
      <c r="A505" s="3" t="s">
        <v>36</v>
      </c>
      <c r="B505" s="3">
        <v>2578</v>
      </c>
      <c r="C505" s="3" t="s">
        <v>1350</v>
      </c>
      <c r="D505" s="3" t="s">
        <v>1351</v>
      </c>
      <c r="E505" s="3" t="s">
        <v>1352</v>
      </c>
      <c r="F505" s="3" t="s">
        <v>40</v>
      </c>
      <c r="G505" s="3" t="s">
        <v>1353</v>
      </c>
      <c r="H505" s="3" t="s">
        <v>11</v>
      </c>
      <c r="I505" s="3" t="s">
        <v>12</v>
      </c>
      <c r="J505" s="3">
        <v>7</v>
      </c>
      <c r="K505" s="3" t="s">
        <v>13</v>
      </c>
      <c r="L505" s="3" t="s">
        <v>14</v>
      </c>
      <c r="M505" s="2">
        <v>46</v>
      </c>
      <c r="N505" s="2">
        <v>322</v>
      </c>
      <c r="O505" s="3" t="s">
        <v>42</v>
      </c>
    </row>
    <row r="506" spans="1:15" hidden="1" x14ac:dyDescent="0.25">
      <c r="A506" s="3" t="s">
        <v>36</v>
      </c>
      <c r="B506" s="3">
        <v>2596</v>
      </c>
      <c r="C506" s="3" t="s">
        <v>1354</v>
      </c>
      <c r="D506" s="3" t="s">
        <v>1355</v>
      </c>
      <c r="E506" s="3" t="s">
        <v>1356</v>
      </c>
      <c r="F506" s="3" t="s">
        <v>40</v>
      </c>
      <c r="G506" s="3" t="s">
        <v>1357</v>
      </c>
      <c r="H506" s="3" t="s">
        <v>11</v>
      </c>
      <c r="I506" s="3" t="s">
        <v>12</v>
      </c>
      <c r="J506" s="3">
        <v>14</v>
      </c>
      <c r="K506" s="3" t="s">
        <v>13</v>
      </c>
      <c r="L506" s="3" t="s">
        <v>14</v>
      </c>
      <c r="M506" s="2">
        <v>46</v>
      </c>
      <c r="N506" s="2">
        <v>644</v>
      </c>
      <c r="O506" s="3" t="s">
        <v>42</v>
      </c>
    </row>
    <row r="507" spans="1:15" hidden="1" x14ac:dyDescent="0.25">
      <c r="A507" s="3" t="s">
        <v>36</v>
      </c>
      <c r="B507" s="3">
        <v>2605</v>
      </c>
      <c r="C507" s="3" t="s">
        <v>1358</v>
      </c>
      <c r="D507" s="3" t="s">
        <v>1359</v>
      </c>
      <c r="E507" s="3" t="s">
        <v>1360</v>
      </c>
      <c r="F507" s="3" t="s">
        <v>40</v>
      </c>
      <c r="G507" s="3" t="s">
        <v>1361</v>
      </c>
      <c r="H507" s="3" t="s">
        <v>11</v>
      </c>
      <c r="I507" s="3" t="s">
        <v>12</v>
      </c>
      <c r="J507" s="3">
        <v>10</v>
      </c>
      <c r="K507" s="3" t="s">
        <v>13</v>
      </c>
      <c r="L507" s="3" t="s">
        <v>14</v>
      </c>
      <c r="M507" s="2">
        <v>46</v>
      </c>
      <c r="N507" s="2">
        <v>460</v>
      </c>
      <c r="O507" s="3" t="s">
        <v>42</v>
      </c>
    </row>
    <row r="508" spans="1:15" hidden="1" x14ac:dyDescent="0.25">
      <c r="A508" s="3" t="s">
        <v>36</v>
      </c>
      <c r="B508" s="3">
        <v>2610</v>
      </c>
      <c r="C508" s="3" t="s">
        <v>1362</v>
      </c>
      <c r="D508" s="3" t="s">
        <v>1363</v>
      </c>
      <c r="E508" s="3" t="s">
        <v>1364</v>
      </c>
      <c r="F508" s="3" t="s">
        <v>40</v>
      </c>
      <c r="G508" s="3" t="s">
        <v>1365</v>
      </c>
      <c r="H508" s="3" t="s">
        <v>11</v>
      </c>
      <c r="I508" s="3" t="s">
        <v>12</v>
      </c>
      <c r="J508" s="3">
        <v>10</v>
      </c>
      <c r="K508" s="3" t="s">
        <v>13</v>
      </c>
      <c r="L508" s="3" t="s">
        <v>14</v>
      </c>
      <c r="M508" s="2">
        <v>46</v>
      </c>
      <c r="N508" s="2">
        <v>460</v>
      </c>
      <c r="O508" s="3" t="s">
        <v>42</v>
      </c>
    </row>
    <row r="509" spans="1:15" hidden="1" x14ac:dyDescent="0.25">
      <c r="A509" s="3" t="s">
        <v>36</v>
      </c>
      <c r="B509" s="3">
        <v>2616</v>
      </c>
      <c r="C509" s="3" t="s">
        <v>1366</v>
      </c>
      <c r="D509" s="3" t="s">
        <v>1367</v>
      </c>
      <c r="E509" s="3" t="s">
        <v>1368</v>
      </c>
      <c r="F509" s="3" t="s">
        <v>40</v>
      </c>
      <c r="G509" s="3" t="s">
        <v>1369</v>
      </c>
      <c r="H509" s="3" t="s">
        <v>11</v>
      </c>
      <c r="I509" s="3" t="s">
        <v>12</v>
      </c>
      <c r="J509" s="3">
        <v>11</v>
      </c>
      <c r="K509" s="3" t="s">
        <v>13</v>
      </c>
      <c r="L509" s="3" t="s">
        <v>14</v>
      </c>
      <c r="M509" s="2">
        <v>46</v>
      </c>
      <c r="N509" s="2">
        <v>506</v>
      </c>
      <c r="O509" s="3" t="s">
        <v>42</v>
      </c>
    </row>
    <row r="510" spans="1:15" hidden="1" x14ac:dyDescent="0.25">
      <c r="A510" s="3" t="s">
        <v>36</v>
      </c>
      <c r="B510" s="3">
        <v>2626</v>
      </c>
      <c r="C510" s="3" t="s">
        <v>1370</v>
      </c>
      <c r="D510" s="3" t="s">
        <v>1371</v>
      </c>
      <c r="E510" s="3" t="s">
        <v>1372</v>
      </c>
      <c r="F510" s="3" t="s">
        <v>40</v>
      </c>
      <c r="G510" s="3" t="s">
        <v>1373</v>
      </c>
      <c r="H510" s="3" t="s">
        <v>11</v>
      </c>
      <c r="I510" s="3" t="s">
        <v>12</v>
      </c>
      <c r="J510" s="3">
        <v>11</v>
      </c>
      <c r="K510" s="3" t="s">
        <v>13</v>
      </c>
      <c r="L510" s="3" t="s">
        <v>14</v>
      </c>
      <c r="M510" s="2">
        <v>46</v>
      </c>
      <c r="N510" s="2">
        <v>506</v>
      </c>
      <c r="O510" s="3" t="s">
        <v>42</v>
      </c>
    </row>
    <row r="511" spans="1:15" hidden="1" x14ac:dyDescent="0.25">
      <c r="A511" s="3" t="s">
        <v>36</v>
      </c>
      <c r="B511" s="3">
        <v>2634</v>
      </c>
      <c r="C511" s="3" t="s">
        <v>1374</v>
      </c>
      <c r="D511" s="3" t="s">
        <v>1375</v>
      </c>
      <c r="E511" s="3" t="s">
        <v>1376</v>
      </c>
      <c r="F511" s="3" t="s">
        <v>40</v>
      </c>
      <c r="G511" s="3" t="s">
        <v>1377</v>
      </c>
      <c r="H511" s="3" t="s">
        <v>11</v>
      </c>
      <c r="I511" s="3" t="s">
        <v>12</v>
      </c>
      <c r="J511" s="3">
        <v>10</v>
      </c>
      <c r="K511" s="3" t="s">
        <v>13</v>
      </c>
      <c r="L511" s="3" t="s">
        <v>14</v>
      </c>
      <c r="M511" s="2">
        <v>46</v>
      </c>
      <c r="N511" s="2">
        <v>460</v>
      </c>
      <c r="O511" s="3" t="s">
        <v>42</v>
      </c>
    </row>
    <row r="512" spans="1:15" hidden="1" x14ac:dyDescent="0.25">
      <c r="A512" s="3" t="s">
        <v>36</v>
      </c>
      <c r="B512" s="3">
        <v>2642</v>
      </c>
      <c r="C512" s="3" t="s">
        <v>1378</v>
      </c>
      <c r="D512" s="3" t="s">
        <v>1379</v>
      </c>
      <c r="E512" s="3"/>
      <c r="F512" s="3" t="s">
        <v>40</v>
      </c>
      <c r="G512" s="3" t="s">
        <v>1380</v>
      </c>
      <c r="H512" s="3" t="s">
        <v>11</v>
      </c>
      <c r="I512" s="3" t="s">
        <v>12</v>
      </c>
      <c r="J512" s="3">
        <v>14</v>
      </c>
      <c r="K512" s="3" t="s">
        <v>13</v>
      </c>
      <c r="L512" s="3" t="s">
        <v>14</v>
      </c>
      <c r="M512" s="2">
        <v>46</v>
      </c>
      <c r="N512" s="2">
        <v>644</v>
      </c>
      <c r="O512" s="3" t="s">
        <v>1381</v>
      </c>
    </row>
    <row r="513" spans="1:15" hidden="1" x14ac:dyDescent="0.25">
      <c r="A513" s="3" t="s">
        <v>36</v>
      </c>
      <c r="B513" s="3">
        <v>2652</v>
      </c>
      <c r="C513" s="3" t="s">
        <v>1382</v>
      </c>
      <c r="D513" s="3" t="s">
        <v>1383</v>
      </c>
      <c r="E513" s="3" t="s">
        <v>1384</v>
      </c>
      <c r="F513" s="3" t="s">
        <v>40</v>
      </c>
      <c r="G513" s="3" t="s">
        <v>1385</v>
      </c>
      <c r="H513" s="3" t="s">
        <v>11</v>
      </c>
      <c r="I513" s="3" t="s">
        <v>12</v>
      </c>
      <c r="J513" s="3">
        <v>15</v>
      </c>
      <c r="K513" s="3" t="s">
        <v>13</v>
      </c>
      <c r="L513" s="3" t="s">
        <v>14</v>
      </c>
      <c r="M513" s="2">
        <v>46</v>
      </c>
      <c r="N513" s="2">
        <v>690</v>
      </c>
      <c r="O513" s="3" t="s">
        <v>42</v>
      </c>
    </row>
    <row r="514" spans="1:15" hidden="1" x14ac:dyDescent="0.25">
      <c r="A514" s="3" t="s">
        <v>36</v>
      </c>
      <c r="B514" s="3">
        <v>2657</v>
      </c>
      <c r="C514" s="3" t="s">
        <v>1386</v>
      </c>
      <c r="D514" s="3" t="s">
        <v>1387</v>
      </c>
      <c r="E514" s="3" t="s">
        <v>1388</v>
      </c>
      <c r="F514" s="3" t="s">
        <v>40</v>
      </c>
      <c r="G514" s="3" t="s">
        <v>1389</v>
      </c>
      <c r="H514" s="3" t="s">
        <v>11</v>
      </c>
      <c r="I514" s="3" t="s">
        <v>12</v>
      </c>
      <c r="J514" s="3">
        <v>9</v>
      </c>
      <c r="K514" s="3" t="s">
        <v>13</v>
      </c>
      <c r="L514" s="3" t="s">
        <v>14</v>
      </c>
      <c r="M514" s="2">
        <v>46</v>
      </c>
      <c r="N514" s="2">
        <v>414</v>
      </c>
      <c r="O514" s="3" t="s">
        <v>42</v>
      </c>
    </row>
    <row r="515" spans="1:15" hidden="1" x14ac:dyDescent="0.25">
      <c r="A515" s="3" t="s">
        <v>36</v>
      </c>
      <c r="B515" s="3">
        <v>2664</v>
      </c>
      <c r="C515" s="3" t="s">
        <v>1390</v>
      </c>
      <c r="D515" s="3" t="s">
        <v>1391</v>
      </c>
      <c r="E515" s="3" t="s">
        <v>1392</v>
      </c>
      <c r="F515" s="3" t="s">
        <v>40</v>
      </c>
      <c r="G515" s="3" t="s">
        <v>1393</v>
      </c>
      <c r="H515" s="3" t="s">
        <v>11</v>
      </c>
      <c r="I515" s="3" t="s">
        <v>12</v>
      </c>
      <c r="J515" s="3">
        <v>11</v>
      </c>
      <c r="K515" s="3" t="s">
        <v>13</v>
      </c>
      <c r="L515" s="3" t="s">
        <v>14</v>
      </c>
      <c r="M515" s="2">
        <v>46</v>
      </c>
      <c r="N515" s="2">
        <v>506</v>
      </c>
      <c r="O515" s="3" t="s">
        <v>42</v>
      </c>
    </row>
    <row r="516" spans="1:15" hidden="1" x14ac:dyDescent="0.25">
      <c r="A516" s="3" t="s">
        <v>36</v>
      </c>
      <c r="B516" s="3">
        <v>2675</v>
      </c>
      <c r="C516" s="3" t="s">
        <v>1394</v>
      </c>
      <c r="D516" s="3" t="s">
        <v>1395</v>
      </c>
      <c r="E516" s="3" t="s">
        <v>1396</v>
      </c>
      <c r="F516" s="3" t="s">
        <v>40</v>
      </c>
      <c r="G516" s="3" t="s">
        <v>1397</v>
      </c>
      <c r="H516" s="3" t="s">
        <v>11</v>
      </c>
      <c r="I516" s="3" t="s">
        <v>12</v>
      </c>
      <c r="J516" s="3">
        <v>11</v>
      </c>
      <c r="K516" s="3" t="s">
        <v>13</v>
      </c>
      <c r="L516" s="3" t="s">
        <v>14</v>
      </c>
      <c r="M516" s="2">
        <v>46</v>
      </c>
      <c r="N516" s="2">
        <v>506</v>
      </c>
      <c r="O516" s="3" t="s">
        <v>42</v>
      </c>
    </row>
    <row r="517" spans="1:15" hidden="1" x14ac:dyDescent="0.25">
      <c r="A517" s="3" t="s">
        <v>36</v>
      </c>
      <c r="B517" s="3">
        <v>2698</v>
      </c>
      <c r="C517" s="3" t="s">
        <v>1398</v>
      </c>
      <c r="D517" s="3" t="s">
        <v>1399</v>
      </c>
      <c r="E517" s="3" t="s">
        <v>1400</v>
      </c>
      <c r="F517" s="3" t="s">
        <v>40</v>
      </c>
      <c r="G517" s="3" t="s">
        <v>1401</v>
      </c>
      <c r="H517" s="3" t="s">
        <v>11</v>
      </c>
      <c r="I517" s="3" t="s">
        <v>12</v>
      </c>
      <c r="J517" s="3">
        <v>10</v>
      </c>
      <c r="K517" s="3" t="s">
        <v>13</v>
      </c>
      <c r="L517" s="3" t="s">
        <v>14</v>
      </c>
      <c r="M517" s="2">
        <v>46</v>
      </c>
      <c r="N517" s="2">
        <v>460</v>
      </c>
      <c r="O517" s="3" t="s">
        <v>42</v>
      </c>
    </row>
    <row r="518" spans="1:15" hidden="1" x14ac:dyDescent="0.25">
      <c r="A518" s="3" t="s">
        <v>36</v>
      </c>
      <c r="B518" s="3">
        <v>2723</v>
      </c>
      <c r="C518" s="3" t="s">
        <v>1402</v>
      </c>
      <c r="D518" s="3" t="s">
        <v>1403</v>
      </c>
      <c r="E518" s="3" t="s">
        <v>1404</v>
      </c>
      <c r="F518" s="3" t="s">
        <v>40</v>
      </c>
      <c r="G518" s="3" t="s">
        <v>1405</v>
      </c>
      <c r="H518" s="3" t="s">
        <v>11</v>
      </c>
      <c r="I518" s="3" t="s">
        <v>12</v>
      </c>
      <c r="J518" s="3">
        <v>15</v>
      </c>
      <c r="K518" s="3" t="s">
        <v>13</v>
      </c>
      <c r="L518" s="3" t="s">
        <v>14</v>
      </c>
      <c r="M518" s="2">
        <v>46</v>
      </c>
      <c r="N518" s="2">
        <v>690</v>
      </c>
      <c r="O518" s="3" t="s">
        <v>42</v>
      </c>
    </row>
    <row r="519" spans="1:15" hidden="1" x14ac:dyDescent="0.25">
      <c r="A519" s="3" t="s">
        <v>36</v>
      </c>
      <c r="B519" s="3">
        <v>2731</v>
      </c>
      <c r="C519" s="3" t="s">
        <v>1406</v>
      </c>
      <c r="D519" s="3" t="s">
        <v>1407</v>
      </c>
      <c r="E519" s="3" t="s">
        <v>1408</v>
      </c>
      <c r="F519" s="3" t="s">
        <v>40</v>
      </c>
      <c r="G519" s="3" t="s">
        <v>1409</v>
      </c>
      <c r="H519" s="3" t="s">
        <v>367</v>
      </c>
      <c r="I519" s="3" t="s">
        <v>368</v>
      </c>
      <c r="J519" s="3">
        <v>150</v>
      </c>
      <c r="K519" s="3" t="s">
        <v>13</v>
      </c>
      <c r="L519" s="3" t="s">
        <v>1287</v>
      </c>
      <c r="M519" s="2">
        <v>88.5</v>
      </c>
      <c r="N519" s="2">
        <v>13275</v>
      </c>
      <c r="O519" s="3" t="s">
        <v>42</v>
      </c>
    </row>
    <row r="520" spans="1:15" hidden="1" x14ac:dyDescent="0.25">
      <c r="A520" s="3" t="s">
        <v>36</v>
      </c>
      <c r="B520" s="3">
        <v>2731</v>
      </c>
      <c r="C520" s="3" t="s">
        <v>1406</v>
      </c>
      <c r="D520" s="3" t="s">
        <v>1407</v>
      </c>
      <c r="E520" s="3" t="s">
        <v>1408</v>
      </c>
      <c r="F520" s="3" t="s">
        <v>40</v>
      </c>
      <c r="G520" s="3" t="s">
        <v>1409</v>
      </c>
      <c r="H520" s="3" t="s">
        <v>377</v>
      </c>
      <c r="I520" s="3" t="s">
        <v>378</v>
      </c>
      <c r="J520" s="3">
        <v>150</v>
      </c>
      <c r="K520" s="3" t="s">
        <v>13</v>
      </c>
      <c r="L520" s="3" t="s">
        <v>1287</v>
      </c>
      <c r="M520" s="2">
        <v>88.5</v>
      </c>
      <c r="N520" s="2">
        <v>13275</v>
      </c>
      <c r="O520" s="3" t="s">
        <v>42</v>
      </c>
    </row>
    <row r="521" spans="1:15" hidden="1" x14ac:dyDescent="0.25">
      <c r="A521" s="3" t="s">
        <v>36</v>
      </c>
      <c r="B521" s="3">
        <v>2731</v>
      </c>
      <c r="C521" s="3" t="s">
        <v>1406</v>
      </c>
      <c r="D521" s="3" t="s">
        <v>1407</v>
      </c>
      <c r="E521" s="3" t="s">
        <v>1408</v>
      </c>
      <c r="F521" s="3" t="s">
        <v>40</v>
      </c>
      <c r="G521" s="3" t="s">
        <v>1409</v>
      </c>
      <c r="H521" s="3" t="s">
        <v>375</v>
      </c>
      <c r="I521" s="3" t="s">
        <v>376</v>
      </c>
      <c r="J521" s="3">
        <v>150</v>
      </c>
      <c r="K521" s="3" t="s">
        <v>13</v>
      </c>
      <c r="L521" s="3" t="s">
        <v>1287</v>
      </c>
      <c r="M521" s="2">
        <v>88.5</v>
      </c>
      <c r="N521" s="2">
        <v>13275</v>
      </c>
      <c r="O521" s="3" t="s">
        <v>42</v>
      </c>
    </row>
    <row r="522" spans="1:15" hidden="1" x14ac:dyDescent="0.25">
      <c r="A522" s="3" t="s">
        <v>36</v>
      </c>
      <c r="B522" s="3">
        <v>2731</v>
      </c>
      <c r="C522" s="3" t="s">
        <v>1406</v>
      </c>
      <c r="D522" s="3" t="s">
        <v>1407</v>
      </c>
      <c r="E522" s="3" t="s">
        <v>1408</v>
      </c>
      <c r="F522" s="3" t="s">
        <v>40</v>
      </c>
      <c r="G522" s="3" t="s">
        <v>1409</v>
      </c>
      <c r="H522" s="3" t="s">
        <v>912</v>
      </c>
      <c r="I522" s="3" t="s">
        <v>913</v>
      </c>
      <c r="J522" s="3">
        <v>35</v>
      </c>
      <c r="K522" s="3" t="s">
        <v>13</v>
      </c>
      <c r="L522" s="3" t="s">
        <v>1287</v>
      </c>
      <c r="M522" s="2">
        <v>236</v>
      </c>
      <c r="N522" s="2">
        <v>8260</v>
      </c>
      <c r="O522" s="3" t="s">
        <v>42</v>
      </c>
    </row>
    <row r="523" spans="1:15" hidden="1" x14ac:dyDescent="0.25">
      <c r="A523" s="3" t="s">
        <v>36</v>
      </c>
      <c r="B523" s="3">
        <v>2731</v>
      </c>
      <c r="C523" s="3" t="s">
        <v>1406</v>
      </c>
      <c r="D523" s="3" t="s">
        <v>1407</v>
      </c>
      <c r="E523" s="3" t="s">
        <v>1408</v>
      </c>
      <c r="F523" s="3" t="s">
        <v>40</v>
      </c>
      <c r="G523" s="3" t="s">
        <v>1409</v>
      </c>
      <c r="H523" s="3" t="s">
        <v>889</v>
      </c>
      <c r="I523" s="3" t="s">
        <v>890</v>
      </c>
      <c r="J523" s="3">
        <v>10</v>
      </c>
      <c r="K523" s="3" t="s">
        <v>13</v>
      </c>
      <c r="L523" s="3" t="s">
        <v>1287</v>
      </c>
      <c r="M523" s="2">
        <v>3422</v>
      </c>
      <c r="N523" s="2">
        <v>34220</v>
      </c>
      <c r="O523" s="3" t="s">
        <v>42</v>
      </c>
    </row>
    <row r="524" spans="1:15" hidden="1" x14ac:dyDescent="0.25">
      <c r="A524" s="3" t="s">
        <v>36</v>
      </c>
      <c r="B524" s="3">
        <v>2732</v>
      </c>
      <c r="C524" s="3" t="s">
        <v>1410</v>
      </c>
      <c r="D524" s="3" t="s">
        <v>1407</v>
      </c>
      <c r="E524" s="3" t="s">
        <v>1411</v>
      </c>
      <c r="F524" s="3" t="s">
        <v>135</v>
      </c>
      <c r="G524" s="3" t="s">
        <v>1412</v>
      </c>
      <c r="H524" s="3" t="s">
        <v>1413</v>
      </c>
      <c r="I524" s="3" t="s">
        <v>1414</v>
      </c>
      <c r="J524" s="3">
        <v>10</v>
      </c>
      <c r="K524" s="3" t="s">
        <v>13</v>
      </c>
      <c r="L524" s="3" t="s">
        <v>1415</v>
      </c>
      <c r="M524" s="2">
        <v>826</v>
      </c>
      <c r="N524" s="2">
        <v>8260</v>
      </c>
      <c r="O524" s="3" t="s">
        <v>42</v>
      </c>
    </row>
    <row r="525" spans="1:15" hidden="1" x14ac:dyDescent="0.25">
      <c r="A525" s="3" t="s">
        <v>36</v>
      </c>
      <c r="B525" s="3">
        <v>2732</v>
      </c>
      <c r="C525" s="3" t="s">
        <v>1410</v>
      </c>
      <c r="D525" s="3" t="s">
        <v>1407</v>
      </c>
      <c r="E525" s="3" t="s">
        <v>1411</v>
      </c>
      <c r="F525" s="3" t="s">
        <v>135</v>
      </c>
      <c r="G525" s="3" t="s">
        <v>1412</v>
      </c>
      <c r="H525" s="3" t="s">
        <v>1416</v>
      </c>
      <c r="I525" s="3" t="s">
        <v>1417</v>
      </c>
      <c r="J525" s="3">
        <v>7</v>
      </c>
      <c r="K525" s="3" t="s">
        <v>13</v>
      </c>
      <c r="L525" s="3" t="s">
        <v>1415</v>
      </c>
      <c r="M525" s="2">
        <v>696.2</v>
      </c>
      <c r="N525" s="2">
        <v>4873.3999999999996</v>
      </c>
      <c r="O525" s="3" t="s">
        <v>42</v>
      </c>
    </row>
    <row r="526" spans="1:15" hidden="1" x14ac:dyDescent="0.25">
      <c r="A526" s="3" t="s">
        <v>36</v>
      </c>
      <c r="B526" s="3">
        <v>2732</v>
      </c>
      <c r="C526" s="3" t="s">
        <v>1410</v>
      </c>
      <c r="D526" s="3" t="s">
        <v>1407</v>
      </c>
      <c r="E526" s="3" t="s">
        <v>1411</v>
      </c>
      <c r="F526" s="3" t="s">
        <v>135</v>
      </c>
      <c r="G526" s="3" t="s">
        <v>1412</v>
      </c>
      <c r="H526" s="3" t="s">
        <v>319</v>
      </c>
      <c r="I526" s="3" t="s">
        <v>320</v>
      </c>
      <c r="J526" s="3">
        <v>25</v>
      </c>
      <c r="K526" s="3" t="s">
        <v>13</v>
      </c>
      <c r="L526" s="3" t="s">
        <v>1415</v>
      </c>
      <c r="M526" s="2">
        <v>123.9</v>
      </c>
      <c r="N526" s="2">
        <v>3097.5</v>
      </c>
      <c r="O526" s="3" t="s">
        <v>42</v>
      </c>
    </row>
    <row r="527" spans="1:15" hidden="1" x14ac:dyDescent="0.25">
      <c r="A527" s="3" t="s">
        <v>36</v>
      </c>
      <c r="B527" s="3">
        <v>2732</v>
      </c>
      <c r="C527" s="3" t="s">
        <v>1410</v>
      </c>
      <c r="D527" s="3" t="s">
        <v>1407</v>
      </c>
      <c r="E527" s="3" t="s">
        <v>1411</v>
      </c>
      <c r="F527" s="3" t="s">
        <v>135</v>
      </c>
      <c r="G527" s="3" t="s">
        <v>1412</v>
      </c>
      <c r="H527" s="3" t="s">
        <v>1418</v>
      </c>
      <c r="I527" s="3" t="s">
        <v>1419</v>
      </c>
      <c r="J527" s="3">
        <v>100</v>
      </c>
      <c r="K527" s="3" t="s">
        <v>13</v>
      </c>
      <c r="L527" s="3" t="s">
        <v>1415</v>
      </c>
      <c r="M527" s="2">
        <v>578.20000000000005</v>
      </c>
      <c r="N527" s="2">
        <v>57820</v>
      </c>
      <c r="O527" s="3" t="s">
        <v>42</v>
      </c>
    </row>
    <row r="528" spans="1:15" hidden="1" x14ac:dyDescent="0.25">
      <c r="A528" s="3" t="s">
        <v>36</v>
      </c>
      <c r="B528" s="3">
        <v>2732</v>
      </c>
      <c r="C528" s="3" t="s">
        <v>1410</v>
      </c>
      <c r="D528" s="3" t="s">
        <v>1407</v>
      </c>
      <c r="E528" s="3" t="s">
        <v>1411</v>
      </c>
      <c r="F528" s="3" t="s">
        <v>135</v>
      </c>
      <c r="G528" s="3" t="s">
        <v>1412</v>
      </c>
      <c r="H528" s="3" t="s">
        <v>384</v>
      </c>
      <c r="I528" s="3" t="s">
        <v>385</v>
      </c>
      <c r="J528" s="3">
        <v>75</v>
      </c>
      <c r="K528" s="3" t="s">
        <v>13</v>
      </c>
      <c r="L528" s="3" t="s">
        <v>1415</v>
      </c>
      <c r="M528" s="2">
        <v>46.61</v>
      </c>
      <c r="N528" s="2">
        <v>3495.75</v>
      </c>
      <c r="O528" s="3" t="s">
        <v>42</v>
      </c>
    </row>
    <row r="529" spans="1:15" hidden="1" x14ac:dyDescent="0.25">
      <c r="A529" s="3" t="s">
        <v>36</v>
      </c>
      <c r="B529" s="3">
        <v>2736</v>
      </c>
      <c r="C529" s="3" t="s">
        <v>1420</v>
      </c>
      <c r="D529" s="3" t="s">
        <v>1421</v>
      </c>
      <c r="E529" s="3" t="s">
        <v>1422</v>
      </c>
      <c r="F529" s="3" t="s">
        <v>40</v>
      </c>
      <c r="G529" s="3" t="s">
        <v>1423</v>
      </c>
      <c r="H529" s="3" t="s">
        <v>11</v>
      </c>
      <c r="I529" s="3" t="s">
        <v>12</v>
      </c>
      <c r="J529" s="3">
        <v>13</v>
      </c>
      <c r="K529" s="3" t="s">
        <v>13</v>
      </c>
      <c r="L529" s="3" t="s">
        <v>14</v>
      </c>
      <c r="M529" s="2">
        <v>46</v>
      </c>
      <c r="N529" s="2">
        <v>598</v>
      </c>
      <c r="O529" s="3" t="s">
        <v>42</v>
      </c>
    </row>
    <row r="530" spans="1:15" hidden="1" x14ac:dyDescent="0.25">
      <c r="A530" s="3" t="s">
        <v>36</v>
      </c>
      <c r="B530" s="3">
        <v>2739</v>
      </c>
      <c r="C530" s="3" t="s">
        <v>1424</v>
      </c>
      <c r="D530" s="3" t="s">
        <v>1421</v>
      </c>
      <c r="E530" s="3" t="s">
        <v>1425</v>
      </c>
      <c r="F530" s="3" t="s">
        <v>135</v>
      </c>
      <c r="G530" s="3" t="s">
        <v>1426</v>
      </c>
      <c r="H530" s="3" t="s">
        <v>359</v>
      </c>
      <c r="I530" s="3" t="s">
        <v>360</v>
      </c>
      <c r="J530" s="3">
        <v>300</v>
      </c>
      <c r="K530" s="3" t="s">
        <v>13</v>
      </c>
      <c r="L530" s="3" t="s">
        <v>152</v>
      </c>
      <c r="M530" s="2">
        <v>36.001800000000003</v>
      </c>
      <c r="N530" s="2">
        <v>10800.54</v>
      </c>
      <c r="O530" s="3" t="s">
        <v>42</v>
      </c>
    </row>
    <row r="531" spans="1:15" hidden="1" x14ac:dyDescent="0.25">
      <c r="A531" s="3" t="s">
        <v>36</v>
      </c>
      <c r="B531" s="3">
        <v>2739</v>
      </c>
      <c r="C531" s="3" t="s">
        <v>1424</v>
      </c>
      <c r="D531" s="3" t="s">
        <v>1421</v>
      </c>
      <c r="E531" s="3" t="s">
        <v>1425</v>
      </c>
      <c r="F531" s="3" t="s">
        <v>135</v>
      </c>
      <c r="G531" s="3" t="s">
        <v>1426</v>
      </c>
      <c r="H531" s="3" t="s">
        <v>386</v>
      </c>
      <c r="I531" s="3" t="s">
        <v>387</v>
      </c>
      <c r="J531" s="3">
        <v>42</v>
      </c>
      <c r="K531" s="3" t="s">
        <v>13</v>
      </c>
      <c r="L531" s="3" t="s">
        <v>152</v>
      </c>
      <c r="M531" s="2">
        <v>8.0004000000000008</v>
      </c>
      <c r="N531" s="2">
        <v>336.01679999999999</v>
      </c>
      <c r="O531" s="3" t="s">
        <v>42</v>
      </c>
    </row>
    <row r="532" spans="1:15" hidden="1" x14ac:dyDescent="0.25">
      <c r="A532" s="3" t="s">
        <v>36</v>
      </c>
      <c r="B532" s="3">
        <v>2739</v>
      </c>
      <c r="C532" s="3" t="s">
        <v>1424</v>
      </c>
      <c r="D532" s="3" t="s">
        <v>1421</v>
      </c>
      <c r="E532" s="3" t="s">
        <v>1425</v>
      </c>
      <c r="F532" s="3" t="s">
        <v>135</v>
      </c>
      <c r="G532" s="3" t="s">
        <v>1426</v>
      </c>
      <c r="H532" s="3" t="s">
        <v>373</v>
      </c>
      <c r="I532" s="3" t="s">
        <v>374</v>
      </c>
      <c r="J532" s="3">
        <v>220</v>
      </c>
      <c r="K532" s="3" t="s">
        <v>13</v>
      </c>
      <c r="L532" s="3" t="s">
        <v>152</v>
      </c>
      <c r="M532" s="2">
        <v>48.002400000000002</v>
      </c>
      <c r="N532" s="2">
        <v>10560.528</v>
      </c>
      <c r="O532" s="3" t="s">
        <v>42</v>
      </c>
    </row>
    <row r="533" spans="1:15" hidden="1" x14ac:dyDescent="0.25">
      <c r="A533" s="3" t="s">
        <v>36</v>
      </c>
      <c r="B533" s="3">
        <v>2739</v>
      </c>
      <c r="C533" s="3" t="s">
        <v>1424</v>
      </c>
      <c r="D533" s="3" t="s">
        <v>1421</v>
      </c>
      <c r="E533" s="3" t="s">
        <v>1425</v>
      </c>
      <c r="F533" s="3" t="s">
        <v>135</v>
      </c>
      <c r="G533" s="3" t="s">
        <v>1426</v>
      </c>
      <c r="H533" s="3" t="s">
        <v>388</v>
      </c>
      <c r="I533" s="3" t="s">
        <v>389</v>
      </c>
      <c r="J533" s="3">
        <v>96</v>
      </c>
      <c r="K533" s="3" t="s">
        <v>13</v>
      </c>
      <c r="L533" s="3" t="s">
        <v>152</v>
      </c>
      <c r="M533" s="2">
        <v>79.001000000000005</v>
      </c>
      <c r="N533" s="2">
        <v>7584.0959999999995</v>
      </c>
      <c r="O533" s="3" t="s">
        <v>42</v>
      </c>
    </row>
    <row r="534" spans="1:15" hidden="1" x14ac:dyDescent="0.25">
      <c r="A534" s="3" t="s">
        <v>36</v>
      </c>
      <c r="B534" s="3">
        <v>2739</v>
      </c>
      <c r="C534" s="3" t="s">
        <v>1424</v>
      </c>
      <c r="D534" s="3" t="s">
        <v>1421</v>
      </c>
      <c r="E534" s="3" t="s">
        <v>1425</v>
      </c>
      <c r="F534" s="3" t="s">
        <v>135</v>
      </c>
      <c r="G534" s="3" t="s">
        <v>1426</v>
      </c>
      <c r="H534" s="3" t="s">
        <v>1427</v>
      </c>
      <c r="I534" s="3" t="s">
        <v>1428</v>
      </c>
      <c r="J534" s="3">
        <v>28</v>
      </c>
      <c r="K534" s="3" t="s">
        <v>13</v>
      </c>
      <c r="L534" s="3" t="s">
        <v>152</v>
      </c>
      <c r="M534" s="2">
        <v>190.00360000000001</v>
      </c>
      <c r="N534" s="2">
        <v>5320.1008000000002</v>
      </c>
      <c r="O534" s="3" t="s">
        <v>42</v>
      </c>
    </row>
    <row r="535" spans="1:15" hidden="1" x14ac:dyDescent="0.25">
      <c r="A535" s="3" t="s">
        <v>36</v>
      </c>
      <c r="B535" s="3">
        <v>2739</v>
      </c>
      <c r="C535" s="3" t="s">
        <v>1424</v>
      </c>
      <c r="D535" s="3" t="s">
        <v>1421</v>
      </c>
      <c r="E535" s="3" t="s">
        <v>1425</v>
      </c>
      <c r="F535" s="3" t="s">
        <v>135</v>
      </c>
      <c r="G535" s="3" t="s">
        <v>1426</v>
      </c>
      <c r="H535" s="3" t="s">
        <v>390</v>
      </c>
      <c r="I535" s="3" t="s">
        <v>391</v>
      </c>
      <c r="J535" s="3">
        <v>32</v>
      </c>
      <c r="K535" s="3" t="s">
        <v>13</v>
      </c>
      <c r="L535" s="3" t="s">
        <v>152</v>
      </c>
      <c r="M535" s="2">
        <v>234.99700000000001</v>
      </c>
      <c r="N535" s="2">
        <v>7519.9040000000005</v>
      </c>
      <c r="O535" s="3" t="s">
        <v>42</v>
      </c>
    </row>
    <row r="536" spans="1:15" hidden="1" x14ac:dyDescent="0.25">
      <c r="A536" s="3" t="s">
        <v>36</v>
      </c>
      <c r="B536" s="3">
        <v>2739</v>
      </c>
      <c r="C536" s="3" t="s">
        <v>1424</v>
      </c>
      <c r="D536" s="3" t="s">
        <v>1421</v>
      </c>
      <c r="E536" s="3" t="s">
        <v>1425</v>
      </c>
      <c r="F536" s="3" t="s">
        <v>135</v>
      </c>
      <c r="G536" s="3" t="s">
        <v>1426</v>
      </c>
      <c r="H536" s="3" t="s">
        <v>335</v>
      </c>
      <c r="I536" s="3" t="s">
        <v>336</v>
      </c>
      <c r="J536" s="3">
        <v>8</v>
      </c>
      <c r="K536" s="3" t="s">
        <v>13</v>
      </c>
      <c r="L536" s="3" t="s">
        <v>152</v>
      </c>
      <c r="M536" s="2">
        <v>105.99939999999999</v>
      </c>
      <c r="N536" s="2">
        <v>847.99519999999995</v>
      </c>
      <c r="O536" s="3" t="s">
        <v>42</v>
      </c>
    </row>
    <row r="537" spans="1:15" hidden="1" x14ac:dyDescent="0.25">
      <c r="A537" s="3" t="s">
        <v>36</v>
      </c>
      <c r="B537" s="3">
        <v>2739</v>
      </c>
      <c r="C537" s="3" t="s">
        <v>1424</v>
      </c>
      <c r="D537" s="3" t="s">
        <v>1421</v>
      </c>
      <c r="E537" s="3" t="s">
        <v>1425</v>
      </c>
      <c r="F537" s="3" t="s">
        <v>135</v>
      </c>
      <c r="G537" s="3" t="s">
        <v>1426</v>
      </c>
      <c r="H537" s="3" t="s">
        <v>392</v>
      </c>
      <c r="I537" s="3" t="s">
        <v>393</v>
      </c>
      <c r="J537" s="3">
        <v>32</v>
      </c>
      <c r="K537" s="3" t="s">
        <v>13</v>
      </c>
      <c r="L537" s="3" t="s">
        <v>152</v>
      </c>
      <c r="M537" s="2">
        <v>65.997399999999999</v>
      </c>
      <c r="N537" s="2">
        <v>2111.9168</v>
      </c>
      <c r="O537" s="3" t="s">
        <v>42</v>
      </c>
    </row>
    <row r="538" spans="1:15" hidden="1" x14ac:dyDescent="0.25">
      <c r="A538" s="3" t="s">
        <v>36</v>
      </c>
      <c r="B538" s="3">
        <v>2739</v>
      </c>
      <c r="C538" s="3" t="s">
        <v>1424</v>
      </c>
      <c r="D538" s="3" t="s">
        <v>1421</v>
      </c>
      <c r="E538" s="3" t="s">
        <v>1425</v>
      </c>
      <c r="F538" s="3" t="s">
        <v>135</v>
      </c>
      <c r="G538" s="3" t="s">
        <v>1426</v>
      </c>
      <c r="H538" s="3" t="s">
        <v>471</v>
      </c>
      <c r="I538" s="3" t="s">
        <v>472</v>
      </c>
      <c r="J538" s="3">
        <v>30</v>
      </c>
      <c r="K538" s="3" t="s">
        <v>13</v>
      </c>
      <c r="L538" s="3" t="s">
        <v>152</v>
      </c>
      <c r="M538" s="2">
        <v>459.99939999999998</v>
      </c>
      <c r="N538" s="2">
        <v>13799.982</v>
      </c>
      <c r="O538" s="3" t="s">
        <v>42</v>
      </c>
    </row>
    <row r="539" spans="1:15" hidden="1" x14ac:dyDescent="0.25">
      <c r="A539" s="3" t="s">
        <v>36</v>
      </c>
      <c r="B539" s="3">
        <v>2739</v>
      </c>
      <c r="C539" s="3" t="s">
        <v>1424</v>
      </c>
      <c r="D539" s="3" t="s">
        <v>1421</v>
      </c>
      <c r="E539" s="3" t="s">
        <v>1425</v>
      </c>
      <c r="F539" s="3" t="s">
        <v>135</v>
      </c>
      <c r="G539" s="3" t="s">
        <v>1426</v>
      </c>
      <c r="H539" s="3" t="s">
        <v>404</v>
      </c>
      <c r="I539" s="3" t="s">
        <v>405</v>
      </c>
      <c r="J539" s="3">
        <v>5</v>
      </c>
      <c r="K539" s="3" t="s">
        <v>13</v>
      </c>
      <c r="L539" s="3" t="s">
        <v>152</v>
      </c>
      <c r="M539" s="2">
        <v>118</v>
      </c>
      <c r="N539" s="2">
        <v>590</v>
      </c>
      <c r="O539" s="3" t="s">
        <v>42</v>
      </c>
    </row>
    <row r="540" spans="1:15" hidden="1" x14ac:dyDescent="0.25">
      <c r="A540" s="3" t="s">
        <v>36</v>
      </c>
      <c r="B540" s="3">
        <v>2739</v>
      </c>
      <c r="C540" s="3" t="s">
        <v>1424</v>
      </c>
      <c r="D540" s="3" t="s">
        <v>1421</v>
      </c>
      <c r="E540" s="3" t="s">
        <v>1425</v>
      </c>
      <c r="F540" s="3" t="s">
        <v>135</v>
      </c>
      <c r="G540" s="3" t="s">
        <v>1426</v>
      </c>
      <c r="H540" s="3" t="s">
        <v>406</v>
      </c>
      <c r="I540" s="3" t="s">
        <v>407</v>
      </c>
      <c r="J540" s="3">
        <v>50</v>
      </c>
      <c r="K540" s="3" t="s">
        <v>13</v>
      </c>
      <c r="L540" s="3" t="s">
        <v>152</v>
      </c>
      <c r="M540" s="2">
        <v>470.00580000000002</v>
      </c>
      <c r="N540" s="2">
        <v>23500.29</v>
      </c>
      <c r="O540" s="3" t="s">
        <v>42</v>
      </c>
    </row>
    <row r="541" spans="1:15" hidden="1" x14ac:dyDescent="0.25">
      <c r="A541" s="3" t="s">
        <v>36</v>
      </c>
      <c r="B541" s="3">
        <v>2739</v>
      </c>
      <c r="C541" s="3" t="s">
        <v>1424</v>
      </c>
      <c r="D541" s="3" t="s">
        <v>1421</v>
      </c>
      <c r="E541" s="3" t="s">
        <v>1425</v>
      </c>
      <c r="F541" s="3" t="s">
        <v>135</v>
      </c>
      <c r="G541" s="3" t="s">
        <v>1426</v>
      </c>
      <c r="H541" s="3" t="s">
        <v>414</v>
      </c>
      <c r="I541" s="3" t="s">
        <v>415</v>
      </c>
      <c r="J541" s="3">
        <v>25</v>
      </c>
      <c r="K541" s="3" t="s">
        <v>13</v>
      </c>
      <c r="L541" s="3" t="s">
        <v>152</v>
      </c>
      <c r="M541" s="2">
        <v>376.9982</v>
      </c>
      <c r="N541" s="2">
        <v>9424.9549999999999</v>
      </c>
      <c r="O541" s="3" t="s">
        <v>42</v>
      </c>
    </row>
    <row r="542" spans="1:15" hidden="1" x14ac:dyDescent="0.25">
      <c r="A542" s="3" t="s">
        <v>36</v>
      </c>
      <c r="B542" s="3">
        <v>2739</v>
      </c>
      <c r="C542" s="3" t="s">
        <v>1424</v>
      </c>
      <c r="D542" s="3" t="s">
        <v>1421</v>
      </c>
      <c r="E542" s="3" t="s">
        <v>1425</v>
      </c>
      <c r="F542" s="3" t="s">
        <v>135</v>
      </c>
      <c r="G542" s="3" t="s">
        <v>1426</v>
      </c>
      <c r="H542" s="3" t="s">
        <v>1429</v>
      </c>
      <c r="I542" s="3" t="s">
        <v>1430</v>
      </c>
      <c r="J542" s="3">
        <v>70</v>
      </c>
      <c r="K542" s="3" t="s">
        <v>13</v>
      </c>
      <c r="L542" s="3" t="s">
        <v>152</v>
      </c>
      <c r="M542" s="2">
        <v>80.004000000000005</v>
      </c>
      <c r="N542" s="2">
        <v>5600.28</v>
      </c>
      <c r="O542" s="3" t="s">
        <v>42</v>
      </c>
    </row>
    <row r="543" spans="1:15" hidden="1" x14ac:dyDescent="0.25">
      <c r="A543" s="3" t="s">
        <v>36</v>
      </c>
      <c r="B543" s="3">
        <v>2740</v>
      </c>
      <c r="C543" s="3" t="s">
        <v>1431</v>
      </c>
      <c r="D543" s="3" t="s">
        <v>1421</v>
      </c>
      <c r="E543" s="3" t="s">
        <v>1432</v>
      </c>
      <c r="F543" s="3" t="s">
        <v>135</v>
      </c>
      <c r="G543" s="3" t="s">
        <v>1433</v>
      </c>
      <c r="H543" s="3" t="s">
        <v>1434</v>
      </c>
      <c r="I543" s="3" t="s">
        <v>1435</v>
      </c>
      <c r="J543" s="3">
        <v>10</v>
      </c>
      <c r="K543" s="3" t="s">
        <v>13</v>
      </c>
      <c r="L543" s="3" t="s">
        <v>1436</v>
      </c>
      <c r="M543" s="2">
        <v>110.92</v>
      </c>
      <c r="N543" s="2">
        <v>1109.2</v>
      </c>
      <c r="O543" s="3" t="s">
        <v>42</v>
      </c>
    </row>
    <row r="544" spans="1:15" hidden="1" x14ac:dyDescent="0.25">
      <c r="A544" s="3" t="s">
        <v>36</v>
      </c>
      <c r="B544" s="3">
        <v>2740</v>
      </c>
      <c r="C544" s="3" t="s">
        <v>1431</v>
      </c>
      <c r="D544" s="3" t="s">
        <v>1421</v>
      </c>
      <c r="E544" s="3" t="s">
        <v>1432</v>
      </c>
      <c r="F544" s="3" t="s">
        <v>135</v>
      </c>
      <c r="G544" s="3" t="s">
        <v>1433</v>
      </c>
      <c r="H544" s="3" t="s">
        <v>412</v>
      </c>
      <c r="I544" s="3" t="s">
        <v>413</v>
      </c>
      <c r="J544" s="3">
        <v>100</v>
      </c>
      <c r="K544" s="3" t="s">
        <v>13</v>
      </c>
      <c r="L544" s="3" t="s">
        <v>1436</v>
      </c>
      <c r="M544" s="2">
        <v>55.46</v>
      </c>
      <c r="N544" s="2">
        <v>5546</v>
      </c>
      <c r="O544" s="3" t="s">
        <v>42</v>
      </c>
    </row>
    <row r="545" spans="1:15" hidden="1" x14ac:dyDescent="0.25">
      <c r="A545" s="3" t="s">
        <v>36</v>
      </c>
      <c r="B545" s="3">
        <v>2740</v>
      </c>
      <c r="C545" s="3" t="s">
        <v>1431</v>
      </c>
      <c r="D545" s="3" t="s">
        <v>1421</v>
      </c>
      <c r="E545" s="3" t="s">
        <v>1432</v>
      </c>
      <c r="F545" s="3" t="s">
        <v>135</v>
      </c>
      <c r="G545" s="3" t="s">
        <v>1433</v>
      </c>
      <c r="H545" s="3" t="s">
        <v>416</v>
      </c>
      <c r="I545" s="3" t="s">
        <v>417</v>
      </c>
      <c r="J545" s="3">
        <v>16</v>
      </c>
      <c r="K545" s="3" t="s">
        <v>13</v>
      </c>
      <c r="L545" s="3" t="s">
        <v>1436</v>
      </c>
      <c r="M545" s="2">
        <v>495.6</v>
      </c>
      <c r="N545" s="2">
        <v>7929.6</v>
      </c>
      <c r="O545" s="3" t="s">
        <v>42</v>
      </c>
    </row>
    <row r="546" spans="1:15" hidden="1" x14ac:dyDescent="0.25">
      <c r="A546" s="3" t="s">
        <v>36</v>
      </c>
      <c r="B546" s="3">
        <v>2740</v>
      </c>
      <c r="C546" s="3" t="s">
        <v>1431</v>
      </c>
      <c r="D546" s="3" t="s">
        <v>1421</v>
      </c>
      <c r="E546" s="3" t="s">
        <v>1432</v>
      </c>
      <c r="F546" s="3" t="s">
        <v>135</v>
      </c>
      <c r="G546" s="3" t="s">
        <v>1433</v>
      </c>
      <c r="H546" s="3" t="s">
        <v>410</v>
      </c>
      <c r="I546" s="3" t="s">
        <v>411</v>
      </c>
      <c r="J546" s="3">
        <v>29</v>
      </c>
      <c r="K546" s="3" t="s">
        <v>13</v>
      </c>
      <c r="L546" s="3" t="s">
        <v>1436</v>
      </c>
      <c r="M546" s="2">
        <v>37.76</v>
      </c>
      <c r="N546" s="2">
        <v>1095.04</v>
      </c>
      <c r="O546" s="3" t="s">
        <v>42</v>
      </c>
    </row>
    <row r="547" spans="1:15" hidden="1" x14ac:dyDescent="0.25">
      <c r="A547" s="3" t="s">
        <v>36</v>
      </c>
      <c r="B547" s="3">
        <v>2740</v>
      </c>
      <c r="C547" s="3" t="s">
        <v>1431</v>
      </c>
      <c r="D547" s="3" t="s">
        <v>1421</v>
      </c>
      <c r="E547" s="3" t="s">
        <v>1432</v>
      </c>
      <c r="F547" s="3" t="s">
        <v>135</v>
      </c>
      <c r="G547" s="3" t="s">
        <v>1433</v>
      </c>
      <c r="H547" s="3" t="s">
        <v>1437</v>
      </c>
      <c r="I547" s="3" t="s">
        <v>1438</v>
      </c>
      <c r="J547" s="3">
        <v>7</v>
      </c>
      <c r="K547" s="3" t="s">
        <v>13</v>
      </c>
      <c r="L547" s="3" t="s">
        <v>1436</v>
      </c>
      <c r="M547" s="2">
        <v>336.3</v>
      </c>
      <c r="N547" s="2">
        <v>2354.1</v>
      </c>
      <c r="O547" s="3" t="s">
        <v>42</v>
      </c>
    </row>
    <row r="548" spans="1:15" hidden="1" x14ac:dyDescent="0.25">
      <c r="A548" s="3" t="s">
        <v>36</v>
      </c>
      <c r="B548" s="3">
        <v>2740</v>
      </c>
      <c r="C548" s="3" t="s">
        <v>1431</v>
      </c>
      <c r="D548" s="3" t="s">
        <v>1421</v>
      </c>
      <c r="E548" s="3" t="s">
        <v>1432</v>
      </c>
      <c r="F548" s="3" t="s">
        <v>135</v>
      </c>
      <c r="G548" s="3" t="s">
        <v>1433</v>
      </c>
      <c r="H548" s="3" t="s">
        <v>1439</v>
      </c>
      <c r="I548" s="3" t="s">
        <v>1440</v>
      </c>
      <c r="J548" s="3">
        <v>110</v>
      </c>
      <c r="K548" s="3" t="s">
        <v>13</v>
      </c>
      <c r="L548" s="3" t="s">
        <v>1436</v>
      </c>
      <c r="M548" s="2">
        <v>23.6</v>
      </c>
      <c r="N548" s="2">
        <v>2596</v>
      </c>
      <c r="O548" s="3" t="s">
        <v>42</v>
      </c>
    </row>
    <row r="549" spans="1:15" hidden="1" x14ac:dyDescent="0.25">
      <c r="A549" s="3" t="s">
        <v>36</v>
      </c>
      <c r="B549" s="3">
        <v>2740</v>
      </c>
      <c r="C549" s="3" t="s">
        <v>1431</v>
      </c>
      <c r="D549" s="3" t="s">
        <v>1421</v>
      </c>
      <c r="E549" s="3" t="s">
        <v>1432</v>
      </c>
      <c r="F549" s="3" t="s">
        <v>135</v>
      </c>
      <c r="G549" s="3" t="s">
        <v>1433</v>
      </c>
      <c r="H549" s="3" t="s">
        <v>396</v>
      </c>
      <c r="I549" s="3" t="s">
        <v>397</v>
      </c>
      <c r="J549" s="3">
        <v>10</v>
      </c>
      <c r="K549" s="3" t="s">
        <v>13</v>
      </c>
      <c r="L549" s="3" t="s">
        <v>1436</v>
      </c>
      <c r="M549" s="2">
        <v>115.64</v>
      </c>
      <c r="N549" s="2">
        <v>1156.4000000000001</v>
      </c>
      <c r="O549" s="3" t="s">
        <v>42</v>
      </c>
    </row>
    <row r="550" spans="1:15" hidden="1" x14ac:dyDescent="0.25">
      <c r="A550" s="3" t="s">
        <v>36</v>
      </c>
      <c r="B550" s="3">
        <v>2740</v>
      </c>
      <c r="C550" s="3" t="s">
        <v>1431</v>
      </c>
      <c r="D550" s="3" t="s">
        <v>1421</v>
      </c>
      <c r="E550" s="3" t="s">
        <v>1432</v>
      </c>
      <c r="F550" s="3" t="s">
        <v>135</v>
      </c>
      <c r="G550" s="3" t="s">
        <v>1433</v>
      </c>
      <c r="H550" s="3" t="s">
        <v>1441</v>
      </c>
      <c r="I550" s="3" t="s">
        <v>1442</v>
      </c>
      <c r="J550" s="3">
        <v>5</v>
      </c>
      <c r="K550" s="3" t="s">
        <v>13</v>
      </c>
      <c r="L550" s="3" t="s">
        <v>1436</v>
      </c>
      <c r="M550" s="2">
        <v>737.5</v>
      </c>
      <c r="N550" s="2">
        <v>3687.5</v>
      </c>
      <c r="O550" s="3" t="s">
        <v>42</v>
      </c>
    </row>
    <row r="551" spans="1:15" hidden="1" x14ac:dyDescent="0.25">
      <c r="A551" s="3" t="s">
        <v>36</v>
      </c>
      <c r="B551" s="3">
        <v>2740</v>
      </c>
      <c r="C551" s="3" t="s">
        <v>1431</v>
      </c>
      <c r="D551" s="3" t="s">
        <v>1421</v>
      </c>
      <c r="E551" s="3" t="s">
        <v>1432</v>
      </c>
      <c r="F551" s="3" t="s">
        <v>135</v>
      </c>
      <c r="G551" s="3" t="s">
        <v>1433</v>
      </c>
      <c r="H551" s="3" t="s">
        <v>333</v>
      </c>
      <c r="I551" s="3" t="s">
        <v>334</v>
      </c>
      <c r="J551" s="3">
        <v>15</v>
      </c>
      <c r="K551" s="3" t="s">
        <v>13</v>
      </c>
      <c r="L551" s="3" t="s">
        <v>1436</v>
      </c>
      <c r="M551" s="2">
        <v>100.3</v>
      </c>
      <c r="N551" s="2">
        <v>1504.5</v>
      </c>
      <c r="O551" s="3" t="s">
        <v>42</v>
      </c>
    </row>
    <row r="552" spans="1:15" hidden="1" x14ac:dyDescent="0.25">
      <c r="A552" s="3" t="s">
        <v>36</v>
      </c>
      <c r="B552" s="3">
        <v>2740</v>
      </c>
      <c r="C552" s="3" t="s">
        <v>1431</v>
      </c>
      <c r="D552" s="3" t="s">
        <v>1421</v>
      </c>
      <c r="E552" s="3" t="s">
        <v>1432</v>
      </c>
      <c r="F552" s="3" t="s">
        <v>135</v>
      </c>
      <c r="G552" s="3" t="s">
        <v>1433</v>
      </c>
      <c r="H552" s="3" t="s">
        <v>1443</v>
      </c>
      <c r="I552" s="3" t="s">
        <v>1444</v>
      </c>
      <c r="J552" s="3">
        <v>20</v>
      </c>
      <c r="K552" s="3" t="s">
        <v>13</v>
      </c>
      <c r="L552" s="3" t="s">
        <v>1436</v>
      </c>
      <c r="M552" s="2">
        <v>92.04</v>
      </c>
      <c r="N552" s="2">
        <v>1840.8</v>
      </c>
      <c r="O552" s="3" t="s">
        <v>42</v>
      </c>
    </row>
    <row r="553" spans="1:15" hidden="1" x14ac:dyDescent="0.25">
      <c r="A553" s="3" t="s">
        <v>36</v>
      </c>
      <c r="B553" s="3">
        <v>2740</v>
      </c>
      <c r="C553" s="3" t="s">
        <v>1431</v>
      </c>
      <c r="D553" s="3" t="s">
        <v>1421</v>
      </c>
      <c r="E553" s="3" t="s">
        <v>1432</v>
      </c>
      <c r="F553" s="3" t="s">
        <v>135</v>
      </c>
      <c r="G553" s="3" t="s">
        <v>1433</v>
      </c>
      <c r="H553" s="3" t="s">
        <v>1445</v>
      </c>
      <c r="I553" s="3" t="s">
        <v>1446</v>
      </c>
      <c r="J553" s="3">
        <v>25</v>
      </c>
      <c r="K553" s="3" t="s">
        <v>13</v>
      </c>
      <c r="L553" s="3" t="s">
        <v>1436</v>
      </c>
      <c r="M553" s="2">
        <v>159.30000000000001</v>
      </c>
      <c r="N553" s="2">
        <v>3982.5</v>
      </c>
      <c r="O553" s="3" t="s">
        <v>42</v>
      </c>
    </row>
    <row r="554" spans="1:15" hidden="1" x14ac:dyDescent="0.25">
      <c r="A554" s="3" t="s">
        <v>36</v>
      </c>
      <c r="B554" s="3">
        <v>2740</v>
      </c>
      <c r="C554" s="3" t="s">
        <v>1431</v>
      </c>
      <c r="D554" s="3" t="s">
        <v>1421</v>
      </c>
      <c r="E554" s="3" t="s">
        <v>1432</v>
      </c>
      <c r="F554" s="3" t="s">
        <v>135</v>
      </c>
      <c r="G554" s="3" t="s">
        <v>1433</v>
      </c>
      <c r="H554" s="3" t="s">
        <v>1447</v>
      </c>
      <c r="I554" s="3" t="s">
        <v>1448</v>
      </c>
      <c r="J554" s="3">
        <v>10</v>
      </c>
      <c r="K554" s="3" t="s">
        <v>13</v>
      </c>
      <c r="L554" s="3" t="s">
        <v>1436</v>
      </c>
      <c r="M554" s="2">
        <v>127.44</v>
      </c>
      <c r="N554" s="2">
        <v>1274.4000000000001</v>
      </c>
      <c r="O554" s="3" t="s">
        <v>42</v>
      </c>
    </row>
    <row r="555" spans="1:15" hidden="1" x14ac:dyDescent="0.25">
      <c r="A555" s="3" t="s">
        <v>36</v>
      </c>
      <c r="B555" s="3">
        <v>2740</v>
      </c>
      <c r="C555" s="3" t="s">
        <v>1431</v>
      </c>
      <c r="D555" s="3" t="s">
        <v>1421</v>
      </c>
      <c r="E555" s="3" t="s">
        <v>1432</v>
      </c>
      <c r="F555" s="3" t="s">
        <v>135</v>
      </c>
      <c r="G555" s="3" t="s">
        <v>1433</v>
      </c>
      <c r="H555" s="3" t="s">
        <v>1449</v>
      </c>
      <c r="I555" s="3" t="s">
        <v>1450</v>
      </c>
      <c r="J555" s="3">
        <v>2</v>
      </c>
      <c r="K555" s="3" t="s">
        <v>13</v>
      </c>
      <c r="L555" s="3" t="s">
        <v>1436</v>
      </c>
      <c r="M555" s="2">
        <v>16.460999999999999</v>
      </c>
      <c r="N555" s="2">
        <v>32.921999999999997</v>
      </c>
      <c r="O555" s="3" t="s">
        <v>42</v>
      </c>
    </row>
    <row r="556" spans="1:15" hidden="1" x14ac:dyDescent="0.25">
      <c r="A556" s="3" t="s">
        <v>36</v>
      </c>
      <c r="B556" s="3">
        <v>2740</v>
      </c>
      <c r="C556" s="3" t="s">
        <v>1431</v>
      </c>
      <c r="D556" s="3" t="s">
        <v>1421</v>
      </c>
      <c r="E556" s="3" t="s">
        <v>1432</v>
      </c>
      <c r="F556" s="3" t="s">
        <v>135</v>
      </c>
      <c r="G556" s="3" t="s">
        <v>1433</v>
      </c>
      <c r="H556" s="3" t="s">
        <v>369</v>
      </c>
      <c r="I556" s="3" t="s">
        <v>370</v>
      </c>
      <c r="J556" s="3">
        <v>150</v>
      </c>
      <c r="K556" s="3" t="s">
        <v>13</v>
      </c>
      <c r="L556" s="3" t="s">
        <v>1436</v>
      </c>
      <c r="M556" s="2">
        <v>41.3</v>
      </c>
      <c r="N556" s="2">
        <v>6195</v>
      </c>
      <c r="O556" s="3" t="s">
        <v>42</v>
      </c>
    </row>
    <row r="557" spans="1:15" hidden="1" x14ac:dyDescent="0.25">
      <c r="A557" s="3" t="s">
        <v>36</v>
      </c>
      <c r="B557" s="3">
        <v>2740</v>
      </c>
      <c r="C557" s="3" t="s">
        <v>1431</v>
      </c>
      <c r="D557" s="3" t="s">
        <v>1421</v>
      </c>
      <c r="E557" s="3" t="s">
        <v>1432</v>
      </c>
      <c r="F557" s="3" t="s">
        <v>135</v>
      </c>
      <c r="G557" s="3" t="s">
        <v>1433</v>
      </c>
      <c r="H557" s="3" t="s">
        <v>363</v>
      </c>
      <c r="I557" s="3" t="s">
        <v>364</v>
      </c>
      <c r="J557" s="3">
        <v>50</v>
      </c>
      <c r="K557" s="3" t="s">
        <v>13</v>
      </c>
      <c r="L557" s="3" t="s">
        <v>1436</v>
      </c>
      <c r="M557" s="2">
        <v>63.72</v>
      </c>
      <c r="N557" s="2">
        <v>3186</v>
      </c>
      <c r="O557" s="3" t="s">
        <v>42</v>
      </c>
    </row>
    <row r="558" spans="1:15" hidden="1" x14ac:dyDescent="0.25">
      <c r="A558" s="3" t="s">
        <v>36</v>
      </c>
      <c r="B558" s="3">
        <v>2740</v>
      </c>
      <c r="C558" s="3" t="s">
        <v>1431</v>
      </c>
      <c r="D558" s="3" t="s">
        <v>1421</v>
      </c>
      <c r="E558" s="3" t="s">
        <v>1432</v>
      </c>
      <c r="F558" s="3" t="s">
        <v>135</v>
      </c>
      <c r="G558" s="3" t="s">
        <v>1433</v>
      </c>
      <c r="H558" s="3" t="s">
        <v>327</v>
      </c>
      <c r="I558" s="3" t="s">
        <v>328</v>
      </c>
      <c r="J558" s="3">
        <v>100</v>
      </c>
      <c r="K558" s="3" t="s">
        <v>13</v>
      </c>
      <c r="L558" s="3" t="s">
        <v>1436</v>
      </c>
      <c r="M558" s="2">
        <v>12.685</v>
      </c>
      <c r="N558" s="2">
        <v>1268.5</v>
      </c>
      <c r="O558" s="3" t="s">
        <v>42</v>
      </c>
    </row>
    <row r="559" spans="1:15" hidden="1" x14ac:dyDescent="0.25">
      <c r="A559" s="3" t="s">
        <v>36</v>
      </c>
      <c r="B559" s="3">
        <v>2740</v>
      </c>
      <c r="C559" s="3" t="s">
        <v>1431</v>
      </c>
      <c r="D559" s="3" t="s">
        <v>1421</v>
      </c>
      <c r="E559" s="3" t="s">
        <v>1432</v>
      </c>
      <c r="F559" s="3" t="s">
        <v>135</v>
      </c>
      <c r="G559" s="3" t="s">
        <v>1433</v>
      </c>
      <c r="H559" s="3" t="s">
        <v>329</v>
      </c>
      <c r="I559" s="3" t="s">
        <v>330</v>
      </c>
      <c r="J559" s="3">
        <v>6</v>
      </c>
      <c r="K559" s="3" t="s">
        <v>13</v>
      </c>
      <c r="L559" s="3" t="s">
        <v>1436</v>
      </c>
      <c r="M559" s="2">
        <v>11.741</v>
      </c>
      <c r="N559" s="2">
        <v>70.445999999999998</v>
      </c>
      <c r="O559" s="3" t="s">
        <v>42</v>
      </c>
    </row>
    <row r="560" spans="1:15" hidden="1" x14ac:dyDescent="0.25">
      <c r="A560" s="3" t="s">
        <v>36</v>
      </c>
      <c r="B560" s="3">
        <v>2743</v>
      </c>
      <c r="C560" s="3" t="s">
        <v>1451</v>
      </c>
      <c r="D560" s="3" t="s">
        <v>1452</v>
      </c>
      <c r="E560" s="3" t="s">
        <v>1453</v>
      </c>
      <c r="F560" s="3" t="s">
        <v>40</v>
      </c>
      <c r="G560" s="3" t="s">
        <v>1454</v>
      </c>
      <c r="H560" s="3" t="s">
        <v>359</v>
      </c>
      <c r="I560" s="3" t="s">
        <v>360</v>
      </c>
      <c r="J560" s="3">
        <v>1700</v>
      </c>
      <c r="K560" s="3" t="s">
        <v>13</v>
      </c>
      <c r="L560" s="3" t="s">
        <v>1455</v>
      </c>
      <c r="M560" s="2">
        <v>118</v>
      </c>
      <c r="N560" s="2">
        <v>200600</v>
      </c>
      <c r="O560" s="3" t="s">
        <v>42</v>
      </c>
    </row>
    <row r="561" spans="1:15" hidden="1" x14ac:dyDescent="0.25">
      <c r="A561" s="3" t="s">
        <v>36</v>
      </c>
      <c r="B561" s="3">
        <v>2747</v>
      </c>
      <c r="C561" s="3" t="s">
        <v>1456</v>
      </c>
      <c r="D561" s="3" t="s">
        <v>1457</v>
      </c>
      <c r="E561" s="3" t="s">
        <v>1458</v>
      </c>
      <c r="F561" s="3" t="s">
        <v>40</v>
      </c>
      <c r="G561" s="3" t="s">
        <v>1459</v>
      </c>
      <c r="H561" s="3" t="s">
        <v>261</v>
      </c>
      <c r="I561" s="3" t="s">
        <v>262</v>
      </c>
      <c r="J561" s="3">
        <v>125</v>
      </c>
      <c r="K561" s="3" t="s">
        <v>13</v>
      </c>
      <c r="L561" s="3" t="s">
        <v>21</v>
      </c>
      <c r="M561" s="2">
        <v>500</v>
      </c>
      <c r="N561" s="2">
        <v>62500</v>
      </c>
      <c r="O561" s="3" t="s">
        <v>42</v>
      </c>
    </row>
    <row r="562" spans="1:15" hidden="1" x14ac:dyDescent="0.25">
      <c r="A562" s="3" t="s">
        <v>36</v>
      </c>
      <c r="B562" s="3">
        <v>2747</v>
      </c>
      <c r="C562" s="3" t="s">
        <v>1456</v>
      </c>
      <c r="D562" s="3" t="s">
        <v>1457</v>
      </c>
      <c r="E562" s="3" t="s">
        <v>1458</v>
      </c>
      <c r="F562" s="3" t="s">
        <v>40</v>
      </c>
      <c r="G562" s="3" t="s">
        <v>1459</v>
      </c>
      <c r="H562" s="3" t="s">
        <v>263</v>
      </c>
      <c r="I562" s="3" t="s">
        <v>264</v>
      </c>
      <c r="J562" s="3">
        <v>63</v>
      </c>
      <c r="K562" s="3" t="s">
        <v>13</v>
      </c>
      <c r="L562" s="3" t="s">
        <v>21</v>
      </c>
      <c r="M562" s="2">
        <v>1000</v>
      </c>
      <c r="N562" s="2">
        <v>63000</v>
      </c>
      <c r="O562" s="3" t="s">
        <v>42</v>
      </c>
    </row>
    <row r="563" spans="1:15" hidden="1" x14ac:dyDescent="0.25">
      <c r="A563" s="3" t="s">
        <v>36</v>
      </c>
      <c r="B563" s="3">
        <v>2747</v>
      </c>
      <c r="C563" s="3" t="s">
        <v>1456</v>
      </c>
      <c r="D563" s="3" t="s">
        <v>1457</v>
      </c>
      <c r="E563" s="3" t="s">
        <v>1458</v>
      </c>
      <c r="F563" s="3" t="s">
        <v>40</v>
      </c>
      <c r="G563" s="3" t="s">
        <v>1459</v>
      </c>
      <c r="H563" s="3" t="s">
        <v>19</v>
      </c>
      <c r="I563" s="3" t="s">
        <v>20</v>
      </c>
      <c r="J563" s="3">
        <v>554</v>
      </c>
      <c r="K563" s="3" t="s">
        <v>13</v>
      </c>
      <c r="L563" s="3" t="s">
        <v>21</v>
      </c>
      <c r="M563" s="2">
        <v>500</v>
      </c>
      <c r="N563" s="2">
        <v>277000</v>
      </c>
      <c r="O563" s="3" t="s">
        <v>42</v>
      </c>
    </row>
    <row r="564" spans="1:15" hidden="1" x14ac:dyDescent="0.25">
      <c r="A564" s="3" t="s">
        <v>36</v>
      </c>
      <c r="B564" s="3">
        <v>2747</v>
      </c>
      <c r="C564" s="3" t="s">
        <v>1456</v>
      </c>
      <c r="D564" s="3" t="s">
        <v>1457</v>
      </c>
      <c r="E564" s="3" t="s">
        <v>1458</v>
      </c>
      <c r="F564" s="3" t="s">
        <v>40</v>
      </c>
      <c r="G564" s="3" t="s">
        <v>1459</v>
      </c>
      <c r="H564" s="3" t="s">
        <v>1460</v>
      </c>
      <c r="I564" s="3" t="s">
        <v>1461</v>
      </c>
      <c r="J564" s="3">
        <v>499</v>
      </c>
      <c r="K564" s="3" t="s">
        <v>13</v>
      </c>
      <c r="L564" s="3" t="s">
        <v>21</v>
      </c>
      <c r="M564" s="2">
        <v>1000</v>
      </c>
      <c r="N564" s="2">
        <v>499000</v>
      </c>
      <c r="O564" s="3" t="s">
        <v>42</v>
      </c>
    </row>
    <row r="565" spans="1:15" hidden="1" x14ac:dyDescent="0.25">
      <c r="A565" s="3" t="s">
        <v>36</v>
      </c>
      <c r="B565" s="3">
        <v>2755</v>
      </c>
      <c r="C565" s="3" t="s">
        <v>1462</v>
      </c>
      <c r="D565" s="3" t="s">
        <v>1463</v>
      </c>
      <c r="E565" s="3" t="s">
        <v>1464</v>
      </c>
      <c r="F565" s="3" t="s">
        <v>135</v>
      </c>
      <c r="G565" s="3" t="s">
        <v>1465</v>
      </c>
      <c r="H565" s="3" t="s">
        <v>1416</v>
      </c>
      <c r="I565" s="3" t="s">
        <v>1417</v>
      </c>
      <c r="J565" s="3">
        <v>17</v>
      </c>
      <c r="K565" s="3" t="s">
        <v>13</v>
      </c>
      <c r="L565" s="3" t="s">
        <v>1415</v>
      </c>
      <c r="M565" s="2">
        <v>696.2</v>
      </c>
      <c r="N565" s="2">
        <v>11835.4</v>
      </c>
      <c r="O565" s="3" t="s">
        <v>42</v>
      </c>
    </row>
    <row r="566" spans="1:15" hidden="1" x14ac:dyDescent="0.25">
      <c r="A566" s="3" t="s">
        <v>36</v>
      </c>
      <c r="B566" s="3">
        <v>2765</v>
      </c>
      <c r="C566" s="3" t="s">
        <v>1466</v>
      </c>
      <c r="D566" s="3" t="s">
        <v>1467</v>
      </c>
      <c r="E566" s="3" t="s">
        <v>1468</v>
      </c>
      <c r="F566" s="3" t="s">
        <v>135</v>
      </c>
      <c r="G566" s="3" t="s">
        <v>1469</v>
      </c>
      <c r="H566" s="3" t="s">
        <v>1470</v>
      </c>
      <c r="I566" s="3" t="s">
        <v>1471</v>
      </c>
      <c r="J566" s="3">
        <v>2</v>
      </c>
      <c r="K566" s="3" t="s">
        <v>13</v>
      </c>
      <c r="L566" s="3" t="s">
        <v>986</v>
      </c>
      <c r="M566" s="2">
        <v>3785.44</v>
      </c>
      <c r="N566" s="2">
        <v>7570.88</v>
      </c>
      <c r="O566" s="3" t="s">
        <v>42</v>
      </c>
    </row>
    <row r="567" spans="1:15" hidden="1" x14ac:dyDescent="0.25">
      <c r="A567" s="3" t="s">
        <v>36</v>
      </c>
      <c r="B567" s="3">
        <v>2766</v>
      </c>
      <c r="C567" s="3" t="s">
        <v>1472</v>
      </c>
      <c r="D567" s="3" t="s">
        <v>1467</v>
      </c>
      <c r="E567" s="3" t="s">
        <v>1473</v>
      </c>
      <c r="F567" s="3" t="s">
        <v>135</v>
      </c>
      <c r="G567" s="3" t="s">
        <v>1474</v>
      </c>
      <c r="H567" s="3" t="s">
        <v>1413</v>
      </c>
      <c r="I567" s="3" t="s">
        <v>1414</v>
      </c>
      <c r="J567" s="3">
        <v>10</v>
      </c>
      <c r="K567" s="3" t="s">
        <v>13</v>
      </c>
      <c r="L567" s="3" t="s">
        <v>152</v>
      </c>
      <c r="M567" s="2">
        <v>615.00419999999997</v>
      </c>
      <c r="N567" s="2">
        <v>6150.0420000000004</v>
      </c>
      <c r="O567" s="3" t="s">
        <v>42</v>
      </c>
    </row>
    <row r="568" spans="1:15" hidden="1" x14ac:dyDescent="0.25">
      <c r="A568" s="3" t="s">
        <v>36</v>
      </c>
      <c r="B568" s="3">
        <v>2766</v>
      </c>
      <c r="C568" s="3" t="s">
        <v>1472</v>
      </c>
      <c r="D568" s="3" t="s">
        <v>1467</v>
      </c>
      <c r="E568" s="3" t="s">
        <v>1473</v>
      </c>
      <c r="F568" s="3" t="s">
        <v>135</v>
      </c>
      <c r="G568" s="3" t="s">
        <v>1474</v>
      </c>
      <c r="H568" s="3" t="s">
        <v>1475</v>
      </c>
      <c r="I568" s="3" t="s">
        <v>1476</v>
      </c>
      <c r="J568" s="3">
        <v>10</v>
      </c>
      <c r="K568" s="3" t="s">
        <v>13</v>
      </c>
      <c r="L568" s="3" t="s">
        <v>152</v>
      </c>
      <c r="M568" s="2">
        <v>419.99740000000003</v>
      </c>
      <c r="N568" s="2">
        <v>4199.9740000000002</v>
      </c>
      <c r="O568" s="3" t="s">
        <v>42</v>
      </c>
    </row>
    <row r="569" spans="1:15" hidden="1" x14ac:dyDescent="0.25">
      <c r="A569" s="3" t="s">
        <v>36</v>
      </c>
      <c r="B569" s="3">
        <v>2766</v>
      </c>
      <c r="C569" s="3" t="s">
        <v>1472</v>
      </c>
      <c r="D569" s="3" t="s">
        <v>1467</v>
      </c>
      <c r="E569" s="3" t="s">
        <v>1473</v>
      </c>
      <c r="F569" s="3" t="s">
        <v>135</v>
      </c>
      <c r="G569" s="3" t="s">
        <v>1474</v>
      </c>
      <c r="H569" s="3" t="s">
        <v>406</v>
      </c>
      <c r="I569" s="3" t="s">
        <v>407</v>
      </c>
      <c r="J569" s="3">
        <v>58</v>
      </c>
      <c r="K569" s="3" t="s">
        <v>13</v>
      </c>
      <c r="L569" s="3" t="s">
        <v>152</v>
      </c>
      <c r="M569" s="2">
        <v>470.00580000000002</v>
      </c>
      <c r="N569" s="2">
        <v>27260.3364</v>
      </c>
      <c r="O569" s="3" t="s">
        <v>42</v>
      </c>
    </row>
    <row r="570" spans="1:15" hidden="1" x14ac:dyDescent="0.25">
      <c r="A570" s="3" t="s">
        <v>36</v>
      </c>
      <c r="B570" s="3">
        <v>2766</v>
      </c>
      <c r="C570" s="3" t="s">
        <v>1472</v>
      </c>
      <c r="D570" s="3" t="s">
        <v>1467</v>
      </c>
      <c r="E570" s="3" t="s">
        <v>1473</v>
      </c>
      <c r="F570" s="3" t="s">
        <v>135</v>
      </c>
      <c r="G570" s="3" t="s">
        <v>1474</v>
      </c>
      <c r="H570" s="3" t="s">
        <v>471</v>
      </c>
      <c r="I570" s="3" t="s">
        <v>472</v>
      </c>
      <c r="J570" s="3">
        <v>80</v>
      </c>
      <c r="K570" s="3" t="s">
        <v>13</v>
      </c>
      <c r="L570" s="3" t="s">
        <v>152</v>
      </c>
      <c r="M570" s="2">
        <v>459.99939999999998</v>
      </c>
      <c r="N570" s="2">
        <v>36799.951999999997</v>
      </c>
      <c r="O570" s="3" t="s">
        <v>42</v>
      </c>
    </row>
    <row r="571" spans="1:15" hidden="1" x14ac:dyDescent="0.25">
      <c r="A571" s="3" t="s">
        <v>36</v>
      </c>
      <c r="B571" s="3">
        <v>2773</v>
      </c>
      <c r="C571" s="3" t="s">
        <v>1477</v>
      </c>
      <c r="D571" s="3" t="s">
        <v>1478</v>
      </c>
      <c r="E571" s="3" t="s">
        <v>1479</v>
      </c>
      <c r="F571" s="3" t="s">
        <v>40</v>
      </c>
      <c r="G571" s="3" t="s">
        <v>1480</v>
      </c>
      <c r="H571" s="3" t="s">
        <v>11</v>
      </c>
      <c r="I571" s="3" t="s">
        <v>12</v>
      </c>
      <c r="J571" s="3">
        <v>14</v>
      </c>
      <c r="K571" s="3" t="s">
        <v>13</v>
      </c>
      <c r="L571" s="3" t="s">
        <v>14</v>
      </c>
      <c r="M571" s="2">
        <v>46</v>
      </c>
      <c r="N571" s="2">
        <v>644</v>
      </c>
      <c r="O571" s="3" t="s">
        <v>42</v>
      </c>
    </row>
    <row r="572" spans="1:15" hidden="1" x14ac:dyDescent="0.25">
      <c r="A572" s="3" t="s">
        <v>36</v>
      </c>
      <c r="B572" s="3">
        <v>2774</v>
      </c>
      <c r="C572" s="3" t="s">
        <v>1481</v>
      </c>
      <c r="D572" s="3" t="s">
        <v>1478</v>
      </c>
      <c r="E572" s="3" t="s">
        <v>1482</v>
      </c>
      <c r="F572" s="3" t="s">
        <v>40</v>
      </c>
      <c r="G572" s="3" t="s">
        <v>1483</v>
      </c>
      <c r="H572" s="3" t="s">
        <v>11</v>
      </c>
      <c r="I572" s="3" t="s">
        <v>12</v>
      </c>
      <c r="J572" s="3">
        <v>8</v>
      </c>
      <c r="K572" s="3" t="s">
        <v>13</v>
      </c>
      <c r="L572" s="3" t="s">
        <v>14</v>
      </c>
      <c r="M572" s="2">
        <v>46</v>
      </c>
      <c r="N572" s="2">
        <v>368</v>
      </c>
      <c r="O572" s="3" t="s">
        <v>42</v>
      </c>
    </row>
    <row r="573" spans="1:15" hidden="1" x14ac:dyDescent="0.25">
      <c r="A573" s="3" t="s">
        <v>36</v>
      </c>
      <c r="B573" s="3">
        <v>2775</v>
      </c>
      <c r="C573" s="3" t="s">
        <v>1484</v>
      </c>
      <c r="D573" s="3" t="s">
        <v>1485</v>
      </c>
      <c r="E573" s="3" t="s">
        <v>1486</v>
      </c>
      <c r="F573" s="3" t="s">
        <v>135</v>
      </c>
      <c r="G573" s="3" t="s">
        <v>1487</v>
      </c>
      <c r="H573" s="3" t="s">
        <v>408</v>
      </c>
      <c r="I573" s="3" t="s">
        <v>409</v>
      </c>
      <c r="J573" s="3">
        <v>166</v>
      </c>
      <c r="K573" s="3" t="s">
        <v>13</v>
      </c>
      <c r="L573" s="3" t="s">
        <v>1436</v>
      </c>
      <c r="M573" s="2">
        <v>637.20000000000005</v>
      </c>
      <c r="N573" s="2">
        <v>105775.2</v>
      </c>
      <c r="O573" s="3" t="s">
        <v>42</v>
      </c>
    </row>
    <row r="574" spans="1:15" hidden="1" x14ac:dyDescent="0.25">
      <c r="A574" s="3" t="s">
        <v>36</v>
      </c>
      <c r="B574" s="3">
        <v>2777</v>
      </c>
      <c r="C574" s="3" t="s">
        <v>1488</v>
      </c>
      <c r="D574" s="3" t="s">
        <v>1489</v>
      </c>
      <c r="E574" s="3" t="s">
        <v>1490</v>
      </c>
      <c r="F574" s="3" t="s">
        <v>40</v>
      </c>
      <c r="G574" s="3" t="s">
        <v>1491</v>
      </c>
      <c r="H574" s="3" t="s">
        <v>1492</v>
      </c>
      <c r="I574" s="3" t="s">
        <v>1493</v>
      </c>
      <c r="J574" s="3">
        <v>10</v>
      </c>
      <c r="K574" s="3" t="s">
        <v>13</v>
      </c>
      <c r="L574" s="3" t="s">
        <v>986</v>
      </c>
      <c r="M574" s="2">
        <v>2891</v>
      </c>
      <c r="N574" s="2">
        <v>28910</v>
      </c>
      <c r="O574" s="3" t="s">
        <v>42</v>
      </c>
    </row>
    <row r="575" spans="1:15" hidden="1" x14ac:dyDescent="0.25">
      <c r="A575" s="3" t="s">
        <v>36</v>
      </c>
      <c r="B575" s="3">
        <v>2777</v>
      </c>
      <c r="C575" s="3" t="s">
        <v>1488</v>
      </c>
      <c r="D575" s="3" t="s">
        <v>1489</v>
      </c>
      <c r="E575" s="3" t="s">
        <v>1490</v>
      </c>
      <c r="F575" s="3" t="s">
        <v>40</v>
      </c>
      <c r="G575" s="3" t="s">
        <v>1491</v>
      </c>
      <c r="H575" s="3" t="s">
        <v>1494</v>
      </c>
      <c r="I575" s="3" t="s">
        <v>1495</v>
      </c>
      <c r="J575" s="3">
        <v>20</v>
      </c>
      <c r="K575" s="3" t="s">
        <v>13</v>
      </c>
      <c r="L575" s="3" t="s">
        <v>986</v>
      </c>
      <c r="M575" s="2">
        <v>4124.1000000000004</v>
      </c>
      <c r="N575" s="2">
        <v>82482</v>
      </c>
      <c r="O575" s="3" t="s">
        <v>42</v>
      </c>
    </row>
    <row r="576" spans="1:15" hidden="1" x14ac:dyDescent="0.25">
      <c r="A576" s="3" t="s">
        <v>36</v>
      </c>
      <c r="B576" s="3">
        <v>2778</v>
      </c>
      <c r="C576" s="3" t="s">
        <v>1496</v>
      </c>
      <c r="D576" s="3" t="s">
        <v>1497</v>
      </c>
      <c r="E576" s="3" t="s">
        <v>1498</v>
      </c>
      <c r="F576" s="3" t="s">
        <v>40</v>
      </c>
      <c r="G576" s="3" t="s">
        <v>1499</v>
      </c>
      <c r="H576" s="3" t="s">
        <v>11</v>
      </c>
      <c r="I576" s="3" t="s">
        <v>12</v>
      </c>
      <c r="J576" s="3">
        <v>7</v>
      </c>
      <c r="K576" s="3" t="s">
        <v>13</v>
      </c>
      <c r="L576" s="3" t="s">
        <v>14</v>
      </c>
      <c r="M576" s="2">
        <v>46</v>
      </c>
      <c r="N576" s="2">
        <v>322</v>
      </c>
      <c r="O576" s="3" t="s">
        <v>42</v>
      </c>
    </row>
    <row r="577" spans="1:15" hidden="1" x14ac:dyDescent="0.25">
      <c r="A577" s="3" t="s">
        <v>36</v>
      </c>
      <c r="B577" s="3">
        <v>2780</v>
      </c>
      <c r="C577" s="3" t="s">
        <v>1500</v>
      </c>
      <c r="D577" s="3" t="s">
        <v>1497</v>
      </c>
      <c r="E577" s="3" t="s">
        <v>1501</v>
      </c>
      <c r="F577" s="3" t="s">
        <v>135</v>
      </c>
      <c r="G577" s="3" t="s">
        <v>1502</v>
      </c>
      <c r="H577" s="3" t="s">
        <v>394</v>
      </c>
      <c r="I577" s="3" t="s">
        <v>395</v>
      </c>
      <c r="J577" s="3">
        <v>332</v>
      </c>
      <c r="K577" s="3" t="s">
        <v>13</v>
      </c>
      <c r="L577" s="3" t="s">
        <v>1436</v>
      </c>
      <c r="M577" s="2">
        <v>34.22</v>
      </c>
      <c r="N577" s="2">
        <v>11361.04</v>
      </c>
      <c r="O577" s="3" t="s">
        <v>42</v>
      </c>
    </row>
    <row r="578" spans="1:15" hidden="1" x14ac:dyDescent="0.25">
      <c r="A578" s="3" t="s">
        <v>36</v>
      </c>
      <c r="B578" s="3">
        <v>2780</v>
      </c>
      <c r="C578" s="3" t="s">
        <v>1500</v>
      </c>
      <c r="D578" s="3" t="s">
        <v>1497</v>
      </c>
      <c r="E578" s="3" t="s">
        <v>1501</v>
      </c>
      <c r="F578" s="3" t="s">
        <v>135</v>
      </c>
      <c r="G578" s="3" t="s">
        <v>1502</v>
      </c>
      <c r="H578" s="3" t="s">
        <v>357</v>
      </c>
      <c r="I578" s="3" t="s">
        <v>358</v>
      </c>
      <c r="J578" s="3">
        <v>30</v>
      </c>
      <c r="K578" s="3" t="s">
        <v>13</v>
      </c>
      <c r="L578" s="3" t="s">
        <v>1436</v>
      </c>
      <c r="M578" s="2">
        <v>64.900000000000006</v>
      </c>
      <c r="N578" s="2">
        <v>1947</v>
      </c>
      <c r="O578" s="3" t="s">
        <v>42</v>
      </c>
    </row>
    <row r="579" spans="1:15" hidden="1" x14ac:dyDescent="0.25">
      <c r="A579" s="3" t="s">
        <v>36</v>
      </c>
      <c r="B579" s="3">
        <v>2780</v>
      </c>
      <c r="C579" s="3" t="s">
        <v>1500</v>
      </c>
      <c r="D579" s="3" t="s">
        <v>1497</v>
      </c>
      <c r="E579" s="3" t="s">
        <v>1501</v>
      </c>
      <c r="F579" s="3" t="s">
        <v>135</v>
      </c>
      <c r="G579" s="3" t="s">
        <v>1502</v>
      </c>
      <c r="H579" s="3" t="s">
        <v>1503</v>
      </c>
      <c r="I579" s="3" t="s">
        <v>1504</v>
      </c>
      <c r="J579" s="3">
        <v>15</v>
      </c>
      <c r="K579" s="3" t="s">
        <v>13</v>
      </c>
      <c r="L579" s="3" t="s">
        <v>1436</v>
      </c>
      <c r="M579" s="2">
        <v>1711</v>
      </c>
      <c r="N579" s="2">
        <v>25665</v>
      </c>
      <c r="O579" s="3" t="s">
        <v>42</v>
      </c>
    </row>
    <row r="580" spans="1:15" hidden="1" x14ac:dyDescent="0.25">
      <c r="A580" s="3" t="s">
        <v>36</v>
      </c>
      <c r="B580" s="3">
        <v>2780</v>
      </c>
      <c r="C580" s="3" t="s">
        <v>1500</v>
      </c>
      <c r="D580" s="3" t="s">
        <v>1497</v>
      </c>
      <c r="E580" s="3" t="s">
        <v>1501</v>
      </c>
      <c r="F580" s="3" t="s">
        <v>135</v>
      </c>
      <c r="G580" s="3" t="s">
        <v>1502</v>
      </c>
      <c r="H580" s="3" t="s">
        <v>1447</v>
      </c>
      <c r="I580" s="3" t="s">
        <v>1448</v>
      </c>
      <c r="J580" s="3">
        <v>20</v>
      </c>
      <c r="K580" s="3" t="s">
        <v>13</v>
      </c>
      <c r="L580" s="3" t="s">
        <v>1436</v>
      </c>
      <c r="M580" s="2">
        <v>127.44</v>
      </c>
      <c r="N580" s="2">
        <v>2548.8000000000002</v>
      </c>
      <c r="O580" s="3" t="s">
        <v>42</v>
      </c>
    </row>
    <row r="581" spans="1:15" hidden="1" x14ac:dyDescent="0.25">
      <c r="A581" s="3" t="s">
        <v>36</v>
      </c>
      <c r="B581" s="3">
        <v>2780</v>
      </c>
      <c r="C581" s="3" t="s">
        <v>1500</v>
      </c>
      <c r="D581" s="3" t="s">
        <v>1497</v>
      </c>
      <c r="E581" s="3" t="s">
        <v>1501</v>
      </c>
      <c r="F581" s="3" t="s">
        <v>135</v>
      </c>
      <c r="G581" s="3" t="s">
        <v>1502</v>
      </c>
      <c r="H581" s="3" t="s">
        <v>1441</v>
      </c>
      <c r="I581" s="3" t="s">
        <v>1442</v>
      </c>
      <c r="J581" s="3">
        <v>5</v>
      </c>
      <c r="K581" s="3" t="s">
        <v>13</v>
      </c>
      <c r="L581" s="3" t="s">
        <v>1436</v>
      </c>
      <c r="M581" s="2">
        <v>737.5</v>
      </c>
      <c r="N581" s="2">
        <v>3687.5</v>
      </c>
      <c r="O581" s="3" t="s">
        <v>42</v>
      </c>
    </row>
    <row r="582" spans="1:15" hidden="1" x14ac:dyDescent="0.25">
      <c r="A582" s="3" t="s">
        <v>36</v>
      </c>
      <c r="B582" s="3">
        <v>2780</v>
      </c>
      <c r="C582" s="3" t="s">
        <v>1500</v>
      </c>
      <c r="D582" s="3" t="s">
        <v>1497</v>
      </c>
      <c r="E582" s="3" t="s">
        <v>1501</v>
      </c>
      <c r="F582" s="3" t="s">
        <v>135</v>
      </c>
      <c r="G582" s="3" t="s">
        <v>1502</v>
      </c>
      <c r="H582" s="3" t="s">
        <v>323</v>
      </c>
      <c r="I582" s="3" t="s">
        <v>324</v>
      </c>
      <c r="J582" s="3">
        <v>100</v>
      </c>
      <c r="K582" s="3" t="s">
        <v>13</v>
      </c>
      <c r="L582" s="3" t="s">
        <v>1436</v>
      </c>
      <c r="M582" s="2">
        <v>153.4</v>
      </c>
      <c r="N582" s="2">
        <v>15340</v>
      </c>
      <c r="O582" s="3" t="s">
        <v>42</v>
      </c>
    </row>
    <row r="583" spans="1:15" hidden="1" x14ac:dyDescent="0.25">
      <c r="A583" s="3" t="s">
        <v>36</v>
      </c>
      <c r="B583" s="3">
        <v>2780</v>
      </c>
      <c r="C583" s="3" t="s">
        <v>1500</v>
      </c>
      <c r="D583" s="3" t="s">
        <v>1497</v>
      </c>
      <c r="E583" s="3" t="s">
        <v>1501</v>
      </c>
      <c r="F583" s="3" t="s">
        <v>135</v>
      </c>
      <c r="G583" s="3" t="s">
        <v>1502</v>
      </c>
      <c r="H583" s="3" t="s">
        <v>1505</v>
      </c>
      <c r="I583" s="3" t="s">
        <v>1506</v>
      </c>
      <c r="J583" s="3">
        <v>10</v>
      </c>
      <c r="K583" s="3" t="s">
        <v>13</v>
      </c>
      <c r="L583" s="3" t="s">
        <v>1436</v>
      </c>
      <c r="M583" s="2">
        <v>914.5</v>
      </c>
      <c r="N583" s="2">
        <v>9145</v>
      </c>
      <c r="O583" s="3" t="s">
        <v>42</v>
      </c>
    </row>
    <row r="584" spans="1:15" hidden="1" x14ac:dyDescent="0.25">
      <c r="A584" s="3" t="s">
        <v>36</v>
      </c>
      <c r="B584" s="3">
        <v>2790</v>
      </c>
      <c r="C584" s="3" t="s">
        <v>1507</v>
      </c>
      <c r="D584" s="3" t="s">
        <v>1508</v>
      </c>
      <c r="E584" s="3" t="s">
        <v>1509</v>
      </c>
      <c r="F584" s="3" t="s">
        <v>40</v>
      </c>
      <c r="G584" s="3" t="s">
        <v>1510</v>
      </c>
      <c r="H584" s="3" t="s">
        <v>11</v>
      </c>
      <c r="I584" s="3" t="s">
        <v>12</v>
      </c>
      <c r="J584" s="3">
        <v>10</v>
      </c>
      <c r="K584" s="3" t="s">
        <v>13</v>
      </c>
      <c r="L584" s="3" t="s">
        <v>14</v>
      </c>
      <c r="M584" s="2">
        <v>46</v>
      </c>
      <c r="N584" s="2">
        <v>460</v>
      </c>
      <c r="O584" s="3" t="s">
        <v>42</v>
      </c>
    </row>
    <row r="585" spans="1:15" hidden="1" x14ac:dyDescent="0.25">
      <c r="A585" s="3" t="s">
        <v>36</v>
      </c>
      <c r="B585" s="3">
        <v>2791</v>
      </c>
      <c r="C585" s="3" t="s">
        <v>1511</v>
      </c>
      <c r="D585" s="3" t="s">
        <v>1512</v>
      </c>
      <c r="E585" s="3" t="s">
        <v>1513</v>
      </c>
      <c r="F585" s="3" t="s">
        <v>40</v>
      </c>
      <c r="G585" s="3" t="s">
        <v>1514</v>
      </c>
      <c r="H585" s="3" t="s">
        <v>1515</v>
      </c>
      <c r="I585" s="3" t="s">
        <v>1516</v>
      </c>
      <c r="J585" s="3">
        <v>30</v>
      </c>
      <c r="K585" s="3" t="s">
        <v>13</v>
      </c>
      <c r="L585" s="3" t="s">
        <v>1517</v>
      </c>
      <c r="M585" s="2">
        <v>206.5</v>
      </c>
      <c r="N585" s="2">
        <v>6195</v>
      </c>
      <c r="O585" s="3" t="s">
        <v>42</v>
      </c>
    </row>
    <row r="586" spans="1:15" hidden="1" x14ac:dyDescent="0.25">
      <c r="A586" s="3" t="s">
        <v>36</v>
      </c>
      <c r="B586" s="3">
        <v>2792</v>
      </c>
      <c r="C586" s="3" t="s">
        <v>1518</v>
      </c>
      <c r="D586" s="3" t="s">
        <v>1519</v>
      </c>
      <c r="E586" s="3" t="s">
        <v>1520</v>
      </c>
      <c r="F586" s="3" t="s">
        <v>40</v>
      </c>
      <c r="G586" s="3" t="s">
        <v>1521</v>
      </c>
      <c r="H586" s="3" t="s">
        <v>398</v>
      </c>
      <c r="I586" s="3" t="s">
        <v>399</v>
      </c>
      <c r="J586" s="3">
        <v>30</v>
      </c>
      <c r="K586" s="3" t="s">
        <v>13</v>
      </c>
      <c r="L586" s="3" t="s">
        <v>1436</v>
      </c>
      <c r="M586" s="2">
        <v>224.2</v>
      </c>
      <c r="N586" s="2">
        <v>6726</v>
      </c>
      <c r="O586" s="3" t="s">
        <v>42</v>
      </c>
    </row>
    <row r="587" spans="1:15" hidden="1" x14ac:dyDescent="0.25">
      <c r="A587" s="3" t="s">
        <v>36</v>
      </c>
      <c r="B587" s="3">
        <v>2797</v>
      </c>
      <c r="C587" s="3" t="s">
        <v>1522</v>
      </c>
      <c r="D587" s="3" t="s">
        <v>1519</v>
      </c>
      <c r="E587" s="3" t="s">
        <v>1523</v>
      </c>
      <c r="F587" s="3" t="s">
        <v>135</v>
      </c>
      <c r="G587" s="3" t="s">
        <v>1524</v>
      </c>
      <c r="H587" s="3" t="s">
        <v>350</v>
      </c>
      <c r="I587" s="3" t="s">
        <v>351</v>
      </c>
      <c r="J587" s="3">
        <v>999</v>
      </c>
      <c r="K587" s="3" t="s">
        <v>13</v>
      </c>
      <c r="L587" s="3" t="s">
        <v>1436</v>
      </c>
      <c r="M587" s="2">
        <v>225.04</v>
      </c>
      <c r="N587" s="2">
        <v>224814.96</v>
      </c>
      <c r="O587" s="3" t="s">
        <v>42</v>
      </c>
    </row>
    <row r="588" spans="1:15" hidden="1" x14ac:dyDescent="0.25">
      <c r="A588" s="3" t="s">
        <v>36</v>
      </c>
      <c r="B588" s="3">
        <v>2797</v>
      </c>
      <c r="C588" s="3" t="s">
        <v>1522</v>
      </c>
      <c r="D588" s="3" t="s">
        <v>1519</v>
      </c>
      <c r="E588" s="3" t="s">
        <v>1525</v>
      </c>
      <c r="F588" s="3" t="s">
        <v>135</v>
      </c>
      <c r="G588" s="3" t="s">
        <v>1524</v>
      </c>
      <c r="H588" s="3" t="s">
        <v>963</v>
      </c>
      <c r="I588" s="3" t="s">
        <v>964</v>
      </c>
      <c r="J588" s="3">
        <v>200</v>
      </c>
      <c r="K588" s="3" t="s">
        <v>13</v>
      </c>
      <c r="L588" s="3" t="s">
        <v>1436</v>
      </c>
      <c r="M588" s="2">
        <v>450.76</v>
      </c>
      <c r="N588" s="2">
        <v>90152</v>
      </c>
      <c r="O588" s="3" t="s">
        <v>42</v>
      </c>
    </row>
    <row r="589" spans="1:15" hidden="1" x14ac:dyDescent="0.25">
      <c r="A589" s="3" t="s">
        <v>36</v>
      </c>
      <c r="B589" s="3">
        <v>2797</v>
      </c>
      <c r="C589" s="3" t="s">
        <v>1522</v>
      </c>
      <c r="D589" s="3" t="s">
        <v>1519</v>
      </c>
      <c r="E589" s="3" t="s">
        <v>1525</v>
      </c>
      <c r="F589" s="3" t="s">
        <v>135</v>
      </c>
      <c r="G589" s="3" t="s">
        <v>1524</v>
      </c>
      <c r="H589" s="3" t="s">
        <v>1526</v>
      </c>
      <c r="I589" s="3" t="s">
        <v>1527</v>
      </c>
      <c r="J589" s="3">
        <v>15</v>
      </c>
      <c r="K589" s="3" t="s">
        <v>13</v>
      </c>
      <c r="L589" s="3" t="s">
        <v>1436</v>
      </c>
      <c r="M589" s="2">
        <v>1528.1</v>
      </c>
      <c r="N589" s="2">
        <v>22921.5</v>
      </c>
      <c r="O589" s="3" t="s">
        <v>42</v>
      </c>
    </row>
    <row r="590" spans="1:15" hidden="1" x14ac:dyDescent="0.25">
      <c r="A590" s="3" t="s">
        <v>36</v>
      </c>
      <c r="B590" s="3">
        <v>2798</v>
      </c>
      <c r="C590" s="3" t="s">
        <v>1528</v>
      </c>
      <c r="D590" s="3" t="s">
        <v>1529</v>
      </c>
      <c r="E590" s="3" t="s">
        <v>1530</v>
      </c>
      <c r="F590" s="3" t="s">
        <v>40</v>
      </c>
      <c r="G590" s="3" t="s">
        <v>1531</v>
      </c>
      <c r="H590" s="3" t="s">
        <v>1532</v>
      </c>
      <c r="I590" s="3" t="s">
        <v>1533</v>
      </c>
      <c r="J590" s="3">
        <v>50</v>
      </c>
      <c r="K590" s="3" t="s">
        <v>13</v>
      </c>
      <c r="L590" s="3" t="s">
        <v>1534</v>
      </c>
      <c r="M590" s="2">
        <v>128.18</v>
      </c>
      <c r="N590" s="2">
        <v>6409</v>
      </c>
      <c r="O590" s="3" t="s">
        <v>42</v>
      </c>
    </row>
    <row r="591" spans="1:15" hidden="1" x14ac:dyDescent="0.25">
      <c r="A591" s="3" t="s">
        <v>36</v>
      </c>
      <c r="B591" s="3">
        <v>2798</v>
      </c>
      <c r="C591" s="3" t="s">
        <v>1528</v>
      </c>
      <c r="D591" s="3" t="s">
        <v>1529</v>
      </c>
      <c r="E591" s="3" t="s">
        <v>1530</v>
      </c>
      <c r="F591" s="3" t="s">
        <v>40</v>
      </c>
      <c r="G591" s="3" t="s">
        <v>1531</v>
      </c>
      <c r="H591" s="3" t="s">
        <v>1535</v>
      </c>
      <c r="I591" s="3" t="s">
        <v>1536</v>
      </c>
      <c r="J591" s="3">
        <v>15</v>
      </c>
      <c r="K591" s="3" t="s">
        <v>13</v>
      </c>
      <c r="L591" s="3" t="s">
        <v>1534</v>
      </c>
      <c r="M591" s="2">
        <v>1239</v>
      </c>
      <c r="N591" s="2">
        <v>18585</v>
      </c>
      <c r="O591" s="3" t="s">
        <v>42</v>
      </c>
    </row>
    <row r="592" spans="1:15" hidden="1" x14ac:dyDescent="0.25">
      <c r="A592" s="3" t="s">
        <v>36</v>
      </c>
      <c r="B592" s="3">
        <v>2803</v>
      </c>
      <c r="C592" s="3" t="s">
        <v>1537</v>
      </c>
      <c r="D592" s="3" t="s">
        <v>1538</v>
      </c>
      <c r="E592" s="3" t="s">
        <v>1539</v>
      </c>
      <c r="F592" s="3" t="s">
        <v>135</v>
      </c>
      <c r="G592" s="3" t="s">
        <v>1540</v>
      </c>
      <c r="H592" s="3" t="s">
        <v>926</v>
      </c>
      <c r="I592" s="3" t="s">
        <v>927</v>
      </c>
      <c r="J592" s="3">
        <v>300</v>
      </c>
      <c r="K592" s="3" t="s">
        <v>13</v>
      </c>
      <c r="L592" s="3" t="s">
        <v>1436</v>
      </c>
      <c r="M592" s="2">
        <v>165.2</v>
      </c>
      <c r="N592" s="2">
        <v>49560</v>
      </c>
      <c r="O592" s="3" t="s">
        <v>42</v>
      </c>
    </row>
    <row r="593" spans="1:15" hidden="1" x14ac:dyDescent="0.25">
      <c r="A593" s="3" t="s">
        <v>36</v>
      </c>
      <c r="B593" s="3">
        <v>2803</v>
      </c>
      <c r="C593" s="3" t="s">
        <v>1537</v>
      </c>
      <c r="D593" s="3" t="s">
        <v>1538</v>
      </c>
      <c r="E593" s="3" t="s">
        <v>1539</v>
      </c>
      <c r="F593" s="3" t="s">
        <v>135</v>
      </c>
      <c r="G593" s="3" t="s">
        <v>1540</v>
      </c>
      <c r="H593" s="3" t="s">
        <v>1541</v>
      </c>
      <c r="I593" s="3" t="s">
        <v>1542</v>
      </c>
      <c r="J593" s="3">
        <v>10</v>
      </c>
      <c r="K593" s="3" t="s">
        <v>13</v>
      </c>
      <c r="L593" s="3" t="s">
        <v>1436</v>
      </c>
      <c r="M593" s="2">
        <v>289.10000000000002</v>
      </c>
      <c r="N593" s="2">
        <v>2891</v>
      </c>
      <c r="O593" s="3" t="s">
        <v>42</v>
      </c>
    </row>
    <row r="594" spans="1:15" hidden="1" x14ac:dyDescent="0.25">
      <c r="A594" s="3" t="s">
        <v>36</v>
      </c>
      <c r="B594" s="3">
        <v>2805</v>
      </c>
      <c r="C594" s="3" t="s">
        <v>1543</v>
      </c>
      <c r="D594" s="3" t="s">
        <v>1544</v>
      </c>
      <c r="E594" s="3" t="s">
        <v>1545</v>
      </c>
      <c r="F594" s="3" t="s">
        <v>135</v>
      </c>
      <c r="G594" s="3" t="s">
        <v>1546</v>
      </c>
      <c r="H594" s="3" t="s">
        <v>28</v>
      </c>
      <c r="I594" s="3" t="s">
        <v>29</v>
      </c>
      <c r="J594" s="3">
        <v>100</v>
      </c>
      <c r="K594" s="3" t="s">
        <v>13</v>
      </c>
      <c r="L594" s="3" t="s">
        <v>14</v>
      </c>
      <c r="M594" s="2">
        <v>125</v>
      </c>
      <c r="N594" s="2">
        <v>12500</v>
      </c>
      <c r="O594" s="3" t="s">
        <v>42</v>
      </c>
    </row>
    <row r="595" spans="1:15" hidden="1" x14ac:dyDescent="0.25">
      <c r="A595" s="3" t="s">
        <v>36</v>
      </c>
      <c r="B595" s="3">
        <v>2806</v>
      </c>
      <c r="C595" s="3" t="s">
        <v>1547</v>
      </c>
      <c r="D595" s="3" t="s">
        <v>1544</v>
      </c>
      <c r="E595" s="3" t="s">
        <v>1548</v>
      </c>
      <c r="F595" s="3" t="s">
        <v>40</v>
      </c>
      <c r="G595" s="3" t="s">
        <v>1549</v>
      </c>
      <c r="H595" s="3" t="s">
        <v>11</v>
      </c>
      <c r="I595" s="3" t="s">
        <v>12</v>
      </c>
      <c r="J595" s="3">
        <v>16</v>
      </c>
      <c r="K595" s="3" t="s">
        <v>13</v>
      </c>
      <c r="L595" s="3" t="s">
        <v>14</v>
      </c>
      <c r="M595" s="2">
        <v>46</v>
      </c>
      <c r="N595" s="2">
        <v>736</v>
      </c>
      <c r="O595" s="3" t="s">
        <v>42</v>
      </c>
    </row>
    <row r="596" spans="1:15" hidden="1" x14ac:dyDescent="0.25">
      <c r="A596" s="3" t="s">
        <v>36</v>
      </c>
      <c r="B596" s="3">
        <v>2810</v>
      </c>
      <c r="C596" s="3" t="s">
        <v>1550</v>
      </c>
      <c r="D596" s="3" t="s">
        <v>1551</v>
      </c>
      <c r="E596" s="3" t="s">
        <v>1552</v>
      </c>
      <c r="F596" s="3" t="s">
        <v>40</v>
      </c>
      <c r="G596" s="3" t="s">
        <v>1553</v>
      </c>
      <c r="H596" s="3" t="s">
        <v>1554</v>
      </c>
      <c r="I596" s="3" t="s">
        <v>1555</v>
      </c>
      <c r="J596" s="3">
        <v>290</v>
      </c>
      <c r="K596" s="3" t="s">
        <v>13</v>
      </c>
      <c r="L596" s="3" t="s">
        <v>1556</v>
      </c>
      <c r="M596" s="2">
        <v>329.22</v>
      </c>
      <c r="N596" s="2">
        <v>95473.8</v>
      </c>
      <c r="O596" s="3" t="s">
        <v>42</v>
      </c>
    </row>
    <row r="597" spans="1:15" hidden="1" x14ac:dyDescent="0.25">
      <c r="A597" s="3" t="s">
        <v>36</v>
      </c>
      <c r="B597" s="3">
        <v>2814</v>
      </c>
      <c r="C597" s="3" t="s">
        <v>1557</v>
      </c>
      <c r="D597" s="3" t="s">
        <v>1558</v>
      </c>
      <c r="E597" s="3" t="s">
        <v>1559</v>
      </c>
      <c r="F597" s="3" t="s">
        <v>135</v>
      </c>
      <c r="G597" s="3" t="s">
        <v>1560</v>
      </c>
      <c r="H597" s="3" t="s">
        <v>966</v>
      </c>
      <c r="I597" s="3" t="s">
        <v>967</v>
      </c>
      <c r="J597" s="3">
        <v>500</v>
      </c>
      <c r="K597" s="3" t="s">
        <v>13</v>
      </c>
      <c r="L597" s="3" t="s">
        <v>986</v>
      </c>
      <c r="M597" s="2">
        <v>143.84</v>
      </c>
      <c r="N597" s="2">
        <v>71920</v>
      </c>
      <c r="O597" s="3" t="s">
        <v>42</v>
      </c>
    </row>
    <row r="598" spans="1:15" hidden="1" x14ac:dyDescent="0.25">
      <c r="A598" s="3" t="s">
        <v>36</v>
      </c>
      <c r="B598" s="3">
        <v>2814</v>
      </c>
      <c r="C598" s="3" t="s">
        <v>1557</v>
      </c>
      <c r="D598" s="3" t="s">
        <v>1558</v>
      </c>
      <c r="E598" s="3" t="s">
        <v>1559</v>
      </c>
      <c r="F598" s="3" t="s">
        <v>135</v>
      </c>
      <c r="G598" s="3" t="s">
        <v>1560</v>
      </c>
      <c r="H598" s="3" t="s">
        <v>1561</v>
      </c>
      <c r="I598" s="3" t="s">
        <v>1562</v>
      </c>
      <c r="J598" s="3">
        <v>100</v>
      </c>
      <c r="K598" s="3" t="s">
        <v>13</v>
      </c>
      <c r="L598" s="3" t="s">
        <v>986</v>
      </c>
      <c r="M598" s="2">
        <v>53.1</v>
      </c>
      <c r="N598" s="2">
        <v>5310</v>
      </c>
      <c r="O598" s="3" t="s">
        <v>42</v>
      </c>
    </row>
    <row r="599" spans="1:15" hidden="1" x14ac:dyDescent="0.25">
      <c r="A599" s="3" t="s">
        <v>36</v>
      </c>
      <c r="B599" s="3">
        <v>2814</v>
      </c>
      <c r="C599" s="3" t="s">
        <v>1557</v>
      </c>
      <c r="D599" s="3" t="s">
        <v>1558</v>
      </c>
      <c r="E599" s="3" t="s">
        <v>1559</v>
      </c>
      <c r="F599" s="3" t="s">
        <v>135</v>
      </c>
      <c r="G599" s="3" t="s">
        <v>1560</v>
      </c>
      <c r="H599" s="3" t="s">
        <v>1563</v>
      </c>
      <c r="I599" s="3" t="s">
        <v>1564</v>
      </c>
      <c r="J599" s="3">
        <v>15</v>
      </c>
      <c r="K599" s="3" t="s">
        <v>13</v>
      </c>
      <c r="L599" s="3" t="s">
        <v>986</v>
      </c>
      <c r="M599" s="2">
        <v>811.84</v>
      </c>
      <c r="N599" s="2">
        <v>12177.6</v>
      </c>
      <c r="O599" s="3" t="s">
        <v>42</v>
      </c>
    </row>
    <row r="600" spans="1:15" hidden="1" x14ac:dyDescent="0.25">
      <c r="A600" s="3" t="s">
        <v>36</v>
      </c>
      <c r="B600" s="3">
        <v>2815</v>
      </c>
      <c r="C600" s="3" t="s">
        <v>1565</v>
      </c>
      <c r="D600" s="3" t="s">
        <v>1558</v>
      </c>
      <c r="E600" s="3" t="s">
        <v>1566</v>
      </c>
      <c r="F600" s="3" t="s">
        <v>40</v>
      </c>
      <c r="G600" s="3" t="s">
        <v>1567</v>
      </c>
      <c r="H600" s="3" t="s">
        <v>350</v>
      </c>
      <c r="I600" s="3" t="s">
        <v>351</v>
      </c>
      <c r="J600" s="3">
        <v>1</v>
      </c>
      <c r="K600" s="3" t="s">
        <v>13</v>
      </c>
      <c r="L600" s="3" t="s">
        <v>1436</v>
      </c>
      <c r="M600" s="2">
        <v>225.04</v>
      </c>
      <c r="N600" s="2">
        <v>225.04</v>
      </c>
      <c r="O600" s="3" t="s">
        <v>42</v>
      </c>
    </row>
    <row r="601" spans="1:15" hidden="1" x14ac:dyDescent="0.25">
      <c r="A601" s="3" t="s">
        <v>36</v>
      </c>
      <c r="B601" s="3">
        <v>2815</v>
      </c>
      <c r="C601" s="3" t="s">
        <v>1565</v>
      </c>
      <c r="D601" s="3" t="s">
        <v>1558</v>
      </c>
      <c r="E601" s="3" t="s">
        <v>1566</v>
      </c>
      <c r="F601" s="3" t="s">
        <v>40</v>
      </c>
      <c r="G601" s="3" t="s">
        <v>1567</v>
      </c>
      <c r="H601" s="3" t="s">
        <v>1568</v>
      </c>
      <c r="I601" s="3" t="s">
        <v>1569</v>
      </c>
      <c r="J601" s="3">
        <v>100</v>
      </c>
      <c r="K601" s="3" t="s">
        <v>13</v>
      </c>
      <c r="L601" s="3" t="s">
        <v>1436</v>
      </c>
      <c r="M601" s="2">
        <v>37.76</v>
      </c>
      <c r="N601" s="2">
        <v>3776</v>
      </c>
      <c r="O601" s="3" t="s">
        <v>42</v>
      </c>
    </row>
    <row r="602" spans="1:15" hidden="1" x14ac:dyDescent="0.25">
      <c r="A602" s="3" t="s">
        <v>36</v>
      </c>
      <c r="B602" s="3">
        <v>2817</v>
      </c>
      <c r="C602" s="3" t="s">
        <v>1570</v>
      </c>
      <c r="D602" s="3" t="s">
        <v>1558</v>
      </c>
      <c r="E602" s="3" t="s">
        <v>1571</v>
      </c>
      <c r="F602" s="3" t="s">
        <v>40</v>
      </c>
      <c r="G602" s="3" t="s">
        <v>1572</v>
      </c>
      <c r="H602" s="3" t="s">
        <v>11</v>
      </c>
      <c r="I602" s="3" t="s">
        <v>12</v>
      </c>
      <c r="J602" s="3">
        <v>8</v>
      </c>
      <c r="K602" s="3" t="s">
        <v>13</v>
      </c>
      <c r="L602" s="3" t="s">
        <v>14</v>
      </c>
      <c r="M602" s="2">
        <v>46</v>
      </c>
      <c r="N602" s="2">
        <v>368</v>
      </c>
      <c r="O602" s="3" t="s">
        <v>42</v>
      </c>
    </row>
    <row r="603" spans="1:15" hidden="1" x14ac:dyDescent="0.25">
      <c r="A603" s="3" t="s">
        <v>36</v>
      </c>
      <c r="B603" s="3">
        <v>2818</v>
      </c>
      <c r="C603" s="3" t="s">
        <v>1573</v>
      </c>
      <c r="D603" s="3" t="s">
        <v>1574</v>
      </c>
      <c r="E603" s="3" t="s">
        <v>1575</v>
      </c>
      <c r="F603" s="3" t="s">
        <v>40</v>
      </c>
      <c r="G603" s="3" t="s">
        <v>1576</v>
      </c>
      <c r="H603" s="3" t="s">
        <v>11</v>
      </c>
      <c r="I603" s="3" t="s">
        <v>12</v>
      </c>
      <c r="J603" s="3">
        <v>9</v>
      </c>
      <c r="K603" s="3" t="s">
        <v>13</v>
      </c>
      <c r="L603" s="3" t="s">
        <v>14</v>
      </c>
      <c r="M603" s="2">
        <v>46</v>
      </c>
      <c r="N603" s="2">
        <v>414</v>
      </c>
      <c r="O603" s="3" t="s">
        <v>42</v>
      </c>
    </row>
    <row r="604" spans="1:15" hidden="1" x14ac:dyDescent="0.25">
      <c r="A604" s="3" t="s">
        <v>36</v>
      </c>
      <c r="B604" s="3">
        <v>2824</v>
      </c>
      <c r="C604" s="3" t="s">
        <v>1577</v>
      </c>
      <c r="D604" s="3" t="s">
        <v>1578</v>
      </c>
      <c r="E604" s="3" t="s">
        <v>1579</v>
      </c>
      <c r="F604" s="3" t="s">
        <v>40</v>
      </c>
      <c r="G604" s="3" t="s">
        <v>1580</v>
      </c>
      <c r="H604" s="3" t="s">
        <v>11</v>
      </c>
      <c r="I604" s="3" t="s">
        <v>12</v>
      </c>
      <c r="J604" s="3">
        <v>12</v>
      </c>
      <c r="K604" s="3" t="s">
        <v>13</v>
      </c>
      <c r="L604" s="3" t="s">
        <v>14</v>
      </c>
      <c r="M604" s="2">
        <v>46</v>
      </c>
      <c r="N604" s="2">
        <v>552</v>
      </c>
      <c r="O604" s="3" t="s">
        <v>42</v>
      </c>
    </row>
    <row r="605" spans="1:15" hidden="1" x14ac:dyDescent="0.25">
      <c r="A605" s="3" t="s">
        <v>36</v>
      </c>
      <c r="B605" s="3">
        <v>2825</v>
      </c>
      <c r="C605" s="3" t="s">
        <v>1581</v>
      </c>
      <c r="D605" s="3" t="s">
        <v>1582</v>
      </c>
      <c r="E605" s="3" t="s">
        <v>1583</v>
      </c>
      <c r="F605" s="3" t="s">
        <v>40</v>
      </c>
      <c r="G605" s="3" t="s">
        <v>1584</v>
      </c>
      <c r="H605" s="3" t="s">
        <v>1585</v>
      </c>
      <c r="I605" s="3" t="s">
        <v>1586</v>
      </c>
      <c r="J605" s="3">
        <v>15</v>
      </c>
      <c r="K605" s="3" t="s">
        <v>13</v>
      </c>
      <c r="L605" s="3" t="s">
        <v>986</v>
      </c>
      <c r="M605" s="2">
        <v>1214.22</v>
      </c>
      <c r="N605" s="2">
        <v>18213.3</v>
      </c>
      <c r="O605" s="3" t="s">
        <v>42</v>
      </c>
    </row>
    <row r="606" spans="1:15" hidden="1" x14ac:dyDescent="0.25">
      <c r="A606" s="3" t="s">
        <v>36</v>
      </c>
      <c r="B606" s="3">
        <v>2832</v>
      </c>
      <c r="C606" s="3" t="s">
        <v>1587</v>
      </c>
      <c r="D606" s="3" t="s">
        <v>1588</v>
      </c>
      <c r="E606" s="3" t="s">
        <v>1589</v>
      </c>
      <c r="F606" s="3" t="s">
        <v>40</v>
      </c>
      <c r="G606" s="3" t="s">
        <v>1590</v>
      </c>
      <c r="H606" s="3" t="s">
        <v>11</v>
      </c>
      <c r="I606" s="3" t="s">
        <v>12</v>
      </c>
      <c r="J606" s="3">
        <v>5</v>
      </c>
      <c r="K606" s="3" t="s">
        <v>13</v>
      </c>
      <c r="L606" s="3" t="s">
        <v>14</v>
      </c>
      <c r="M606" s="2">
        <v>46</v>
      </c>
      <c r="N606" s="2">
        <v>230</v>
      </c>
      <c r="O606" s="3" t="s">
        <v>42</v>
      </c>
    </row>
    <row r="607" spans="1:15" hidden="1" x14ac:dyDescent="0.25">
      <c r="A607" s="3" t="s">
        <v>36</v>
      </c>
      <c r="B607" s="3">
        <v>2835</v>
      </c>
      <c r="C607" s="3" t="s">
        <v>1591</v>
      </c>
      <c r="D607" s="3" t="s">
        <v>1592</v>
      </c>
      <c r="E607" s="3" t="s">
        <v>1593</v>
      </c>
      <c r="F607" s="3" t="s">
        <v>135</v>
      </c>
      <c r="G607" s="3" t="s">
        <v>1594</v>
      </c>
      <c r="H607" s="3" t="s">
        <v>11</v>
      </c>
      <c r="I607" s="3" t="s">
        <v>12</v>
      </c>
      <c r="J607" s="3">
        <v>9</v>
      </c>
      <c r="K607" s="3" t="s">
        <v>13</v>
      </c>
      <c r="L607" s="3" t="s">
        <v>14</v>
      </c>
      <c r="M607" s="2">
        <v>46</v>
      </c>
      <c r="N607" s="2">
        <v>414</v>
      </c>
      <c r="O607" s="3" t="s">
        <v>42</v>
      </c>
    </row>
    <row r="608" spans="1:15" hidden="1" x14ac:dyDescent="0.25">
      <c r="A608" s="3" t="s">
        <v>36</v>
      </c>
      <c r="B608" s="3">
        <v>2842</v>
      </c>
      <c r="C608" s="3" t="s">
        <v>1595</v>
      </c>
      <c r="D608" s="3" t="s">
        <v>1596</v>
      </c>
      <c r="E608" s="3" t="s">
        <v>1597</v>
      </c>
      <c r="F608" s="3" t="s">
        <v>40</v>
      </c>
      <c r="G608" s="3" t="s">
        <v>1598</v>
      </c>
      <c r="H608" s="3" t="s">
        <v>11</v>
      </c>
      <c r="I608" s="3" t="s">
        <v>12</v>
      </c>
      <c r="J608" s="3">
        <v>10</v>
      </c>
      <c r="K608" s="3" t="s">
        <v>13</v>
      </c>
      <c r="L608" s="3" t="s">
        <v>14</v>
      </c>
      <c r="M608" s="2">
        <v>46</v>
      </c>
      <c r="N608" s="2">
        <v>460</v>
      </c>
      <c r="O608" s="3" t="s">
        <v>42</v>
      </c>
    </row>
    <row r="609" spans="1:15" hidden="1" x14ac:dyDescent="0.25">
      <c r="A609" s="3" t="s">
        <v>36</v>
      </c>
      <c r="B609" s="3">
        <v>2850</v>
      </c>
      <c r="C609" s="3" t="s">
        <v>1599</v>
      </c>
      <c r="D609" s="3" t="s">
        <v>1600</v>
      </c>
      <c r="E609" s="3" t="s">
        <v>1601</v>
      </c>
      <c r="F609" s="3" t="s">
        <v>40</v>
      </c>
      <c r="G609" s="3" t="s">
        <v>1602</v>
      </c>
      <c r="H609" s="3" t="s">
        <v>11</v>
      </c>
      <c r="I609" s="3" t="s">
        <v>12</v>
      </c>
      <c r="J609" s="3">
        <v>11</v>
      </c>
      <c r="K609" s="3" t="s">
        <v>13</v>
      </c>
      <c r="L609" s="3" t="s">
        <v>14</v>
      </c>
      <c r="M609" s="2">
        <v>46</v>
      </c>
      <c r="N609" s="2">
        <v>506</v>
      </c>
      <c r="O609" s="3" t="s">
        <v>42</v>
      </c>
    </row>
    <row r="610" spans="1:15" hidden="1" x14ac:dyDescent="0.25">
      <c r="A610" s="3" t="s">
        <v>36</v>
      </c>
      <c r="B610" s="3">
        <v>2856</v>
      </c>
      <c r="C610" s="3" t="s">
        <v>1603</v>
      </c>
      <c r="D610" s="3" t="s">
        <v>1604</v>
      </c>
      <c r="E610" s="3" t="s">
        <v>1605</v>
      </c>
      <c r="F610" s="3" t="s">
        <v>40</v>
      </c>
      <c r="G610" s="3" t="s">
        <v>1606</v>
      </c>
      <c r="H610" s="3" t="s">
        <v>11</v>
      </c>
      <c r="I610" s="3" t="s">
        <v>12</v>
      </c>
      <c r="J610" s="3">
        <v>11</v>
      </c>
      <c r="K610" s="3" t="s">
        <v>13</v>
      </c>
      <c r="L610" s="3" t="s">
        <v>14</v>
      </c>
      <c r="M610" s="2">
        <v>46</v>
      </c>
      <c r="N610" s="2">
        <v>506</v>
      </c>
      <c r="O610" s="3" t="s">
        <v>42</v>
      </c>
    </row>
    <row r="611" spans="1:15" hidden="1" x14ac:dyDescent="0.25">
      <c r="A611" s="3" t="s">
        <v>36</v>
      </c>
      <c r="B611" s="3">
        <v>2867</v>
      </c>
      <c r="C611" s="3" t="s">
        <v>1607</v>
      </c>
      <c r="D611" s="3" t="s">
        <v>1608</v>
      </c>
      <c r="E611" s="3" t="s">
        <v>1609</v>
      </c>
      <c r="F611" s="3" t="s">
        <v>40</v>
      </c>
      <c r="G611" s="3" t="s">
        <v>1610</v>
      </c>
      <c r="H611" s="3" t="s">
        <v>11</v>
      </c>
      <c r="I611" s="3" t="s">
        <v>12</v>
      </c>
      <c r="J611" s="3">
        <v>9</v>
      </c>
      <c r="K611" s="3" t="s">
        <v>13</v>
      </c>
      <c r="L611" s="3" t="s">
        <v>14</v>
      </c>
      <c r="M611" s="2">
        <v>46</v>
      </c>
      <c r="N611" s="2">
        <v>414</v>
      </c>
      <c r="O611" s="3" t="s">
        <v>42</v>
      </c>
    </row>
    <row r="612" spans="1:15" hidden="1" x14ac:dyDescent="0.25">
      <c r="A612" s="3" t="s">
        <v>36</v>
      </c>
      <c r="B612" s="3">
        <v>2883</v>
      </c>
      <c r="C612" s="3" t="s">
        <v>1611</v>
      </c>
      <c r="D612" s="3" t="s">
        <v>1612</v>
      </c>
      <c r="E612" s="3" t="s">
        <v>1613</v>
      </c>
      <c r="F612" s="3" t="s">
        <v>40</v>
      </c>
      <c r="G612" s="3" t="s">
        <v>1614</v>
      </c>
      <c r="H612" s="3" t="s">
        <v>11</v>
      </c>
      <c r="I612" s="3" t="s">
        <v>12</v>
      </c>
      <c r="J612" s="3">
        <v>17</v>
      </c>
      <c r="K612" s="3" t="s">
        <v>13</v>
      </c>
      <c r="L612" s="3" t="s">
        <v>14</v>
      </c>
      <c r="M612" s="2">
        <v>46</v>
      </c>
      <c r="N612" s="2">
        <v>782</v>
      </c>
      <c r="O612" s="3" t="s">
        <v>42</v>
      </c>
    </row>
    <row r="613" spans="1:15" hidden="1" x14ac:dyDescent="0.25">
      <c r="A613" s="3" t="s">
        <v>36</v>
      </c>
      <c r="B613" s="3">
        <v>2899</v>
      </c>
      <c r="C613" s="3" t="s">
        <v>1615</v>
      </c>
      <c r="D613" s="3" t="s">
        <v>1616</v>
      </c>
      <c r="E613" s="3" t="s">
        <v>1617</v>
      </c>
      <c r="F613" s="3" t="s">
        <v>135</v>
      </c>
      <c r="G613" s="3" t="s">
        <v>1618</v>
      </c>
      <c r="H613" s="3" t="s">
        <v>11</v>
      </c>
      <c r="I613" s="3" t="s">
        <v>12</v>
      </c>
      <c r="J613" s="3">
        <v>18</v>
      </c>
      <c r="K613" s="3" t="s">
        <v>13</v>
      </c>
      <c r="L613" s="3" t="s">
        <v>14</v>
      </c>
      <c r="M613" s="2">
        <v>46</v>
      </c>
      <c r="N613" s="2">
        <v>828</v>
      </c>
      <c r="O613" s="3" t="s">
        <v>42</v>
      </c>
    </row>
    <row r="614" spans="1:15" hidden="1" x14ac:dyDescent="0.25">
      <c r="A614" s="3" t="s">
        <v>36</v>
      </c>
      <c r="B614" s="3">
        <v>2900</v>
      </c>
      <c r="C614" s="3" t="s">
        <v>1619</v>
      </c>
      <c r="D614" s="3" t="s">
        <v>1616</v>
      </c>
      <c r="E614" s="3" t="s">
        <v>1620</v>
      </c>
      <c r="F614" s="3" t="s">
        <v>40</v>
      </c>
      <c r="G614" s="3" t="s">
        <v>1621</v>
      </c>
      <c r="H614" s="3" t="s">
        <v>261</v>
      </c>
      <c r="I614" s="3" t="s">
        <v>262</v>
      </c>
      <c r="J614" s="3">
        <v>200</v>
      </c>
      <c r="K614" s="3" t="s">
        <v>13</v>
      </c>
      <c r="L614" s="3" t="s">
        <v>21</v>
      </c>
      <c r="M614" s="2">
        <v>500</v>
      </c>
      <c r="N614" s="2">
        <v>100000</v>
      </c>
      <c r="O614" s="3" t="s">
        <v>42</v>
      </c>
    </row>
    <row r="615" spans="1:15" hidden="1" x14ac:dyDescent="0.25">
      <c r="A615" s="3" t="s">
        <v>36</v>
      </c>
      <c r="B615" s="3">
        <v>2900</v>
      </c>
      <c r="C615" s="3" t="s">
        <v>1619</v>
      </c>
      <c r="D615" s="3" t="s">
        <v>1616</v>
      </c>
      <c r="E615" s="3" t="s">
        <v>1620</v>
      </c>
      <c r="F615" s="3" t="s">
        <v>40</v>
      </c>
      <c r="G615" s="3" t="s">
        <v>1621</v>
      </c>
      <c r="H615" s="3" t="s">
        <v>1622</v>
      </c>
      <c r="I615" s="3" t="s">
        <v>1623</v>
      </c>
      <c r="J615" s="3">
        <v>185</v>
      </c>
      <c r="K615" s="3" t="s">
        <v>13</v>
      </c>
      <c r="L615" s="3" t="s">
        <v>21</v>
      </c>
      <c r="M615" s="2">
        <v>1000</v>
      </c>
      <c r="N615" s="2">
        <v>185000</v>
      </c>
      <c r="O615" s="3" t="s">
        <v>42</v>
      </c>
    </row>
    <row r="616" spans="1:15" hidden="1" x14ac:dyDescent="0.25">
      <c r="A616" s="3" t="s">
        <v>36</v>
      </c>
      <c r="B616" s="3">
        <v>2905</v>
      </c>
      <c r="C616" s="3" t="s">
        <v>1624</v>
      </c>
      <c r="D616" s="3" t="s">
        <v>1625</v>
      </c>
      <c r="E616" s="3" t="s">
        <v>1626</v>
      </c>
      <c r="F616" s="3" t="s">
        <v>135</v>
      </c>
      <c r="G616" s="3" t="s">
        <v>1627</v>
      </c>
      <c r="H616" s="3" t="s">
        <v>1628</v>
      </c>
      <c r="I616" s="3" t="s">
        <v>1629</v>
      </c>
      <c r="J616" s="3">
        <v>25</v>
      </c>
      <c r="K616" s="3" t="s">
        <v>13</v>
      </c>
      <c r="L616" s="3" t="s">
        <v>1630</v>
      </c>
      <c r="M616" s="2">
        <v>31.86</v>
      </c>
      <c r="N616" s="2">
        <v>796.5</v>
      </c>
      <c r="O616" s="3" t="s">
        <v>42</v>
      </c>
    </row>
    <row r="617" spans="1:15" hidden="1" x14ac:dyDescent="0.25">
      <c r="A617" s="3" t="s">
        <v>36</v>
      </c>
      <c r="B617" s="3">
        <v>2905</v>
      </c>
      <c r="C617" s="3" t="s">
        <v>1624</v>
      </c>
      <c r="D617" s="3" t="s">
        <v>1625</v>
      </c>
      <c r="E617" s="3" t="s">
        <v>1626</v>
      </c>
      <c r="F617" s="3" t="s">
        <v>135</v>
      </c>
      <c r="G617" s="3" t="s">
        <v>1627</v>
      </c>
      <c r="H617" s="3" t="s">
        <v>508</v>
      </c>
      <c r="I617" s="3" t="s">
        <v>509</v>
      </c>
      <c r="J617" s="3">
        <v>1237</v>
      </c>
      <c r="K617" s="3" t="s">
        <v>13</v>
      </c>
      <c r="L617" s="3" t="s">
        <v>1630</v>
      </c>
      <c r="M617" s="2">
        <v>91.438199999999995</v>
      </c>
      <c r="N617" s="2">
        <v>113109.0534</v>
      </c>
      <c r="O617" s="3" t="s">
        <v>42</v>
      </c>
    </row>
    <row r="618" spans="1:15" hidden="1" x14ac:dyDescent="0.25">
      <c r="A618" s="3" t="s">
        <v>36</v>
      </c>
      <c r="B618" s="3">
        <v>2905</v>
      </c>
      <c r="C618" s="3" t="s">
        <v>1624</v>
      </c>
      <c r="D618" s="3" t="s">
        <v>1625</v>
      </c>
      <c r="E618" s="3" t="s">
        <v>1626</v>
      </c>
      <c r="F618" s="3" t="s">
        <v>135</v>
      </c>
      <c r="G618" s="3" t="s">
        <v>1627</v>
      </c>
      <c r="H618" s="3" t="s">
        <v>1631</v>
      </c>
      <c r="I618" s="3" t="s">
        <v>1632</v>
      </c>
      <c r="J618" s="3">
        <v>36</v>
      </c>
      <c r="K618" s="3" t="s">
        <v>13</v>
      </c>
      <c r="L618" s="3" t="s">
        <v>1630</v>
      </c>
      <c r="M618" s="2">
        <v>29.736000000000001</v>
      </c>
      <c r="N618" s="2">
        <v>1070.4960000000001</v>
      </c>
      <c r="O618" s="3" t="s">
        <v>42</v>
      </c>
    </row>
    <row r="619" spans="1:15" hidden="1" x14ac:dyDescent="0.25">
      <c r="A619" s="3" t="s">
        <v>36</v>
      </c>
      <c r="B619" s="3">
        <v>2905</v>
      </c>
      <c r="C619" s="3" t="s">
        <v>1624</v>
      </c>
      <c r="D619" s="3" t="s">
        <v>1625</v>
      </c>
      <c r="E619" s="3" t="s">
        <v>1626</v>
      </c>
      <c r="F619" s="3" t="s">
        <v>135</v>
      </c>
      <c r="G619" s="3" t="s">
        <v>1627</v>
      </c>
      <c r="H619" s="3" t="s">
        <v>144</v>
      </c>
      <c r="I619" s="3" t="s">
        <v>145</v>
      </c>
      <c r="J619" s="3">
        <v>520</v>
      </c>
      <c r="K619" s="3" t="s">
        <v>13</v>
      </c>
      <c r="L619" s="3" t="s">
        <v>1630</v>
      </c>
      <c r="M619" s="2">
        <v>25.488</v>
      </c>
      <c r="N619" s="2">
        <v>13253.76</v>
      </c>
      <c r="O619" s="3" t="s">
        <v>42</v>
      </c>
    </row>
    <row r="620" spans="1:15" hidden="1" x14ac:dyDescent="0.25">
      <c r="A620" s="3" t="s">
        <v>36</v>
      </c>
      <c r="B620" s="3">
        <v>2905</v>
      </c>
      <c r="C620" s="3" t="s">
        <v>1624</v>
      </c>
      <c r="D620" s="3" t="s">
        <v>1625</v>
      </c>
      <c r="E620" s="3" t="s">
        <v>1626</v>
      </c>
      <c r="F620" s="3" t="s">
        <v>135</v>
      </c>
      <c r="G620" s="3" t="s">
        <v>1627</v>
      </c>
      <c r="H620" s="3" t="s">
        <v>1633</v>
      </c>
      <c r="I620" s="3" t="s">
        <v>1634</v>
      </c>
      <c r="J620" s="3">
        <v>25</v>
      </c>
      <c r="K620" s="3" t="s">
        <v>13</v>
      </c>
      <c r="L620" s="3" t="s">
        <v>1630</v>
      </c>
      <c r="M620" s="2">
        <v>33.276000000000003</v>
      </c>
      <c r="N620" s="2">
        <v>831.9</v>
      </c>
      <c r="O620" s="3" t="s">
        <v>42</v>
      </c>
    </row>
    <row r="621" spans="1:15" hidden="1" x14ac:dyDescent="0.25">
      <c r="A621" s="3" t="s">
        <v>36</v>
      </c>
      <c r="B621" s="3">
        <v>2915</v>
      </c>
      <c r="C621" s="3" t="s">
        <v>1635</v>
      </c>
      <c r="D621" s="3" t="s">
        <v>1636</v>
      </c>
      <c r="E621" s="3" t="s">
        <v>1637</v>
      </c>
      <c r="F621" s="3" t="s">
        <v>40</v>
      </c>
      <c r="G621" s="3" t="s">
        <v>1638</v>
      </c>
      <c r="H621" s="3" t="s">
        <v>11</v>
      </c>
      <c r="I621" s="3" t="s">
        <v>12</v>
      </c>
      <c r="J621" s="3">
        <v>13</v>
      </c>
      <c r="K621" s="3" t="s">
        <v>13</v>
      </c>
      <c r="L621" s="3" t="s">
        <v>14</v>
      </c>
      <c r="M621" s="2">
        <v>46</v>
      </c>
      <c r="N621" s="2">
        <v>598</v>
      </c>
      <c r="O621" s="3" t="s">
        <v>42</v>
      </c>
    </row>
    <row r="622" spans="1:15" hidden="1" x14ac:dyDescent="0.25">
      <c r="A622" s="3" t="s">
        <v>36</v>
      </c>
      <c r="B622" s="3">
        <v>2916</v>
      </c>
      <c r="C622" s="3" t="s">
        <v>1639</v>
      </c>
      <c r="D622" s="3" t="s">
        <v>1636</v>
      </c>
      <c r="E622" s="3" t="s">
        <v>1640</v>
      </c>
      <c r="F622" s="3" t="s">
        <v>135</v>
      </c>
      <c r="G622" s="3" t="s">
        <v>1641</v>
      </c>
      <c r="H622" s="3" t="s">
        <v>1022</v>
      </c>
      <c r="I622" s="3" t="s">
        <v>1023</v>
      </c>
      <c r="J622" s="3">
        <v>15</v>
      </c>
      <c r="K622" s="3" t="s">
        <v>13</v>
      </c>
      <c r="L622" s="3" t="s">
        <v>1642</v>
      </c>
      <c r="M622" s="2">
        <v>299.9914</v>
      </c>
      <c r="N622" s="2">
        <v>4499.8710000000001</v>
      </c>
      <c r="O622" s="3" t="s">
        <v>42</v>
      </c>
    </row>
    <row r="623" spans="1:15" hidden="1" x14ac:dyDescent="0.25">
      <c r="A623" s="3" t="s">
        <v>36</v>
      </c>
      <c r="B623" s="3">
        <v>2916</v>
      </c>
      <c r="C623" s="3" t="s">
        <v>1639</v>
      </c>
      <c r="D623" s="3" t="s">
        <v>1636</v>
      </c>
      <c r="E623" s="3" t="s">
        <v>1640</v>
      </c>
      <c r="F623" s="3" t="s">
        <v>135</v>
      </c>
      <c r="G623" s="3" t="s">
        <v>1641</v>
      </c>
      <c r="H623" s="3" t="s">
        <v>485</v>
      </c>
      <c r="I623" s="3" t="s">
        <v>486</v>
      </c>
      <c r="J623" s="3">
        <v>40</v>
      </c>
      <c r="K623" s="3" t="s">
        <v>13</v>
      </c>
      <c r="L623" s="3" t="s">
        <v>1642</v>
      </c>
      <c r="M623" s="2">
        <v>25.96</v>
      </c>
      <c r="N623" s="2">
        <v>1038.4000000000001</v>
      </c>
      <c r="O623" s="3" t="s">
        <v>42</v>
      </c>
    </row>
    <row r="624" spans="1:15" hidden="1" x14ac:dyDescent="0.25">
      <c r="A624" s="3" t="s">
        <v>36</v>
      </c>
      <c r="B624" s="3">
        <v>2916</v>
      </c>
      <c r="C624" s="3" t="s">
        <v>1639</v>
      </c>
      <c r="D624" s="3" t="s">
        <v>1636</v>
      </c>
      <c r="E624" s="3" t="s">
        <v>1640</v>
      </c>
      <c r="F624" s="3" t="s">
        <v>135</v>
      </c>
      <c r="G624" s="3" t="s">
        <v>1641</v>
      </c>
      <c r="H624" s="3" t="s">
        <v>483</v>
      </c>
      <c r="I624" s="3" t="s">
        <v>484</v>
      </c>
      <c r="J624" s="3">
        <v>25</v>
      </c>
      <c r="K624" s="3" t="s">
        <v>13</v>
      </c>
      <c r="L624" s="3" t="s">
        <v>1642</v>
      </c>
      <c r="M624" s="2">
        <v>34.644799999999996</v>
      </c>
      <c r="N624" s="2">
        <v>866.12</v>
      </c>
      <c r="O624" s="3" t="s">
        <v>42</v>
      </c>
    </row>
    <row r="625" spans="1:15" hidden="1" x14ac:dyDescent="0.25">
      <c r="A625" s="3" t="s">
        <v>36</v>
      </c>
      <c r="B625" s="3">
        <v>2916</v>
      </c>
      <c r="C625" s="3" t="s">
        <v>1639</v>
      </c>
      <c r="D625" s="3" t="s">
        <v>1636</v>
      </c>
      <c r="E625" s="3" t="s">
        <v>1640</v>
      </c>
      <c r="F625" s="3" t="s">
        <v>135</v>
      </c>
      <c r="G625" s="3" t="s">
        <v>1641</v>
      </c>
      <c r="H625" s="3" t="s">
        <v>487</v>
      </c>
      <c r="I625" s="3" t="s">
        <v>488</v>
      </c>
      <c r="J625" s="3">
        <v>20</v>
      </c>
      <c r="K625" s="3" t="s">
        <v>13</v>
      </c>
      <c r="L625" s="3" t="s">
        <v>1642</v>
      </c>
      <c r="M625" s="2">
        <v>166.99359999999999</v>
      </c>
      <c r="N625" s="2">
        <v>3339.8719999999998</v>
      </c>
      <c r="O625" s="3" t="s">
        <v>42</v>
      </c>
    </row>
    <row r="626" spans="1:15" hidden="1" x14ac:dyDescent="0.25">
      <c r="A626" s="3" t="s">
        <v>36</v>
      </c>
      <c r="B626" s="3">
        <v>2916</v>
      </c>
      <c r="C626" s="3" t="s">
        <v>1639</v>
      </c>
      <c r="D626" s="3" t="s">
        <v>1636</v>
      </c>
      <c r="E626" s="3" t="s">
        <v>1640</v>
      </c>
      <c r="F626" s="3" t="s">
        <v>135</v>
      </c>
      <c r="G626" s="3" t="s">
        <v>1641</v>
      </c>
      <c r="H626" s="3" t="s">
        <v>1643</v>
      </c>
      <c r="I626" s="3" t="s">
        <v>1644</v>
      </c>
      <c r="J626" s="3">
        <v>50</v>
      </c>
      <c r="K626" s="3" t="s">
        <v>13</v>
      </c>
      <c r="L626" s="3" t="s">
        <v>1642</v>
      </c>
      <c r="M626" s="2">
        <v>21.995200000000001</v>
      </c>
      <c r="N626" s="2">
        <v>1099.76</v>
      </c>
      <c r="O626" s="3" t="s">
        <v>42</v>
      </c>
    </row>
    <row r="627" spans="1:15" hidden="1" x14ac:dyDescent="0.25">
      <c r="A627" s="3" t="s">
        <v>36</v>
      </c>
      <c r="B627" s="3">
        <v>2916</v>
      </c>
      <c r="C627" s="3" t="s">
        <v>1639</v>
      </c>
      <c r="D627" s="3" t="s">
        <v>1636</v>
      </c>
      <c r="E627" s="3" t="s">
        <v>1640</v>
      </c>
      <c r="F627" s="3" t="s">
        <v>135</v>
      </c>
      <c r="G627" s="3" t="s">
        <v>1641</v>
      </c>
      <c r="H627" s="3" t="s">
        <v>1645</v>
      </c>
      <c r="I627" s="3" t="s">
        <v>1646</v>
      </c>
      <c r="J627" s="3">
        <v>750</v>
      </c>
      <c r="K627" s="3" t="s">
        <v>13</v>
      </c>
      <c r="L627" s="3" t="s">
        <v>1642</v>
      </c>
      <c r="M627" s="2">
        <v>22.998200000000001</v>
      </c>
      <c r="N627" s="2">
        <v>17248.650000000001</v>
      </c>
      <c r="O627" s="3" t="s">
        <v>42</v>
      </c>
    </row>
    <row r="628" spans="1:15" hidden="1" x14ac:dyDescent="0.25">
      <c r="A628" s="3" t="s">
        <v>36</v>
      </c>
      <c r="B628" s="3">
        <v>2916</v>
      </c>
      <c r="C628" s="3" t="s">
        <v>1639</v>
      </c>
      <c r="D628" s="3" t="s">
        <v>1636</v>
      </c>
      <c r="E628" s="3" t="s">
        <v>1640</v>
      </c>
      <c r="F628" s="3" t="s">
        <v>135</v>
      </c>
      <c r="G628" s="3" t="s">
        <v>1641</v>
      </c>
      <c r="H628" s="3" t="s">
        <v>1026</v>
      </c>
      <c r="I628" s="3" t="s">
        <v>1027</v>
      </c>
      <c r="J628" s="3">
        <v>100</v>
      </c>
      <c r="K628" s="3" t="s">
        <v>13</v>
      </c>
      <c r="L628" s="3" t="s">
        <v>1642</v>
      </c>
      <c r="M628" s="2">
        <v>20.744399999999999</v>
      </c>
      <c r="N628" s="2">
        <v>2074.44</v>
      </c>
      <c r="O628" s="3" t="s">
        <v>42</v>
      </c>
    </row>
    <row r="629" spans="1:15" hidden="1" x14ac:dyDescent="0.25">
      <c r="A629" s="3" t="s">
        <v>36</v>
      </c>
      <c r="B629" s="3">
        <v>2916</v>
      </c>
      <c r="C629" s="3" t="s">
        <v>1639</v>
      </c>
      <c r="D629" s="3" t="s">
        <v>1636</v>
      </c>
      <c r="E629" s="3" t="s">
        <v>1640</v>
      </c>
      <c r="F629" s="3" t="s">
        <v>135</v>
      </c>
      <c r="G629" s="3" t="s">
        <v>1641</v>
      </c>
      <c r="H629" s="3" t="s">
        <v>1024</v>
      </c>
      <c r="I629" s="3" t="s">
        <v>1025</v>
      </c>
      <c r="J629" s="3">
        <v>30</v>
      </c>
      <c r="K629" s="3" t="s">
        <v>13</v>
      </c>
      <c r="L629" s="3" t="s">
        <v>1642</v>
      </c>
      <c r="M629" s="2">
        <v>54.799199999999999</v>
      </c>
      <c r="N629" s="2">
        <v>1643.9760000000001</v>
      </c>
      <c r="O629" s="3" t="s">
        <v>42</v>
      </c>
    </row>
    <row r="630" spans="1:15" hidden="1" x14ac:dyDescent="0.25">
      <c r="A630" s="3" t="s">
        <v>36</v>
      </c>
      <c r="B630" s="3">
        <v>2916</v>
      </c>
      <c r="C630" s="3" t="s">
        <v>1639</v>
      </c>
      <c r="D630" s="3" t="s">
        <v>1636</v>
      </c>
      <c r="E630" s="3" t="s">
        <v>1640</v>
      </c>
      <c r="F630" s="3" t="s">
        <v>135</v>
      </c>
      <c r="G630" s="3" t="s">
        <v>1641</v>
      </c>
      <c r="H630" s="3" t="s">
        <v>142</v>
      </c>
      <c r="I630" s="3" t="s">
        <v>143</v>
      </c>
      <c r="J630" s="3">
        <v>40000</v>
      </c>
      <c r="K630" s="3" t="s">
        <v>13</v>
      </c>
      <c r="L630" s="3" t="s">
        <v>1642</v>
      </c>
      <c r="M630" s="2">
        <v>2.1004</v>
      </c>
      <c r="N630" s="2">
        <v>84016</v>
      </c>
      <c r="O630" s="3" t="s">
        <v>42</v>
      </c>
    </row>
    <row r="631" spans="1:15" hidden="1" x14ac:dyDescent="0.25">
      <c r="A631" s="3" t="s">
        <v>36</v>
      </c>
      <c r="B631" s="3">
        <v>2916</v>
      </c>
      <c r="C631" s="3" t="s">
        <v>1639</v>
      </c>
      <c r="D631" s="3" t="s">
        <v>1636</v>
      </c>
      <c r="E631" s="3" t="s">
        <v>1640</v>
      </c>
      <c r="F631" s="3" t="s">
        <v>135</v>
      </c>
      <c r="G631" s="3" t="s">
        <v>1641</v>
      </c>
      <c r="H631" s="3" t="s">
        <v>209</v>
      </c>
      <c r="I631" s="3" t="s">
        <v>210</v>
      </c>
      <c r="J631" s="3">
        <v>1300</v>
      </c>
      <c r="K631" s="3" t="s">
        <v>13</v>
      </c>
      <c r="L631" s="3" t="s">
        <v>1642</v>
      </c>
      <c r="M631" s="2">
        <v>2.5</v>
      </c>
      <c r="N631" s="2">
        <v>3250</v>
      </c>
      <c r="O631" s="3" t="s">
        <v>42</v>
      </c>
    </row>
    <row r="632" spans="1:15" hidden="1" x14ac:dyDescent="0.25">
      <c r="A632" s="3" t="s">
        <v>36</v>
      </c>
      <c r="B632" s="3">
        <v>2916</v>
      </c>
      <c r="C632" s="3" t="s">
        <v>1639</v>
      </c>
      <c r="D632" s="3" t="s">
        <v>1636</v>
      </c>
      <c r="E632" s="3" t="s">
        <v>1640</v>
      </c>
      <c r="F632" s="3" t="s">
        <v>135</v>
      </c>
      <c r="G632" s="3" t="s">
        <v>1641</v>
      </c>
      <c r="H632" s="3" t="s">
        <v>481</v>
      </c>
      <c r="I632" s="3" t="s">
        <v>482</v>
      </c>
      <c r="J632" s="3">
        <v>100</v>
      </c>
      <c r="K632" s="3" t="s">
        <v>13</v>
      </c>
      <c r="L632" s="3" t="s">
        <v>1642</v>
      </c>
      <c r="M632" s="2">
        <v>3.9411999999999998</v>
      </c>
      <c r="N632" s="2">
        <v>394.12</v>
      </c>
      <c r="O632" s="3" t="s">
        <v>42</v>
      </c>
    </row>
    <row r="633" spans="1:15" hidden="1" x14ac:dyDescent="0.25">
      <c r="A633" s="3" t="s">
        <v>36</v>
      </c>
      <c r="B633" s="3">
        <v>2916</v>
      </c>
      <c r="C633" s="3" t="s">
        <v>1639</v>
      </c>
      <c r="D633" s="3" t="s">
        <v>1636</v>
      </c>
      <c r="E633" s="3" t="s">
        <v>1640</v>
      </c>
      <c r="F633" s="3" t="s">
        <v>135</v>
      </c>
      <c r="G633" s="3" t="s">
        <v>1641</v>
      </c>
      <c r="H633" s="3" t="s">
        <v>479</v>
      </c>
      <c r="I633" s="3" t="s">
        <v>480</v>
      </c>
      <c r="J633" s="3">
        <v>2000</v>
      </c>
      <c r="K633" s="3" t="s">
        <v>13</v>
      </c>
      <c r="L633" s="3" t="s">
        <v>1642</v>
      </c>
      <c r="M633" s="2">
        <v>3.3512</v>
      </c>
      <c r="N633" s="2">
        <v>6702.4</v>
      </c>
      <c r="O633" s="3" t="s">
        <v>42</v>
      </c>
    </row>
    <row r="634" spans="1:15" hidden="1" x14ac:dyDescent="0.25">
      <c r="A634" s="3" t="s">
        <v>36</v>
      </c>
      <c r="B634" s="3">
        <v>2916</v>
      </c>
      <c r="C634" s="3" t="s">
        <v>1639</v>
      </c>
      <c r="D634" s="3" t="s">
        <v>1636</v>
      </c>
      <c r="E634" s="3" t="s">
        <v>1640</v>
      </c>
      <c r="F634" s="3" t="s">
        <v>135</v>
      </c>
      <c r="G634" s="3" t="s">
        <v>1641</v>
      </c>
      <c r="H634" s="3" t="s">
        <v>150</v>
      </c>
      <c r="I634" s="3" t="s">
        <v>151</v>
      </c>
      <c r="J634" s="3">
        <v>40</v>
      </c>
      <c r="K634" s="3" t="s">
        <v>13</v>
      </c>
      <c r="L634" s="3" t="s">
        <v>1642</v>
      </c>
      <c r="M634" s="2">
        <v>101.893</v>
      </c>
      <c r="N634" s="2">
        <v>4075.72</v>
      </c>
      <c r="O634" s="3" t="s">
        <v>42</v>
      </c>
    </row>
    <row r="635" spans="1:15" hidden="1" x14ac:dyDescent="0.25">
      <c r="A635" s="3" t="s">
        <v>36</v>
      </c>
      <c r="B635" s="3">
        <v>2916</v>
      </c>
      <c r="C635" s="3" t="s">
        <v>1639</v>
      </c>
      <c r="D635" s="3" t="s">
        <v>1636</v>
      </c>
      <c r="E635" s="3" t="s">
        <v>1640</v>
      </c>
      <c r="F635" s="3" t="s">
        <v>135</v>
      </c>
      <c r="G635" s="3" t="s">
        <v>1641</v>
      </c>
      <c r="H635" s="3" t="s">
        <v>1032</v>
      </c>
      <c r="I635" s="3" t="s">
        <v>1033</v>
      </c>
      <c r="J635" s="3">
        <v>5</v>
      </c>
      <c r="K635" s="3" t="s">
        <v>13</v>
      </c>
      <c r="L635" s="3" t="s">
        <v>1642</v>
      </c>
      <c r="M635" s="2">
        <v>371.995</v>
      </c>
      <c r="N635" s="2">
        <v>1859.9749999999999</v>
      </c>
      <c r="O635" s="3" t="s">
        <v>42</v>
      </c>
    </row>
    <row r="636" spans="1:15" hidden="1" x14ac:dyDescent="0.25">
      <c r="A636" s="3" t="s">
        <v>36</v>
      </c>
      <c r="B636" s="3">
        <v>2916</v>
      </c>
      <c r="C636" s="3" t="s">
        <v>1639</v>
      </c>
      <c r="D636" s="3" t="s">
        <v>1636</v>
      </c>
      <c r="E636" s="3" t="s">
        <v>1640</v>
      </c>
      <c r="F636" s="3" t="s">
        <v>135</v>
      </c>
      <c r="G636" s="3" t="s">
        <v>1641</v>
      </c>
      <c r="H636" s="3" t="s">
        <v>1647</v>
      </c>
      <c r="I636" s="3" t="s">
        <v>1648</v>
      </c>
      <c r="J636" s="3">
        <v>30</v>
      </c>
      <c r="K636" s="3" t="s">
        <v>13</v>
      </c>
      <c r="L636" s="3" t="s">
        <v>1642</v>
      </c>
      <c r="M636" s="2">
        <v>80.995199999999997</v>
      </c>
      <c r="N636" s="2">
        <v>2429.8560000000002</v>
      </c>
      <c r="O636" s="3" t="s">
        <v>42</v>
      </c>
    </row>
    <row r="637" spans="1:15" hidden="1" x14ac:dyDescent="0.25">
      <c r="A637" s="3" t="s">
        <v>36</v>
      </c>
      <c r="B637" s="3">
        <v>2916</v>
      </c>
      <c r="C637" s="3" t="s">
        <v>1639</v>
      </c>
      <c r="D637" s="3" t="s">
        <v>1636</v>
      </c>
      <c r="E637" s="3" t="s">
        <v>1640</v>
      </c>
      <c r="F637" s="3" t="s">
        <v>135</v>
      </c>
      <c r="G637" s="3" t="s">
        <v>1641</v>
      </c>
      <c r="H637" s="3" t="s">
        <v>477</v>
      </c>
      <c r="I637" s="3" t="s">
        <v>478</v>
      </c>
      <c r="J637" s="3">
        <v>30</v>
      </c>
      <c r="K637" s="3" t="s">
        <v>13</v>
      </c>
      <c r="L637" s="3" t="s">
        <v>1642</v>
      </c>
      <c r="M637" s="2">
        <v>24.9924</v>
      </c>
      <c r="N637" s="2">
        <v>749.77200000000005</v>
      </c>
      <c r="O637" s="3" t="s">
        <v>42</v>
      </c>
    </row>
    <row r="638" spans="1:15" hidden="1" x14ac:dyDescent="0.25">
      <c r="A638" s="3" t="s">
        <v>36</v>
      </c>
      <c r="B638" s="3">
        <v>2916</v>
      </c>
      <c r="C638" s="3" t="s">
        <v>1639</v>
      </c>
      <c r="D638" s="3" t="s">
        <v>1636</v>
      </c>
      <c r="E638" s="3" t="s">
        <v>1640</v>
      </c>
      <c r="F638" s="3" t="s">
        <v>135</v>
      </c>
      <c r="G638" s="3" t="s">
        <v>1641</v>
      </c>
      <c r="H638" s="3" t="s">
        <v>1030</v>
      </c>
      <c r="I638" s="3" t="s">
        <v>1031</v>
      </c>
      <c r="J638" s="3">
        <v>100</v>
      </c>
      <c r="K638" s="3" t="s">
        <v>13</v>
      </c>
      <c r="L638" s="3" t="s">
        <v>1642</v>
      </c>
      <c r="M638" s="2">
        <v>22.738600000000002</v>
      </c>
      <c r="N638" s="2">
        <v>2273.86</v>
      </c>
      <c r="O638" s="3" t="s">
        <v>42</v>
      </c>
    </row>
    <row r="639" spans="1:15" hidden="1" x14ac:dyDescent="0.25">
      <c r="A639" s="3" t="s">
        <v>36</v>
      </c>
      <c r="B639" s="3">
        <v>2916</v>
      </c>
      <c r="C639" s="3" t="s">
        <v>1639</v>
      </c>
      <c r="D639" s="3" t="s">
        <v>1636</v>
      </c>
      <c r="E639" s="3" t="s">
        <v>1640</v>
      </c>
      <c r="F639" s="3" t="s">
        <v>135</v>
      </c>
      <c r="G639" s="3" t="s">
        <v>1641</v>
      </c>
      <c r="H639" s="3" t="s">
        <v>1649</v>
      </c>
      <c r="I639" s="3" t="s">
        <v>1650</v>
      </c>
      <c r="J639" s="3">
        <v>30</v>
      </c>
      <c r="K639" s="3" t="s">
        <v>13</v>
      </c>
      <c r="L639" s="3" t="s">
        <v>1642</v>
      </c>
      <c r="M639" s="2">
        <v>34.338000000000001</v>
      </c>
      <c r="N639" s="2">
        <v>1030.1400000000001</v>
      </c>
      <c r="O639" s="3" t="s">
        <v>42</v>
      </c>
    </row>
    <row r="640" spans="1:15" hidden="1" x14ac:dyDescent="0.25">
      <c r="A640" s="3" t="s">
        <v>36</v>
      </c>
      <c r="B640" s="3">
        <v>2916</v>
      </c>
      <c r="C640" s="3" t="s">
        <v>1639</v>
      </c>
      <c r="D640" s="3" t="s">
        <v>1636</v>
      </c>
      <c r="E640" s="3" t="s">
        <v>1640</v>
      </c>
      <c r="F640" s="3" t="s">
        <v>135</v>
      </c>
      <c r="G640" s="3" t="s">
        <v>1641</v>
      </c>
      <c r="H640" s="3" t="s">
        <v>1651</v>
      </c>
      <c r="I640" s="3" t="s">
        <v>1652</v>
      </c>
      <c r="J640" s="3">
        <v>30</v>
      </c>
      <c r="K640" s="3" t="s">
        <v>13</v>
      </c>
      <c r="L640" s="3" t="s">
        <v>1642</v>
      </c>
      <c r="M640" s="2">
        <v>13.9948</v>
      </c>
      <c r="N640" s="2">
        <v>419.84399999999999</v>
      </c>
      <c r="O640" s="3" t="s">
        <v>42</v>
      </c>
    </row>
    <row r="641" spans="1:15" hidden="1" x14ac:dyDescent="0.25">
      <c r="A641" s="3" t="s">
        <v>36</v>
      </c>
      <c r="B641" s="3">
        <v>2916</v>
      </c>
      <c r="C641" s="3" t="s">
        <v>1639</v>
      </c>
      <c r="D641" s="3" t="s">
        <v>1636</v>
      </c>
      <c r="E641" s="3" t="s">
        <v>1640</v>
      </c>
      <c r="F641" s="3" t="s">
        <v>135</v>
      </c>
      <c r="G641" s="3" t="s">
        <v>1641</v>
      </c>
      <c r="H641" s="3" t="s">
        <v>155</v>
      </c>
      <c r="I641" s="3" t="s">
        <v>156</v>
      </c>
      <c r="J641" s="3">
        <v>300</v>
      </c>
      <c r="K641" s="3" t="s">
        <v>13</v>
      </c>
      <c r="L641" s="3" t="s">
        <v>1642</v>
      </c>
      <c r="M641" s="2">
        <v>8.9443999999999999</v>
      </c>
      <c r="N641" s="2">
        <v>2683.32</v>
      </c>
      <c r="O641" s="3" t="s">
        <v>42</v>
      </c>
    </row>
    <row r="642" spans="1:15" hidden="1" x14ac:dyDescent="0.25">
      <c r="A642" s="3" t="s">
        <v>36</v>
      </c>
      <c r="B642" s="3">
        <v>2916</v>
      </c>
      <c r="C642" s="3" t="s">
        <v>1639</v>
      </c>
      <c r="D642" s="3" t="s">
        <v>1636</v>
      </c>
      <c r="E642" s="3" t="s">
        <v>1640</v>
      </c>
      <c r="F642" s="3" t="s">
        <v>135</v>
      </c>
      <c r="G642" s="3" t="s">
        <v>1641</v>
      </c>
      <c r="H642" s="3" t="s">
        <v>212</v>
      </c>
      <c r="I642" s="3" t="s">
        <v>213</v>
      </c>
      <c r="J642" s="3">
        <v>50</v>
      </c>
      <c r="K642" s="3" t="s">
        <v>13</v>
      </c>
      <c r="L642" s="3" t="s">
        <v>1642</v>
      </c>
      <c r="M642" s="2">
        <v>156.999</v>
      </c>
      <c r="N642" s="2">
        <v>7849.95</v>
      </c>
      <c r="O642" s="3" t="s">
        <v>42</v>
      </c>
    </row>
    <row r="643" spans="1:15" hidden="1" x14ac:dyDescent="0.25">
      <c r="A643" s="3" t="s">
        <v>36</v>
      </c>
      <c r="B643" s="3">
        <v>2916</v>
      </c>
      <c r="C643" s="3" t="s">
        <v>1639</v>
      </c>
      <c r="D643" s="3" t="s">
        <v>1636</v>
      </c>
      <c r="E643" s="3" t="s">
        <v>1640</v>
      </c>
      <c r="F643" s="3" t="s">
        <v>135</v>
      </c>
      <c r="G643" s="3" t="s">
        <v>1641</v>
      </c>
      <c r="H643" s="3" t="s">
        <v>153</v>
      </c>
      <c r="I643" s="3" t="s">
        <v>154</v>
      </c>
      <c r="J643" s="3">
        <v>500</v>
      </c>
      <c r="K643" s="3" t="s">
        <v>13</v>
      </c>
      <c r="L643" s="3" t="s">
        <v>1642</v>
      </c>
      <c r="M643" s="2">
        <v>16.873999999999999</v>
      </c>
      <c r="N643" s="2">
        <v>8437</v>
      </c>
      <c r="O643" s="3" t="s">
        <v>42</v>
      </c>
    </row>
    <row r="644" spans="1:15" hidden="1" x14ac:dyDescent="0.25">
      <c r="A644" s="3" t="s">
        <v>36</v>
      </c>
      <c r="B644" s="3">
        <v>2916</v>
      </c>
      <c r="C644" s="3" t="s">
        <v>1639</v>
      </c>
      <c r="D644" s="3" t="s">
        <v>1636</v>
      </c>
      <c r="E644" s="3" t="s">
        <v>1640</v>
      </c>
      <c r="F644" s="3" t="s">
        <v>135</v>
      </c>
      <c r="G644" s="3" t="s">
        <v>1641</v>
      </c>
      <c r="H644" s="3" t="s">
        <v>192</v>
      </c>
      <c r="I644" s="3" t="s">
        <v>193</v>
      </c>
      <c r="J644" s="3">
        <v>300</v>
      </c>
      <c r="K644" s="3" t="s">
        <v>13</v>
      </c>
      <c r="L644" s="3" t="s">
        <v>1642</v>
      </c>
      <c r="M644" s="2">
        <v>27.789000000000001</v>
      </c>
      <c r="N644" s="2">
        <v>8336.7000000000007</v>
      </c>
      <c r="O644" s="3" t="s">
        <v>42</v>
      </c>
    </row>
    <row r="645" spans="1:15" hidden="1" x14ac:dyDescent="0.25">
      <c r="A645" s="3" t="s">
        <v>36</v>
      </c>
      <c r="B645" s="3">
        <v>2916</v>
      </c>
      <c r="C645" s="3" t="s">
        <v>1639</v>
      </c>
      <c r="D645" s="3" t="s">
        <v>1636</v>
      </c>
      <c r="E645" s="3" t="s">
        <v>1640</v>
      </c>
      <c r="F645" s="3" t="s">
        <v>135</v>
      </c>
      <c r="G645" s="3" t="s">
        <v>1641</v>
      </c>
      <c r="H645" s="3" t="s">
        <v>1653</v>
      </c>
      <c r="I645" s="3" t="s">
        <v>1654</v>
      </c>
      <c r="J645" s="3">
        <v>25</v>
      </c>
      <c r="K645" s="3" t="s">
        <v>13</v>
      </c>
      <c r="L645" s="3" t="s">
        <v>1642</v>
      </c>
      <c r="M645" s="2">
        <v>47.2</v>
      </c>
      <c r="N645" s="2">
        <v>1180</v>
      </c>
      <c r="O645" s="3" t="s">
        <v>42</v>
      </c>
    </row>
    <row r="646" spans="1:15" hidden="1" x14ac:dyDescent="0.25">
      <c r="A646" s="3" t="s">
        <v>36</v>
      </c>
      <c r="B646" s="3">
        <v>2916</v>
      </c>
      <c r="C646" s="3" t="s">
        <v>1639</v>
      </c>
      <c r="D646" s="3" t="s">
        <v>1636</v>
      </c>
      <c r="E646" s="3" t="s">
        <v>1640</v>
      </c>
      <c r="F646" s="3" t="s">
        <v>135</v>
      </c>
      <c r="G646" s="3" t="s">
        <v>1641</v>
      </c>
      <c r="H646" s="3" t="s">
        <v>1655</v>
      </c>
      <c r="I646" s="3" t="s">
        <v>1656</v>
      </c>
      <c r="J646" s="3">
        <v>25</v>
      </c>
      <c r="K646" s="3" t="s">
        <v>13</v>
      </c>
      <c r="L646" s="3" t="s">
        <v>1642</v>
      </c>
      <c r="M646" s="2">
        <v>439.9984</v>
      </c>
      <c r="N646" s="2">
        <v>10999.96</v>
      </c>
      <c r="O646" s="3" t="s">
        <v>42</v>
      </c>
    </row>
    <row r="647" spans="1:15" hidden="1" x14ac:dyDescent="0.25">
      <c r="A647" s="3" t="s">
        <v>36</v>
      </c>
      <c r="B647" s="3">
        <v>2916</v>
      </c>
      <c r="C647" s="3" t="s">
        <v>1639</v>
      </c>
      <c r="D647" s="3" t="s">
        <v>1636</v>
      </c>
      <c r="E647" s="3" t="s">
        <v>1640</v>
      </c>
      <c r="F647" s="3" t="s">
        <v>135</v>
      </c>
      <c r="G647" s="3" t="s">
        <v>1641</v>
      </c>
      <c r="H647" s="3" t="s">
        <v>1657</v>
      </c>
      <c r="I647" s="3" t="s">
        <v>1658</v>
      </c>
      <c r="J647" s="3">
        <v>300</v>
      </c>
      <c r="K647" s="3" t="s">
        <v>13</v>
      </c>
      <c r="L647" s="3" t="s">
        <v>1642</v>
      </c>
      <c r="M647" s="2">
        <v>82.340400000000002</v>
      </c>
      <c r="N647" s="2">
        <v>24702.12</v>
      </c>
      <c r="O647" s="3" t="s">
        <v>42</v>
      </c>
    </row>
    <row r="648" spans="1:15" hidden="1" x14ac:dyDescent="0.25">
      <c r="A648" s="3" t="s">
        <v>36</v>
      </c>
      <c r="B648" s="3">
        <v>2916</v>
      </c>
      <c r="C648" s="3" t="s">
        <v>1639</v>
      </c>
      <c r="D648" s="3" t="s">
        <v>1636</v>
      </c>
      <c r="E648" s="3" t="s">
        <v>1640</v>
      </c>
      <c r="F648" s="3" t="s">
        <v>135</v>
      </c>
      <c r="G648" s="3" t="s">
        <v>1641</v>
      </c>
      <c r="H648" s="3" t="s">
        <v>188</v>
      </c>
      <c r="I648" s="3" t="s">
        <v>189</v>
      </c>
      <c r="J648" s="3">
        <v>1500</v>
      </c>
      <c r="K648" s="3" t="s">
        <v>13</v>
      </c>
      <c r="L648" s="3" t="s">
        <v>1642</v>
      </c>
      <c r="M648" s="2">
        <v>14.5</v>
      </c>
      <c r="N648" s="2">
        <v>21750</v>
      </c>
      <c r="O648" s="3" t="s">
        <v>42</v>
      </c>
    </row>
    <row r="649" spans="1:15" hidden="1" x14ac:dyDescent="0.25">
      <c r="A649" s="3" t="s">
        <v>36</v>
      </c>
      <c r="B649" s="3">
        <v>2916</v>
      </c>
      <c r="C649" s="3" t="s">
        <v>1639</v>
      </c>
      <c r="D649" s="3" t="s">
        <v>1636</v>
      </c>
      <c r="E649" s="3" t="s">
        <v>1640</v>
      </c>
      <c r="F649" s="3" t="s">
        <v>135</v>
      </c>
      <c r="G649" s="3" t="s">
        <v>1641</v>
      </c>
      <c r="H649" s="3" t="s">
        <v>506</v>
      </c>
      <c r="I649" s="3" t="s">
        <v>507</v>
      </c>
      <c r="J649" s="3">
        <v>200</v>
      </c>
      <c r="K649" s="3" t="s">
        <v>13</v>
      </c>
      <c r="L649" s="3" t="s">
        <v>1642</v>
      </c>
      <c r="M649" s="2">
        <v>9.9946000000000002</v>
      </c>
      <c r="N649" s="2">
        <v>1998.92</v>
      </c>
      <c r="O649" s="3" t="s">
        <v>42</v>
      </c>
    </row>
    <row r="650" spans="1:15" hidden="1" x14ac:dyDescent="0.25">
      <c r="A650" s="3" t="s">
        <v>36</v>
      </c>
      <c r="B650" s="3">
        <v>2916</v>
      </c>
      <c r="C650" s="3" t="s">
        <v>1639</v>
      </c>
      <c r="D650" s="3" t="s">
        <v>1636</v>
      </c>
      <c r="E650" s="3" t="s">
        <v>1640</v>
      </c>
      <c r="F650" s="3" t="s">
        <v>135</v>
      </c>
      <c r="G650" s="3" t="s">
        <v>1641</v>
      </c>
      <c r="H650" s="3" t="s">
        <v>304</v>
      </c>
      <c r="I650" s="3" t="s">
        <v>305</v>
      </c>
      <c r="J650" s="3">
        <v>180</v>
      </c>
      <c r="K650" s="3" t="s">
        <v>13</v>
      </c>
      <c r="L650" s="3" t="s">
        <v>1642</v>
      </c>
      <c r="M650" s="2">
        <v>9.4518000000000004</v>
      </c>
      <c r="N650" s="2">
        <v>1701.3240000000001</v>
      </c>
      <c r="O650" s="3" t="s">
        <v>42</v>
      </c>
    </row>
    <row r="651" spans="1:15" hidden="1" x14ac:dyDescent="0.25">
      <c r="A651" s="3" t="s">
        <v>36</v>
      </c>
      <c r="B651" s="3">
        <v>2916</v>
      </c>
      <c r="C651" s="3" t="s">
        <v>1639</v>
      </c>
      <c r="D651" s="3" t="s">
        <v>1636</v>
      </c>
      <c r="E651" s="3" t="s">
        <v>1640</v>
      </c>
      <c r="F651" s="3" t="s">
        <v>135</v>
      </c>
      <c r="G651" s="3" t="s">
        <v>1641</v>
      </c>
      <c r="H651" s="3" t="s">
        <v>1659</v>
      </c>
      <c r="I651" s="3" t="s">
        <v>1660</v>
      </c>
      <c r="J651" s="3">
        <v>180</v>
      </c>
      <c r="K651" s="3" t="s">
        <v>13</v>
      </c>
      <c r="L651" s="3" t="s">
        <v>1642</v>
      </c>
      <c r="M651" s="2">
        <v>14.1128</v>
      </c>
      <c r="N651" s="2">
        <v>2540.3040000000001</v>
      </c>
      <c r="O651" s="3" t="s">
        <v>42</v>
      </c>
    </row>
    <row r="652" spans="1:15" hidden="1" x14ac:dyDescent="0.25">
      <c r="A652" s="3" t="s">
        <v>36</v>
      </c>
      <c r="B652" s="3">
        <v>2916</v>
      </c>
      <c r="C652" s="3" t="s">
        <v>1639</v>
      </c>
      <c r="D652" s="3" t="s">
        <v>1636</v>
      </c>
      <c r="E652" s="3" t="s">
        <v>1640</v>
      </c>
      <c r="F652" s="3" t="s">
        <v>135</v>
      </c>
      <c r="G652" s="3" t="s">
        <v>1641</v>
      </c>
      <c r="H652" s="3" t="s">
        <v>1661</v>
      </c>
      <c r="I652" s="3" t="s">
        <v>1662</v>
      </c>
      <c r="J652" s="3">
        <v>180</v>
      </c>
      <c r="K652" s="3" t="s">
        <v>13</v>
      </c>
      <c r="L652" s="3" t="s">
        <v>1642</v>
      </c>
      <c r="M652" s="2">
        <v>4.484</v>
      </c>
      <c r="N652" s="2">
        <v>807.12</v>
      </c>
      <c r="O652" s="3" t="s">
        <v>42</v>
      </c>
    </row>
    <row r="653" spans="1:15" hidden="1" x14ac:dyDescent="0.25">
      <c r="A653" s="3" t="s">
        <v>36</v>
      </c>
      <c r="B653" s="3">
        <v>2916</v>
      </c>
      <c r="C653" s="3" t="s">
        <v>1639</v>
      </c>
      <c r="D653" s="3" t="s">
        <v>1636</v>
      </c>
      <c r="E653" s="3" t="s">
        <v>1640</v>
      </c>
      <c r="F653" s="3" t="s">
        <v>135</v>
      </c>
      <c r="G653" s="3" t="s">
        <v>1641</v>
      </c>
      <c r="H653" s="3" t="s">
        <v>1663</v>
      </c>
      <c r="I653" s="3" t="s">
        <v>1664</v>
      </c>
      <c r="J653" s="3">
        <v>180</v>
      </c>
      <c r="K653" s="3" t="s">
        <v>13</v>
      </c>
      <c r="L653" s="3" t="s">
        <v>1642</v>
      </c>
      <c r="M653" s="2">
        <v>2.6549999999999998</v>
      </c>
      <c r="N653" s="2">
        <v>477.9</v>
      </c>
      <c r="O653" s="3" t="s">
        <v>42</v>
      </c>
    </row>
    <row r="654" spans="1:15" hidden="1" x14ac:dyDescent="0.25">
      <c r="A654" s="3" t="s">
        <v>36</v>
      </c>
      <c r="B654" s="3">
        <v>2916</v>
      </c>
      <c r="C654" s="3" t="s">
        <v>1639</v>
      </c>
      <c r="D654" s="3" t="s">
        <v>1636</v>
      </c>
      <c r="E654" s="3" t="s">
        <v>1640</v>
      </c>
      <c r="F654" s="3" t="s">
        <v>135</v>
      </c>
      <c r="G654" s="3" t="s">
        <v>1641</v>
      </c>
      <c r="H654" s="3" t="s">
        <v>500</v>
      </c>
      <c r="I654" s="3" t="s">
        <v>501</v>
      </c>
      <c r="J654" s="3">
        <v>50</v>
      </c>
      <c r="K654" s="3" t="s">
        <v>13</v>
      </c>
      <c r="L654" s="3" t="s">
        <v>1642</v>
      </c>
      <c r="M654" s="2">
        <v>135.00380000000001</v>
      </c>
      <c r="N654" s="2">
        <v>6750.19</v>
      </c>
      <c r="O654" s="3" t="s">
        <v>42</v>
      </c>
    </row>
    <row r="655" spans="1:15" hidden="1" x14ac:dyDescent="0.25">
      <c r="A655" s="3" t="s">
        <v>36</v>
      </c>
      <c r="B655" s="3">
        <v>2916</v>
      </c>
      <c r="C655" s="3" t="s">
        <v>1639</v>
      </c>
      <c r="D655" s="3" t="s">
        <v>1636</v>
      </c>
      <c r="E655" s="3" t="s">
        <v>1640</v>
      </c>
      <c r="F655" s="3" t="s">
        <v>135</v>
      </c>
      <c r="G655" s="3" t="s">
        <v>1641</v>
      </c>
      <c r="H655" s="3" t="s">
        <v>306</v>
      </c>
      <c r="I655" s="3" t="s">
        <v>307</v>
      </c>
      <c r="J655" s="3">
        <v>180</v>
      </c>
      <c r="K655" s="3" t="s">
        <v>13</v>
      </c>
      <c r="L655" s="3" t="s">
        <v>1642</v>
      </c>
      <c r="M655" s="2">
        <v>1.3098000000000001</v>
      </c>
      <c r="N655" s="2">
        <v>235.76400000000001</v>
      </c>
      <c r="O655" s="3" t="s">
        <v>42</v>
      </c>
    </row>
    <row r="656" spans="1:15" hidden="1" x14ac:dyDescent="0.25">
      <c r="A656" s="3" t="s">
        <v>36</v>
      </c>
      <c r="B656" s="3">
        <v>2916</v>
      </c>
      <c r="C656" s="3" t="s">
        <v>1639</v>
      </c>
      <c r="D656" s="3" t="s">
        <v>1636</v>
      </c>
      <c r="E656" s="3" t="s">
        <v>1640</v>
      </c>
      <c r="F656" s="3" t="s">
        <v>135</v>
      </c>
      <c r="G656" s="3" t="s">
        <v>1641</v>
      </c>
      <c r="H656" s="3" t="s">
        <v>161</v>
      </c>
      <c r="I656" s="3" t="s">
        <v>162</v>
      </c>
      <c r="J656" s="3">
        <v>100</v>
      </c>
      <c r="K656" s="3" t="s">
        <v>13</v>
      </c>
      <c r="L656" s="3" t="s">
        <v>1642</v>
      </c>
      <c r="M656" s="2">
        <v>51.778399999999998</v>
      </c>
      <c r="N656" s="2">
        <v>5177.84</v>
      </c>
      <c r="O656" s="3" t="s">
        <v>42</v>
      </c>
    </row>
    <row r="657" spans="1:15" hidden="1" x14ac:dyDescent="0.25">
      <c r="A657" s="3" t="s">
        <v>36</v>
      </c>
      <c r="B657" s="3">
        <v>2916</v>
      </c>
      <c r="C657" s="3" t="s">
        <v>1639</v>
      </c>
      <c r="D657" s="3" t="s">
        <v>1636</v>
      </c>
      <c r="E657" s="3" t="s">
        <v>1640</v>
      </c>
      <c r="F657" s="3" t="s">
        <v>135</v>
      </c>
      <c r="G657" s="3" t="s">
        <v>1641</v>
      </c>
      <c r="H657" s="3" t="s">
        <v>502</v>
      </c>
      <c r="I657" s="3" t="s">
        <v>503</v>
      </c>
      <c r="J657" s="3">
        <v>100</v>
      </c>
      <c r="K657" s="3" t="s">
        <v>13</v>
      </c>
      <c r="L657" s="3" t="s">
        <v>1642</v>
      </c>
      <c r="M657" s="2">
        <v>28.296399999999998</v>
      </c>
      <c r="N657" s="2">
        <v>2829.64</v>
      </c>
      <c r="O657" s="3" t="s">
        <v>42</v>
      </c>
    </row>
    <row r="658" spans="1:15" hidden="1" x14ac:dyDescent="0.25">
      <c r="A658" s="3" t="s">
        <v>36</v>
      </c>
      <c r="B658" s="3">
        <v>2916</v>
      </c>
      <c r="C658" s="3" t="s">
        <v>1639</v>
      </c>
      <c r="D658" s="3" t="s">
        <v>1636</v>
      </c>
      <c r="E658" s="3" t="s">
        <v>1640</v>
      </c>
      <c r="F658" s="3" t="s">
        <v>135</v>
      </c>
      <c r="G658" s="3" t="s">
        <v>1641</v>
      </c>
      <c r="H658" s="3" t="s">
        <v>1004</v>
      </c>
      <c r="I658" s="3" t="s">
        <v>1005</v>
      </c>
      <c r="J658" s="3">
        <v>600</v>
      </c>
      <c r="K658" s="3" t="s">
        <v>13</v>
      </c>
      <c r="L658" s="3" t="s">
        <v>1642</v>
      </c>
      <c r="M658" s="2">
        <v>4.6020000000000003</v>
      </c>
      <c r="N658" s="2">
        <v>2761.2</v>
      </c>
      <c r="O658" s="3" t="s">
        <v>42</v>
      </c>
    </row>
    <row r="659" spans="1:15" hidden="1" x14ac:dyDescent="0.25">
      <c r="A659" s="3" t="s">
        <v>36</v>
      </c>
      <c r="B659" s="3">
        <v>2916</v>
      </c>
      <c r="C659" s="3" t="s">
        <v>1639</v>
      </c>
      <c r="D659" s="3" t="s">
        <v>1636</v>
      </c>
      <c r="E659" s="3" t="s">
        <v>1640</v>
      </c>
      <c r="F659" s="3" t="s">
        <v>135</v>
      </c>
      <c r="G659" s="3" t="s">
        <v>1641</v>
      </c>
      <c r="H659" s="3" t="s">
        <v>504</v>
      </c>
      <c r="I659" s="3" t="s">
        <v>505</v>
      </c>
      <c r="J659" s="3">
        <v>100</v>
      </c>
      <c r="K659" s="3" t="s">
        <v>13</v>
      </c>
      <c r="L659" s="3" t="s">
        <v>1642</v>
      </c>
      <c r="M659" s="2">
        <v>23.788799999999998</v>
      </c>
      <c r="N659" s="2">
        <v>2378.88</v>
      </c>
      <c r="O659" s="3" t="s">
        <v>42</v>
      </c>
    </row>
    <row r="660" spans="1:15" hidden="1" x14ac:dyDescent="0.25">
      <c r="A660" s="3" t="s">
        <v>36</v>
      </c>
      <c r="B660" s="3">
        <v>2916</v>
      </c>
      <c r="C660" s="3" t="s">
        <v>1639</v>
      </c>
      <c r="D660" s="3" t="s">
        <v>1636</v>
      </c>
      <c r="E660" s="3" t="s">
        <v>1640</v>
      </c>
      <c r="F660" s="3" t="s">
        <v>135</v>
      </c>
      <c r="G660" s="3" t="s">
        <v>1641</v>
      </c>
      <c r="H660" s="3" t="s">
        <v>1665</v>
      </c>
      <c r="I660" s="3" t="s">
        <v>1666</v>
      </c>
      <c r="J660" s="3">
        <v>20</v>
      </c>
      <c r="K660" s="3" t="s">
        <v>13</v>
      </c>
      <c r="L660" s="3" t="s">
        <v>1642</v>
      </c>
      <c r="M660" s="2">
        <v>232.22399999999999</v>
      </c>
      <c r="N660" s="2">
        <v>4644.4799999999996</v>
      </c>
      <c r="O660" s="3" t="s">
        <v>42</v>
      </c>
    </row>
    <row r="661" spans="1:15" hidden="1" x14ac:dyDescent="0.25">
      <c r="A661" s="3" t="s">
        <v>36</v>
      </c>
      <c r="B661" s="3">
        <v>2916</v>
      </c>
      <c r="C661" s="3" t="s">
        <v>1639</v>
      </c>
      <c r="D661" s="3" t="s">
        <v>1636</v>
      </c>
      <c r="E661" s="3" t="s">
        <v>1640</v>
      </c>
      <c r="F661" s="3" t="s">
        <v>135</v>
      </c>
      <c r="G661" s="3" t="s">
        <v>1641</v>
      </c>
      <c r="H661" s="3" t="s">
        <v>514</v>
      </c>
      <c r="I661" s="3" t="s">
        <v>515</v>
      </c>
      <c r="J661" s="3">
        <v>200</v>
      </c>
      <c r="K661" s="3" t="s">
        <v>13</v>
      </c>
      <c r="L661" s="3" t="s">
        <v>1642</v>
      </c>
      <c r="M661" s="2">
        <v>11.847200000000001</v>
      </c>
      <c r="N661" s="2">
        <v>2369.44</v>
      </c>
      <c r="O661" s="3" t="s">
        <v>42</v>
      </c>
    </row>
    <row r="662" spans="1:15" hidden="1" x14ac:dyDescent="0.25">
      <c r="A662" s="3" t="s">
        <v>36</v>
      </c>
      <c r="B662" s="3">
        <v>2916</v>
      </c>
      <c r="C662" s="3" t="s">
        <v>1639</v>
      </c>
      <c r="D662" s="3" t="s">
        <v>1636</v>
      </c>
      <c r="E662" s="3" t="s">
        <v>1640</v>
      </c>
      <c r="F662" s="3" t="s">
        <v>135</v>
      </c>
      <c r="G662" s="3" t="s">
        <v>1641</v>
      </c>
      <c r="H662" s="3" t="s">
        <v>821</v>
      </c>
      <c r="I662" s="3" t="s">
        <v>822</v>
      </c>
      <c r="J662" s="3">
        <v>700</v>
      </c>
      <c r="K662" s="3" t="s">
        <v>13</v>
      </c>
      <c r="L662" s="3" t="s">
        <v>1642</v>
      </c>
      <c r="M662" s="2">
        <v>3.5164</v>
      </c>
      <c r="N662" s="2">
        <v>2461.48</v>
      </c>
      <c r="O662" s="3" t="s">
        <v>42</v>
      </c>
    </row>
    <row r="663" spans="1:15" hidden="1" x14ac:dyDescent="0.25">
      <c r="A663" s="3" t="s">
        <v>36</v>
      </c>
      <c r="B663" s="3">
        <v>2916</v>
      </c>
      <c r="C663" s="3" t="s">
        <v>1639</v>
      </c>
      <c r="D663" s="3" t="s">
        <v>1636</v>
      </c>
      <c r="E663" s="3" t="s">
        <v>1640</v>
      </c>
      <c r="F663" s="3" t="s">
        <v>135</v>
      </c>
      <c r="G663" s="3" t="s">
        <v>1641</v>
      </c>
      <c r="H663" s="3" t="s">
        <v>157</v>
      </c>
      <c r="I663" s="3" t="s">
        <v>158</v>
      </c>
      <c r="J663" s="3">
        <v>100</v>
      </c>
      <c r="K663" s="3" t="s">
        <v>13</v>
      </c>
      <c r="L663" s="3" t="s">
        <v>1642</v>
      </c>
      <c r="M663" s="2">
        <v>16.791399999999999</v>
      </c>
      <c r="N663" s="2">
        <v>1679.14</v>
      </c>
      <c r="O663" s="3" t="s">
        <v>42</v>
      </c>
    </row>
    <row r="664" spans="1:15" hidden="1" x14ac:dyDescent="0.25">
      <c r="A664" s="3" t="s">
        <v>36</v>
      </c>
      <c r="B664" s="3">
        <v>2916</v>
      </c>
      <c r="C664" s="3" t="s">
        <v>1639</v>
      </c>
      <c r="D664" s="3" t="s">
        <v>1636</v>
      </c>
      <c r="E664" s="3" t="s">
        <v>1640</v>
      </c>
      <c r="F664" s="3" t="s">
        <v>135</v>
      </c>
      <c r="G664" s="3" t="s">
        <v>1641</v>
      </c>
      <c r="H664" s="3" t="s">
        <v>159</v>
      </c>
      <c r="I664" s="3" t="s">
        <v>160</v>
      </c>
      <c r="J664" s="3">
        <v>5</v>
      </c>
      <c r="K664" s="3" t="s">
        <v>13</v>
      </c>
      <c r="L664" s="3" t="s">
        <v>1642</v>
      </c>
      <c r="M664" s="2">
        <v>6.1950000000000003</v>
      </c>
      <c r="N664" s="2">
        <v>30.975000000000001</v>
      </c>
      <c r="O664" s="3" t="s">
        <v>42</v>
      </c>
    </row>
    <row r="665" spans="1:15" hidden="1" x14ac:dyDescent="0.25">
      <c r="A665" s="3" t="s">
        <v>36</v>
      </c>
      <c r="B665" s="3">
        <v>2916</v>
      </c>
      <c r="C665" s="3" t="s">
        <v>1639</v>
      </c>
      <c r="D665" s="3" t="s">
        <v>1636</v>
      </c>
      <c r="E665" s="3" t="s">
        <v>1640</v>
      </c>
      <c r="F665" s="3" t="s">
        <v>135</v>
      </c>
      <c r="G665" s="3" t="s">
        <v>1641</v>
      </c>
      <c r="H665" s="3" t="s">
        <v>510</v>
      </c>
      <c r="I665" s="3" t="s">
        <v>511</v>
      </c>
      <c r="J665" s="3">
        <v>1700</v>
      </c>
      <c r="K665" s="3" t="s">
        <v>13</v>
      </c>
      <c r="L665" s="3" t="s">
        <v>1642</v>
      </c>
      <c r="M665" s="2">
        <v>14.242599999999999</v>
      </c>
      <c r="N665" s="2">
        <v>24212.42</v>
      </c>
      <c r="O665" s="3" t="s">
        <v>42</v>
      </c>
    </row>
    <row r="666" spans="1:15" hidden="1" x14ac:dyDescent="0.25">
      <c r="A666" s="3" t="s">
        <v>36</v>
      </c>
      <c r="B666" s="3">
        <v>2916</v>
      </c>
      <c r="C666" s="3" t="s">
        <v>1639</v>
      </c>
      <c r="D666" s="3" t="s">
        <v>1636</v>
      </c>
      <c r="E666" s="3" t="s">
        <v>1640</v>
      </c>
      <c r="F666" s="3" t="s">
        <v>135</v>
      </c>
      <c r="G666" s="3" t="s">
        <v>1641</v>
      </c>
      <c r="H666" s="3" t="s">
        <v>214</v>
      </c>
      <c r="I666" s="3" t="s">
        <v>215</v>
      </c>
      <c r="J666" s="3">
        <v>5</v>
      </c>
      <c r="K666" s="3" t="s">
        <v>13</v>
      </c>
      <c r="L666" s="3" t="s">
        <v>1642</v>
      </c>
      <c r="M666" s="2">
        <v>190.00360000000001</v>
      </c>
      <c r="N666" s="2">
        <v>950.01800000000003</v>
      </c>
      <c r="O666" s="3" t="s">
        <v>42</v>
      </c>
    </row>
    <row r="667" spans="1:15" hidden="1" x14ac:dyDescent="0.25">
      <c r="A667" s="3" t="s">
        <v>36</v>
      </c>
      <c r="B667" s="3">
        <v>2916</v>
      </c>
      <c r="C667" s="3" t="s">
        <v>1639</v>
      </c>
      <c r="D667" s="3" t="s">
        <v>1636</v>
      </c>
      <c r="E667" s="3" t="s">
        <v>1640</v>
      </c>
      <c r="F667" s="3" t="s">
        <v>135</v>
      </c>
      <c r="G667" s="3" t="s">
        <v>1641</v>
      </c>
      <c r="H667" s="3" t="s">
        <v>302</v>
      </c>
      <c r="I667" s="3" t="s">
        <v>303</v>
      </c>
      <c r="J667" s="3">
        <v>500</v>
      </c>
      <c r="K667" s="3" t="s">
        <v>13</v>
      </c>
      <c r="L667" s="3" t="s">
        <v>1642</v>
      </c>
      <c r="M667" s="2">
        <v>12.803000000000001</v>
      </c>
      <c r="N667" s="2">
        <v>6401.5</v>
      </c>
      <c r="O667" s="3" t="s">
        <v>42</v>
      </c>
    </row>
    <row r="668" spans="1:15" hidden="1" x14ac:dyDescent="0.25">
      <c r="A668" s="3" t="s">
        <v>36</v>
      </c>
      <c r="B668" s="3">
        <v>2916</v>
      </c>
      <c r="C668" s="3" t="s">
        <v>1639</v>
      </c>
      <c r="D668" s="3" t="s">
        <v>1636</v>
      </c>
      <c r="E668" s="3" t="s">
        <v>1640</v>
      </c>
      <c r="F668" s="3" t="s">
        <v>135</v>
      </c>
      <c r="G668" s="3" t="s">
        <v>1641</v>
      </c>
      <c r="H668" s="3" t="s">
        <v>498</v>
      </c>
      <c r="I668" s="3" t="s">
        <v>499</v>
      </c>
      <c r="J668" s="3">
        <v>10</v>
      </c>
      <c r="K668" s="3" t="s">
        <v>13</v>
      </c>
      <c r="L668" s="3" t="s">
        <v>1642</v>
      </c>
      <c r="M668" s="2">
        <v>746.99900000000002</v>
      </c>
      <c r="N668" s="2">
        <v>7469.99</v>
      </c>
      <c r="O668" s="3" t="s">
        <v>42</v>
      </c>
    </row>
    <row r="669" spans="1:15" hidden="1" x14ac:dyDescent="0.25">
      <c r="A669" s="3" t="s">
        <v>36</v>
      </c>
      <c r="B669" s="3">
        <v>2916</v>
      </c>
      <c r="C669" s="3" t="s">
        <v>1639</v>
      </c>
      <c r="D669" s="3" t="s">
        <v>1636</v>
      </c>
      <c r="E669" s="3" t="s">
        <v>1667</v>
      </c>
      <c r="F669" s="3" t="s">
        <v>135</v>
      </c>
      <c r="G669" s="3" t="s">
        <v>1641</v>
      </c>
      <c r="H669" s="3" t="s">
        <v>173</v>
      </c>
      <c r="I669" s="3" t="s">
        <v>174</v>
      </c>
      <c r="J669" s="3">
        <v>30</v>
      </c>
      <c r="K669" s="3" t="s">
        <v>13</v>
      </c>
      <c r="L669" s="3" t="s">
        <v>1642</v>
      </c>
      <c r="M669" s="2">
        <v>77.998000000000005</v>
      </c>
      <c r="N669" s="2">
        <v>2339.94</v>
      </c>
      <c r="O669" s="3" t="s">
        <v>42</v>
      </c>
    </row>
    <row r="670" spans="1:15" hidden="1" x14ac:dyDescent="0.25">
      <c r="A670" s="3" t="s">
        <v>36</v>
      </c>
      <c r="B670" s="3">
        <v>2916</v>
      </c>
      <c r="C670" s="3" t="s">
        <v>1639</v>
      </c>
      <c r="D670" s="3" t="s">
        <v>1636</v>
      </c>
      <c r="E670" s="3" t="s">
        <v>1667</v>
      </c>
      <c r="F670" s="3" t="s">
        <v>135</v>
      </c>
      <c r="G670" s="3" t="s">
        <v>1641</v>
      </c>
      <c r="H670" s="3" t="s">
        <v>171</v>
      </c>
      <c r="I670" s="3" t="s">
        <v>172</v>
      </c>
      <c r="J670" s="3">
        <v>30</v>
      </c>
      <c r="K670" s="3" t="s">
        <v>13</v>
      </c>
      <c r="L670" s="3" t="s">
        <v>1642</v>
      </c>
      <c r="M670" s="2">
        <v>77.998000000000005</v>
      </c>
      <c r="N670" s="2">
        <v>2339.94</v>
      </c>
      <c r="O670" s="3" t="s">
        <v>42</v>
      </c>
    </row>
    <row r="671" spans="1:15" hidden="1" x14ac:dyDescent="0.25">
      <c r="A671" s="3" t="s">
        <v>36</v>
      </c>
      <c r="B671" s="3">
        <v>2916</v>
      </c>
      <c r="C671" s="3" t="s">
        <v>1639</v>
      </c>
      <c r="D671" s="3" t="s">
        <v>1636</v>
      </c>
      <c r="E671" s="3" t="s">
        <v>1667</v>
      </c>
      <c r="F671" s="3" t="s">
        <v>135</v>
      </c>
      <c r="G671" s="3" t="s">
        <v>1641</v>
      </c>
      <c r="H671" s="3" t="s">
        <v>169</v>
      </c>
      <c r="I671" s="3" t="s">
        <v>170</v>
      </c>
      <c r="J671" s="3">
        <v>50</v>
      </c>
      <c r="K671" s="3" t="s">
        <v>13</v>
      </c>
      <c r="L671" s="3" t="s">
        <v>1642</v>
      </c>
      <c r="M671" s="2">
        <v>114.991</v>
      </c>
      <c r="N671" s="2">
        <v>5749.55</v>
      </c>
      <c r="O671" s="3" t="s">
        <v>42</v>
      </c>
    </row>
    <row r="672" spans="1:15" hidden="1" x14ac:dyDescent="0.25">
      <c r="A672" s="3" t="s">
        <v>36</v>
      </c>
      <c r="B672" s="3">
        <v>2916</v>
      </c>
      <c r="C672" s="3" t="s">
        <v>1639</v>
      </c>
      <c r="D672" s="3" t="s">
        <v>1636</v>
      </c>
      <c r="E672" s="3" t="s">
        <v>1667</v>
      </c>
      <c r="F672" s="3" t="s">
        <v>135</v>
      </c>
      <c r="G672" s="3" t="s">
        <v>1641</v>
      </c>
      <c r="H672" s="3" t="s">
        <v>1668</v>
      </c>
      <c r="I672" s="3" t="s">
        <v>1669</v>
      </c>
      <c r="J672" s="3">
        <v>30</v>
      </c>
      <c r="K672" s="3" t="s">
        <v>13</v>
      </c>
      <c r="L672" s="3" t="s">
        <v>1642</v>
      </c>
      <c r="M672" s="2">
        <v>34.998800000000003</v>
      </c>
      <c r="N672" s="2">
        <v>1049.9639999999999</v>
      </c>
      <c r="O672" s="3" t="s">
        <v>42</v>
      </c>
    </row>
    <row r="673" spans="1:15" hidden="1" x14ac:dyDescent="0.25">
      <c r="A673" s="3" t="s">
        <v>36</v>
      </c>
      <c r="B673" s="3">
        <v>2916</v>
      </c>
      <c r="C673" s="3" t="s">
        <v>1639</v>
      </c>
      <c r="D673" s="3" t="s">
        <v>1636</v>
      </c>
      <c r="E673" s="3" t="s">
        <v>1667</v>
      </c>
      <c r="F673" s="3" t="s">
        <v>135</v>
      </c>
      <c r="G673" s="3" t="s">
        <v>1641</v>
      </c>
      <c r="H673" s="3" t="s">
        <v>163</v>
      </c>
      <c r="I673" s="3" t="s">
        <v>164</v>
      </c>
      <c r="J673" s="3">
        <v>6</v>
      </c>
      <c r="K673" s="3" t="s">
        <v>13</v>
      </c>
      <c r="L673" s="3" t="s">
        <v>1642</v>
      </c>
      <c r="M673" s="2">
        <v>594.9914</v>
      </c>
      <c r="N673" s="2">
        <v>3569.9484000000002</v>
      </c>
      <c r="O673" s="3" t="s">
        <v>42</v>
      </c>
    </row>
    <row r="674" spans="1:15" hidden="1" x14ac:dyDescent="0.25">
      <c r="A674" s="3" t="s">
        <v>36</v>
      </c>
      <c r="B674" s="3">
        <v>2916</v>
      </c>
      <c r="C674" s="3" t="s">
        <v>1639</v>
      </c>
      <c r="D674" s="3" t="s">
        <v>1636</v>
      </c>
      <c r="E674" s="3" t="s">
        <v>1667</v>
      </c>
      <c r="F674" s="3" t="s">
        <v>135</v>
      </c>
      <c r="G674" s="3" t="s">
        <v>1641</v>
      </c>
      <c r="H674" s="3" t="s">
        <v>165</v>
      </c>
      <c r="I674" s="3" t="s">
        <v>166</v>
      </c>
      <c r="J674" s="3">
        <v>24</v>
      </c>
      <c r="K674" s="3" t="s">
        <v>13</v>
      </c>
      <c r="L674" s="3" t="s">
        <v>1642</v>
      </c>
      <c r="M674" s="2">
        <v>4.9913999999999996</v>
      </c>
      <c r="N674" s="2">
        <v>119.7936</v>
      </c>
      <c r="O674" s="3" t="s">
        <v>42</v>
      </c>
    </row>
    <row r="675" spans="1:15" hidden="1" x14ac:dyDescent="0.25">
      <c r="A675" s="3" t="s">
        <v>36</v>
      </c>
      <c r="B675" s="3">
        <v>2916</v>
      </c>
      <c r="C675" s="3" t="s">
        <v>1639</v>
      </c>
      <c r="D675" s="3" t="s">
        <v>1636</v>
      </c>
      <c r="E675" s="3" t="s">
        <v>1667</v>
      </c>
      <c r="F675" s="3" t="s">
        <v>135</v>
      </c>
      <c r="G675" s="3" t="s">
        <v>1641</v>
      </c>
      <c r="H675" s="3" t="s">
        <v>1670</v>
      </c>
      <c r="I675" s="3" t="s">
        <v>1671</v>
      </c>
      <c r="J675" s="3">
        <v>25</v>
      </c>
      <c r="K675" s="3" t="s">
        <v>13</v>
      </c>
      <c r="L675" s="3" t="s">
        <v>1642</v>
      </c>
      <c r="M675" s="2">
        <v>96.476799999999997</v>
      </c>
      <c r="N675" s="2">
        <v>2411.92</v>
      </c>
      <c r="O675" s="3" t="s">
        <v>42</v>
      </c>
    </row>
    <row r="676" spans="1:15" hidden="1" x14ac:dyDescent="0.25">
      <c r="A676" s="3" t="s">
        <v>36</v>
      </c>
      <c r="B676" s="3">
        <v>2916</v>
      </c>
      <c r="C676" s="3" t="s">
        <v>1639</v>
      </c>
      <c r="D676" s="3" t="s">
        <v>1636</v>
      </c>
      <c r="E676" s="3" t="s">
        <v>1667</v>
      </c>
      <c r="F676" s="3" t="s">
        <v>135</v>
      </c>
      <c r="G676" s="3" t="s">
        <v>1641</v>
      </c>
      <c r="H676" s="3" t="s">
        <v>490</v>
      </c>
      <c r="I676" s="3" t="s">
        <v>491</v>
      </c>
      <c r="J676" s="3">
        <v>300</v>
      </c>
      <c r="K676" s="3" t="s">
        <v>13</v>
      </c>
      <c r="L676" s="3" t="s">
        <v>1642</v>
      </c>
      <c r="M676" s="2">
        <v>22.632400000000001</v>
      </c>
      <c r="N676" s="2">
        <v>6789.72</v>
      </c>
      <c r="O676" s="3" t="s">
        <v>42</v>
      </c>
    </row>
    <row r="677" spans="1:15" hidden="1" x14ac:dyDescent="0.25">
      <c r="A677" s="3" t="s">
        <v>36</v>
      </c>
      <c r="B677" s="3">
        <v>2916</v>
      </c>
      <c r="C677" s="3" t="s">
        <v>1639</v>
      </c>
      <c r="D677" s="3" t="s">
        <v>1636</v>
      </c>
      <c r="E677" s="3" t="s">
        <v>1667</v>
      </c>
      <c r="F677" s="3" t="s">
        <v>135</v>
      </c>
      <c r="G677" s="3" t="s">
        <v>1641</v>
      </c>
      <c r="H677" s="3" t="s">
        <v>175</v>
      </c>
      <c r="I677" s="3" t="s">
        <v>176</v>
      </c>
      <c r="J677" s="3">
        <v>30</v>
      </c>
      <c r="K677" s="3" t="s">
        <v>13</v>
      </c>
      <c r="L677" s="3" t="s">
        <v>1642</v>
      </c>
      <c r="M677" s="2">
        <v>57.997</v>
      </c>
      <c r="N677" s="2">
        <v>1739.91</v>
      </c>
      <c r="O677" s="3" t="s">
        <v>42</v>
      </c>
    </row>
    <row r="678" spans="1:15" hidden="1" x14ac:dyDescent="0.25">
      <c r="A678" s="3" t="s">
        <v>36</v>
      </c>
      <c r="B678" s="3">
        <v>2916</v>
      </c>
      <c r="C678" s="3" t="s">
        <v>1639</v>
      </c>
      <c r="D678" s="3" t="s">
        <v>1636</v>
      </c>
      <c r="E678" s="3" t="s">
        <v>1667</v>
      </c>
      <c r="F678" s="3" t="s">
        <v>135</v>
      </c>
      <c r="G678" s="3" t="s">
        <v>1641</v>
      </c>
      <c r="H678" s="3" t="s">
        <v>1672</v>
      </c>
      <c r="I678" s="3" t="s">
        <v>1673</v>
      </c>
      <c r="J678" s="3">
        <v>15</v>
      </c>
      <c r="K678" s="3" t="s">
        <v>13</v>
      </c>
      <c r="L678" s="3" t="s">
        <v>1642</v>
      </c>
      <c r="M678" s="2">
        <v>74.34</v>
      </c>
      <c r="N678" s="2">
        <v>1115.0999999999999</v>
      </c>
      <c r="O678" s="3" t="s">
        <v>42</v>
      </c>
    </row>
    <row r="679" spans="1:15" hidden="1" x14ac:dyDescent="0.25">
      <c r="A679" s="3" t="s">
        <v>36</v>
      </c>
      <c r="B679" s="3">
        <v>2916</v>
      </c>
      <c r="C679" s="3" t="s">
        <v>1639</v>
      </c>
      <c r="D679" s="3" t="s">
        <v>1636</v>
      </c>
      <c r="E679" s="3" t="s">
        <v>1667</v>
      </c>
      <c r="F679" s="3" t="s">
        <v>135</v>
      </c>
      <c r="G679" s="3" t="s">
        <v>1641</v>
      </c>
      <c r="H679" s="3" t="s">
        <v>218</v>
      </c>
      <c r="I679" s="3" t="s">
        <v>219</v>
      </c>
      <c r="J679" s="3">
        <v>10</v>
      </c>
      <c r="K679" s="3" t="s">
        <v>13</v>
      </c>
      <c r="L679" s="3" t="s">
        <v>1642</v>
      </c>
      <c r="M679" s="2">
        <v>330.4</v>
      </c>
      <c r="N679" s="2">
        <v>3304</v>
      </c>
      <c r="O679" s="3" t="s">
        <v>42</v>
      </c>
    </row>
    <row r="680" spans="1:15" hidden="1" x14ac:dyDescent="0.25">
      <c r="A680" s="3" t="s">
        <v>36</v>
      </c>
      <c r="B680" s="3">
        <v>2916</v>
      </c>
      <c r="C680" s="3" t="s">
        <v>1639</v>
      </c>
      <c r="D680" s="3" t="s">
        <v>1636</v>
      </c>
      <c r="E680" s="3" t="s">
        <v>1667</v>
      </c>
      <c r="F680" s="3" t="s">
        <v>135</v>
      </c>
      <c r="G680" s="3" t="s">
        <v>1641</v>
      </c>
      <c r="H680" s="3" t="s">
        <v>1040</v>
      </c>
      <c r="I680" s="3" t="s">
        <v>1041</v>
      </c>
      <c r="J680" s="3">
        <v>24</v>
      </c>
      <c r="K680" s="3" t="s">
        <v>13</v>
      </c>
      <c r="L680" s="3" t="s">
        <v>1642</v>
      </c>
      <c r="M680" s="2">
        <v>12.4962</v>
      </c>
      <c r="N680" s="2">
        <v>299.90879999999999</v>
      </c>
      <c r="O680" s="3" t="s">
        <v>42</v>
      </c>
    </row>
    <row r="681" spans="1:15" hidden="1" x14ac:dyDescent="0.25">
      <c r="A681" s="3" t="s">
        <v>36</v>
      </c>
      <c r="B681" s="3">
        <v>2916</v>
      </c>
      <c r="C681" s="3" t="s">
        <v>1639</v>
      </c>
      <c r="D681" s="3" t="s">
        <v>1636</v>
      </c>
      <c r="E681" s="3" t="s">
        <v>1667</v>
      </c>
      <c r="F681" s="3" t="s">
        <v>135</v>
      </c>
      <c r="G681" s="3" t="s">
        <v>1641</v>
      </c>
      <c r="H681" s="3" t="s">
        <v>179</v>
      </c>
      <c r="I681" s="3" t="s">
        <v>180</v>
      </c>
      <c r="J681" s="3">
        <v>45</v>
      </c>
      <c r="K681" s="3" t="s">
        <v>13</v>
      </c>
      <c r="L681" s="3" t="s">
        <v>1642</v>
      </c>
      <c r="M681" s="2">
        <v>351.64</v>
      </c>
      <c r="N681" s="2">
        <v>15823.8</v>
      </c>
      <c r="O681" s="3" t="s">
        <v>42</v>
      </c>
    </row>
    <row r="682" spans="1:15" hidden="1" x14ac:dyDescent="0.25">
      <c r="A682" s="3" t="s">
        <v>36</v>
      </c>
      <c r="B682" s="3">
        <v>2916</v>
      </c>
      <c r="C682" s="3" t="s">
        <v>1639</v>
      </c>
      <c r="D682" s="3" t="s">
        <v>1636</v>
      </c>
      <c r="E682" s="3" t="s">
        <v>1667</v>
      </c>
      <c r="F682" s="3" t="s">
        <v>135</v>
      </c>
      <c r="G682" s="3" t="s">
        <v>1641</v>
      </c>
      <c r="H682" s="3" t="s">
        <v>1674</v>
      </c>
      <c r="I682" s="3" t="s">
        <v>1675</v>
      </c>
      <c r="J682" s="3">
        <v>30</v>
      </c>
      <c r="K682" s="3" t="s">
        <v>13</v>
      </c>
      <c r="L682" s="3" t="s">
        <v>1642</v>
      </c>
      <c r="M682" s="2">
        <v>14.9978</v>
      </c>
      <c r="N682" s="2">
        <v>449.93400000000003</v>
      </c>
      <c r="O682" s="3" t="s">
        <v>42</v>
      </c>
    </row>
    <row r="683" spans="1:15" hidden="1" x14ac:dyDescent="0.25">
      <c r="A683" s="3" t="s">
        <v>36</v>
      </c>
      <c r="B683" s="3">
        <v>2916</v>
      </c>
      <c r="C683" s="3" t="s">
        <v>1639</v>
      </c>
      <c r="D683" s="3" t="s">
        <v>1636</v>
      </c>
      <c r="E683" s="3" t="s">
        <v>1667</v>
      </c>
      <c r="F683" s="3" t="s">
        <v>135</v>
      </c>
      <c r="G683" s="3" t="s">
        <v>1641</v>
      </c>
      <c r="H683" s="3" t="s">
        <v>1676</v>
      </c>
      <c r="I683" s="3" t="s">
        <v>1677</v>
      </c>
      <c r="J683" s="3">
        <v>40</v>
      </c>
      <c r="K683" s="3" t="s">
        <v>13</v>
      </c>
      <c r="L683" s="3" t="s">
        <v>1642</v>
      </c>
      <c r="M683" s="2">
        <v>57.690199999999997</v>
      </c>
      <c r="N683" s="2">
        <v>2307.6080000000002</v>
      </c>
      <c r="O683" s="3" t="s">
        <v>42</v>
      </c>
    </row>
    <row r="684" spans="1:15" hidden="1" x14ac:dyDescent="0.25">
      <c r="A684" s="3" t="s">
        <v>36</v>
      </c>
      <c r="B684" s="3">
        <v>2916</v>
      </c>
      <c r="C684" s="3" t="s">
        <v>1639</v>
      </c>
      <c r="D684" s="3" t="s">
        <v>1636</v>
      </c>
      <c r="E684" s="3" t="s">
        <v>1667</v>
      </c>
      <c r="F684" s="3" t="s">
        <v>135</v>
      </c>
      <c r="G684" s="3" t="s">
        <v>1641</v>
      </c>
      <c r="H684" s="3" t="s">
        <v>222</v>
      </c>
      <c r="I684" s="3" t="s">
        <v>223</v>
      </c>
      <c r="J684" s="3">
        <v>25</v>
      </c>
      <c r="K684" s="3" t="s">
        <v>13</v>
      </c>
      <c r="L684" s="3" t="s">
        <v>1642</v>
      </c>
      <c r="M684" s="2">
        <v>27.14</v>
      </c>
      <c r="N684" s="2">
        <v>678.5</v>
      </c>
      <c r="O684" s="3" t="s">
        <v>42</v>
      </c>
    </row>
    <row r="685" spans="1:15" hidden="1" x14ac:dyDescent="0.25">
      <c r="A685" s="3" t="s">
        <v>36</v>
      </c>
      <c r="B685" s="3">
        <v>2916</v>
      </c>
      <c r="C685" s="3" t="s">
        <v>1639</v>
      </c>
      <c r="D685" s="3" t="s">
        <v>1636</v>
      </c>
      <c r="E685" s="3" t="s">
        <v>1667</v>
      </c>
      <c r="F685" s="3" t="s">
        <v>135</v>
      </c>
      <c r="G685" s="3" t="s">
        <v>1641</v>
      </c>
      <c r="H685" s="3" t="s">
        <v>196</v>
      </c>
      <c r="I685" s="3" t="s">
        <v>197</v>
      </c>
      <c r="J685" s="3">
        <v>30</v>
      </c>
      <c r="K685" s="3" t="s">
        <v>13</v>
      </c>
      <c r="L685" s="3" t="s">
        <v>1642</v>
      </c>
      <c r="M685" s="2">
        <v>21.004000000000001</v>
      </c>
      <c r="N685" s="2">
        <v>630.12</v>
      </c>
      <c r="O685" s="3" t="s">
        <v>42</v>
      </c>
    </row>
    <row r="686" spans="1:15" hidden="1" x14ac:dyDescent="0.25">
      <c r="A686" s="3" t="s">
        <v>36</v>
      </c>
      <c r="B686" s="3">
        <v>2916</v>
      </c>
      <c r="C686" s="3" t="s">
        <v>1639</v>
      </c>
      <c r="D686" s="3" t="s">
        <v>1636</v>
      </c>
      <c r="E686" s="3" t="s">
        <v>1667</v>
      </c>
      <c r="F686" s="3" t="s">
        <v>135</v>
      </c>
      <c r="G686" s="3" t="s">
        <v>1641</v>
      </c>
      <c r="H686" s="3" t="s">
        <v>1678</v>
      </c>
      <c r="I686" s="3" t="s">
        <v>1679</v>
      </c>
      <c r="J686" s="3">
        <v>5</v>
      </c>
      <c r="K686" s="3" t="s">
        <v>13</v>
      </c>
      <c r="L686" s="3" t="s">
        <v>1642</v>
      </c>
      <c r="M686" s="2">
        <v>7.9885999999999999</v>
      </c>
      <c r="N686" s="2">
        <v>39.942999999999998</v>
      </c>
      <c r="O686" s="3" t="s">
        <v>42</v>
      </c>
    </row>
    <row r="687" spans="1:15" hidden="1" x14ac:dyDescent="0.25">
      <c r="A687" s="3" t="s">
        <v>36</v>
      </c>
      <c r="B687" s="3">
        <v>2916</v>
      </c>
      <c r="C687" s="3" t="s">
        <v>1639</v>
      </c>
      <c r="D687" s="3" t="s">
        <v>1636</v>
      </c>
      <c r="E687" s="3" t="s">
        <v>1667</v>
      </c>
      <c r="F687" s="3" t="s">
        <v>135</v>
      </c>
      <c r="G687" s="3" t="s">
        <v>1641</v>
      </c>
      <c r="H687" s="3" t="s">
        <v>310</v>
      </c>
      <c r="I687" s="3" t="s">
        <v>311</v>
      </c>
      <c r="J687" s="3">
        <v>55</v>
      </c>
      <c r="K687" s="3" t="s">
        <v>13</v>
      </c>
      <c r="L687" s="3" t="s">
        <v>1642</v>
      </c>
      <c r="M687" s="2">
        <v>74.34</v>
      </c>
      <c r="N687" s="2">
        <v>4088.7</v>
      </c>
      <c r="O687" s="3" t="s">
        <v>42</v>
      </c>
    </row>
    <row r="688" spans="1:15" hidden="1" x14ac:dyDescent="0.25">
      <c r="A688" s="3" t="s">
        <v>36</v>
      </c>
      <c r="B688" s="3">
        <v>2918</v>
      </c>
      <c r="C688" s="3" t="s">
        <v>1680</v>
      </c>
      <c r="D688" s="3" t="s">
        <v>1681</v>
      </c>
      <c r="E688" s="3" t="s">
        <v>1682</v>
      </c>
      <c r="F688" s="3" t="s">
        <v>40</v>
      </c>
      <c r="G688" s="3" t="s">
        <v>1514</v>
      </c>
      <c r="H688" s="3" t="s">
        <v>508</v>
      </c>
      <c r="I688" s="3" t="s">
        <v>509</v>
      </c>
      <c r="J688" s="3">
        <v>63</v>
      </c>
      <c r="K688" s="3" t="s">
        <v>13</v>
      </c>
      <c r="L688" s="3" t="s">
        <v>1630</v>
      </c>
      <c r="M688" s="2">
        <v>91.438199999999995</v>
      </c>
      <c r="N688" s="2">
        <v>5760.6066000000001</v>
      </c>
      <c r="O688" s="3" t="s">
        <v>42</v>
      </c>
    </row>
    <row r="689" spans="1:15" hidden="1" x14ac:dyDescent="0.25">
      <c r="A689" s="3" t="s">
        <v>36</v>
      </c>
      <c r="B689" s="3">
        <v>2918</v>
      </c>
      <c r="C689" s="3" t="s">
        <v>1680</v>
      </c>
      <c r="D689" s="3" t="s">
        <v>1681</v>
      </c>
      <c r="E689" s="3" t="s">
        <v>1682</v>
      </c>
      <c r="F689" s="3" t="s">
        <v>40</v>
      </c>
      <c r="G689" s="3" t="s">
        <v>1514</v>
      </c>
      <c r="H689" s="3" t="s">
        <v>194</v>
      </c>
      <c r="I689" s="3" t="s">
        <v>195</v>
      </c>
      <c r="J689" s="3">
        <v>350</v>
      </c>
      <c r="K689" s="3" t="s">
        <v>13</v>
      </c>
      <c r="L689" s="3" t="s">
        <v>1630</v>
      </c>
      <c r="M689" s="2">
        <v>27.151800000000001</v>
      </c>
      <c r="N689" s="2">
        <v>9503.1299999999992</v>
      </c>
      <c r="O689" s="3" t="s">
        <v>42</v>
      </c>
    </row>
    <row r="690" spans="1:15" hidden="1" x14ac:dyDescent="0.25">
      <c r="A690" s="3" t="s">
        <v>36</v>
      </c>
      <c r="B690" s="3">
        <v>2918</v>
      </c>
      <c r="C690" s="3" t="s">
        <v>1680</v>
      </c>
      <c r="D690" s="3" t="s">
        <v>1681</v>
      </c>
      <c r="E690" s="3" t="s">
        <v>1682</v>
      </c>
      <c r="F690" s="3" t="s">
        <v>40</v>
      </c>
      <c r="G690" s="3" t="s">
        <v>1514</v>
      </c>
      <c r="H690" s="3" t="s">
        <v>1683</v>
      </c>
      <c r="I690" s="3" t="s">
        <v>1684</v>
      </c>
      <c r="J690" s="3">
        <v>4</v>
      </c>
      <c r="K690" s="3" t="s">
        <v>13</v>
      </c>
      <c r="L690" s="3" t="s">
        <v>1630</v>
      </c>
      <c r="M690" s="2">
        <v>5110.875</v>
      </c>
      <c r="N690" s="2">
        <v>20443.5</v>
      </c>
      <c r="O690" s="3" t="s">
        <v>42</v>
      </c>
    </row>
    <row r="691" spans="1:15" hidden="1" x14ac:dyDescent="0.25">
      <c r="A691" s="3" t="s">
        <v>36</v>
      </c>
      <c r="B691" s="3">
        <v>2919</v>
      </c>
      <c r="C691" s="3" t="s">
        <v>1685</v>
      </c>
      <c r="D691" s="3" t="s">
        <v>1681</v>
      </c>
      <c r="E691" s="3" t="s">
        <v>1686</v>
      </c>
      <c r="F691" s="3" t="s">
        <v>135</v>
      </c>
      <c r="G691" s="3" t="s">
        <v>1687</v>
      </c>
      <c r="H691" s="3" t="s">
        <v>194</v>
      </c>
      <c r="I691" s="3" t="s">
        <v>195</v>
      </c>
      <c r="J691" s="3">
        <v>250</v>
      </c>
      <c r="K691" s="3" t="s">
        <v>13</v>
      </c>
      <c r="L691" s="3" t="s">
        <v>1688</v>
      </c>
      <c r="M691" s="2">
        <v>16.873999999999999</v>
      </c>
      <c r="N691" s="2">
        <v>4218.5</v>
      </c>
      <c r="O691" s="3" t="s">
        <v>42</v>
      </c>
    </row>
    <row r="692" spans="1:15" hidden="1" x14ac:dyDescent="0.25">
      <c r="A692" s="3" t="s">
        <v>36</v>
      </c>
      <c r="B692" s="3">
        <v>2919</v>
      </c>
      <c r="C692" s="3" t="s">
        <v>1685</v>
      </c>
      <c r="D692" s="3" t="s">
        <v>1681</v>
      </c>
      <c r="E692" s="3" t="s">
        <v>1686</v>
      </c>
      <c r="F692" s="3" t="s">
        <v>135</v>
      </c>
      <c r="G692" s="3" t="s">
        <v>1687</v>
      </c>
      <c r="H692" s="3" t="s">
        <v>308</v>
      </c>
      <c r="I692" s="3" t="s">
        <v>309</v>
      </c>
      <c r="J692" s="3">
        <v>4300</v>
      </c>
      <c r="K692" s="3" t="s">
        <v>13</v>
      </c>
      <c r="L692" s="3" t="s">
        <v>1688</v>
      </c>
      <c r="M692" s="2">
        <v>5</v>
      </c>
      <c r="N692" s="2">
        <v>21500</v>
      </c>
      <c r="O692" s="3" t="s">
        <v>42</v>
      </c>
    </row>
    <row r="693" spans="1:15" hidden="1" x14ac:dyDescent="0.25">
      <c r="A693" s="3" t="s">
        <v>36</v>
      </c>
      <c r="B693" s="3">
        <v>2919</v>
      </c>
      <c r="C693" s="3" t="s">
        <v>1685</v>
      </c>
      <c r="D693" s="3" t="s">
        <v>1681</v>
      </c>
      <c r="E693" s="3" t="s">
        <v>1686</v>
      </c>
      <c r="F693" s="3" t="s">
        <v>135</v>
      </c>
      <c r="G693" s="3" t="s">
        <v>1687</v>
      </c>
      <c r="H693" s="3" t="s">
        <v>1657</v>
      </c>
      <c r="I693" s="3" t="s">
        <v>1658</v>
      </c>
      <c r="J693" s="3">
        <v>15</v>
      </c>
      <c r="K693" s="3" t="s">
        <v>13</v>
      </c>
      <c r="L693" s="3" t="s">
        <v>1688</v>
      </c>
      <c r="M693" s="2">
        <v>188.56399999999999</v>
      </c>
      <c r="N693" s="2">
        <v>2828.46</v>
      </c>
      <c r="O693" s="3" t="s">
        <v>42</v>
      </c>
    </row>
    <row r="694" spans="1:15" hidden="1" x14ac:dyDescent="0.25">
      <c r="A694" s="3" t="s">
        <v>36</v>
      </c>
      <c r="B694" s="3">
        <v>2919</v>
      </c>
      <c r="C694" s="3" t="s">
        <v>1685</v>
      </c>
      <c r="D694" s="3" t="s">
        <v>1681</v>
      </c>
      <c r="E694" s="3" t="s">
        <v>1686</v>
      </c>
      <c r="F694" s="3" t="s">
        <v>135</v>
      </c>
      <c r="G694" s="3" t="s">
        <v>1687</v>
      </c>
      <c r="H694" s="3" t="s">
        <v>1689</v>
      </c>
      <c r="I694" s="3" t="s">
        <v>1690</v>
      </c>
      <c r="J694" s="3">
        <v>180</v>
      </c>
      <c r="K694" s="3" t="s">
        <v>13</v>
      </c>
      <c r="L694" s="3" t="s">
        <v>1688</v>
      </c>
      <c r="M694" s="2">
        <v>4.9088000000000003</v>
      </c>
      <c r="N694" s="2">
        <v>883.58399999999995</v>
      </c>
      <c r="O694" s="3" t="s">
        <v>42</v>
      </c>
    </row>
    <row r="695" spans="1:15" hidden="1" x14ac:dyDescent="0.25">
      <c r="A695" s="3" t="s">
        <v>36</v>
      </c>
      <c r="B695" s="3">
        <v>2919</v>
      </c>
      <c r="C695" s="3" t="s">
        <v>1685</v>
      </c>
      <c r="D695" s="3" t="s">
        <v>1681</v>
      </c>
      <c r="E695" s="3" t="s">
        <v>1686</v>
      </c>
      <c r="F695" s="3" t="s">
        <v>135</v>
      </c>
      <c r="G695" s="3" t="s">
        <v>1687</v>
      </c>
      <c r="H695" s="3" t="s">
        <v>177</v>
      </c>
      <c r="I695" s="3" t="s">
        <v>178</v>
      </c>
      <c r="J695" s="3">
        <v>180</v>
      </c>
      <c r="K695" s="3" t="s">
        <v>13</v>
      </c>
      <c r="L695" s="3" t="s">
        <v>1688</v>
      </c>
      <c r="M695" s="2">
        <v>53.1</v>
      </c>
      <c r="N695" s="2">
        <v>9558</v>
      </c>
      <c r="O695" s="3" t="s">
        <v>42</v>
      </c>
    </row>
    <row r="696" spans="1:15" hidden="1" x14ac:dyDescent="0.25">
      <c r="A696" s="3" t="s">
        <v>36</v>
      </c>
      <c r="B696" s="3">
        <v>2919</v>
      </c>
      <c r="C696" s="3" t="s">
        <v>1685</v>
      </c>
      <c r="D696" s="3" t="s">
        <v>1681</v>
      </c>
      <c r="E696" s="3" t="s">
        <v>1686</v>
      </c>
      <c r="F696" s="3" t="s">
        <v>135</v>
      </c>
      <c r="G696" s="3" t="s">
        <v>1687</v>
      </c>
      <c r="H696" s="3" t="s">
        <v>314</v>
      </c>
      <c r="I696" s="3" t="s">
        <v>315</v>
      </c>
      <c r="J696" s="3">
        <v>6</v>
      </c>
      <c r="K696" s="3" t="s">
        <v>13</v>
      </c>
      <c r="L696" s="3" t="s">
        <v>1688</v>
      </c>
      <c r="M696" s="2">
        <v>875</v>
      </c>
      <c r="N696" s="2">
        <v>5250</v>
      </c>
      <c r="O696" s="3" t="s">
        <v>42</v>
      </c>
    </row>
    <row r="697" spans="1:15" hidden="1" x14ac:dyDescent="0.25">
      <c r="A697" s="3" t="s">
        <v>36</v>
      </c>
      <c r="B697" s="3">
        <v>2919</v>
      </c>
      <c r="C697" s="3" t="s">
        <v>1685</v>
      </c>
      <c r="D697" s="3" t="s">
        <v>1681</v>
      </c>
      <c r="E697" s="3" t="s">
        <v>1686</v>
      </c>
      <c r="F697" s="3" t="s">
        <v>135</v>
      </c>
      <c r="G697" s="3" t="s">
        <v>1687</v>
      </c>
      <c r="H697" s="3" t="s">
        <v>518</v>
      </c>
      <c r="I697" s="3" t="s">
        <v>519</v>
      </c>
      <c r="J697" s="3">
        <v>10</v>
      </c>
      <c r="K697" s="3" t="s">
        <v>13</v>
      </c>
      <c r="L697" s="3" t="s">
        <v>1688</v>
      </c>
      <c r="M697" s="2">
        <v>23.6</v>
      </c>
      <c r="N697" s="2">
        <v>236</v>
      </c>
      <c r="O697" s="3" t="s">
        <v>42</v>
      </c>
    </row>
    <row r="698" spans="1:15" hidden="1" x14ac:dyDescent="0.25">
      <c r="A698" s="3" t="s">
        <v>36</v>
      </c>
      <c r="B698" s="3">
        <v>2922</v>
      </c>
      <c r="C698" s="3" t="s">
        <v>1691</v>
      </c>
      <c r="D698" s="3" t="s">
        <v>1692</v>
      </c>
      <c r="E698" s="3" t="s">
        <v>1693</v>
      </c>
      <c r="F698" s="3" t="s">
        <v>40</v>
      </c>
      <c r="G698" s="3" t="s">
        <v>1694</v>
      </c>
      <c r="H698" s="3" t="s">
        <v>177</v>
      </c>
      <c r="I698" s="3" t="s">
        <v>178</v>
      </c>
      <c r="J698" s="3">
        <v>20</v>
      </c>
      <c r="K698" s="3" t="s">
        <v>13</v>
      </c>
      <c r="L698" s="3" t="s">
        <v>1688</v>
      </c>
      <c r="M698" s="2">
        <v>53.1</v>
      </c>
      <c r="N698" s="2">
        <v>1062</v>
      </c>
      <c r="O698" s="3" t="s">
        <v>42</v>
      </c>
    </row>
    <row r="699" spans="1:15" hidden="1" x14ac:dyDescent="0.25">
      <c r="A699" s="3" t="s">
        <v>36</v>
      </c>
      <c r="B699" s="3">
        <v>2928</v>
      </c>
      <c r="C699" s="3" t="s">
        <v>1695</v>
      </c>
      <c r="D699" s="3" t="s">
        <v>1696</v>
      </c>
      <c r="E699" s="3" t="s">
        <v>1697</v>
      </c>
      <c r="F699" s="3" t="s">
        <v>40</v>
      </c>
      <c r="G699" s="3" t="s">
        <v>1698</v>
      </c>
      <c r="H699" s="3" t="s">
        <v>11</v>
      </c>
      <c r="I699" s="3" t="s">
        <v>12</v>
      </c>
      <c r="J699" s="3">
        <v>10</v>
      </c>
      <c r="K699" s="3" t="s">
        <v>13</v>
      </c>
      <c r="L699" s="3" t="s">
        <v>14</v>
      </c>
      <c r="M699" s="2">
        <v>46</v>
      </c>
      <c r="N699" s="2">
        <v>460</v>
      </c>
      <c r="O699" s="3" t="s">
        <v>42</v>
      </c>
    </row>
    <row r="700" spans="1:15" hidden="1" x14ac:dyDescent="0.25">
      <c r="A700" s="3" t="s">
        <v>36</v>
      </c>
      <c r="B700" s="3">
        <v>2930</v>
      </c>
      <c r="C700" s="3" t="s">
        <v>1699</v>
      </c>
      <c r="D700" s="3" t="s">
        <v>1700</v>
      </c>
      <c r="E700" s="3" t="s">
        <v>1701</v>
      </c>
      <c r="F700" s="3" t="s">
        <v>40</v>
      </c>
      <c r="G700" s="3" t="s">
        <v>1702</v>
      </c>
      <c r="H700" s="3" t="s">
        <v>1703</v>
      </c>
      <c r="I700" s="3" t="s">
        <v>1704</v>
      </c>
      <c r="J700" s="3">
        <v>50</v>
      </c>
      <c r="K700" s="3" t="s">
        <v>13</v>
      </c>
      <c r="L700" s="3" t="s">
        <v>113</v>
      </c>
      <c r="M700" s="2">
        <v>973.5</v>
      </c>
      <c r="N700" s="2">
        <v>48675</v>
      </c>
      <c r="O700" s="3" t="s">
        <v>42</v>
      </c>
    </row>
    <row r="701" spans="1:15" hidden="1" x14ac:dyDescent="0.25">
      <c r="A701" s="3" t="s">
        <v>36</v>
      </c>
      <c r="B701" s="3">
        <v>2936</v>
      </c>
      <c r="C701" s="3" t="s">
        <v>1705</v>
      </c>
      <c r="D701" s="3" t="s">
        <v>1706</v>
      </c>
      <c r="E701" s="3" t="s">
        <v>1707</v>
      </c>
      <c r="F701" s="3" t="s">
        <v>135</v>
      </c>
      <c r="G701" s="3" t="s">
        <v>1708</v>
      </c>
      <c r="H701" s="3" t="s">
        <v>137</v>
      </c>
      <c r="I701" s="3" t="s">
        <v>138</v>
      </c>
      <c r="J701" s="3">
        <v>2000</v>
      </c>
      <c r="K701" s="3" t="s">
        <v>13</v>
      </c>
      <c r="L701" s="3" t="s">
        <v>1642</v>
      </c>
      <c r="M701" s="2">
        <v>182.66399999999999</v>
      </c>
      <c r="N701" s="2">
        <v>365328</v>
      </c>
      <c r="O701" s="3" t="s">
        <v>42</v>
      </c>
    </row>
    <row r="702" spans="1:15" hidden="1" x14ac:dyDescent="0.25">
      <c r="A702" s="3" t="s">
        <v>36</v>
      </c>
      <c r="B702" s="3">
        <v>2939</v>
      </c>
      <c r="C702" s="3" t="s">
        <v>1709</v>
      </c>
      <c r="D702" s="3" t="s">
        <v>1710</v>
      </c>
      <c r="E702" s="3" t="s">
        <v>1711</v>
      </c>
      <c r="F702" s="3" t="s">
        <v>40</v>
      </c>
      <c r="G702" s="3" t="s">
        <v>1712</v>
      </c>
      <c r="H702" s="3" t="s">
        <v>11</v>
      </c>
      <c r="I702" s="3" t="s">
        <v>12</v>
      </c>
      <c r="J702" s="3">
        <v>9</v>
      </c>
      <c r="K702" s="3" t="s">
        <v>13</v>
      </c>
      <c r="L702" s="3" t="s">
        <v>14</v>
      </c>
      <c r="M702" s="2">
        <v>46</v>
      </c>
      <c r="N702" s="2">
        <v>414</v>
      </c>
      <c r="O702" s="3" t="s">
        <v>42</v>
      </c>
    </row>
    <row r="703" spans="1:15" hidden="1" x14ac:dyDescent="0.25">
      <c r="A703" s="3" t="s">
        <v>36</v>
      </c>
      <c r="B703" s="3">
        <v>2940</v>
      </c>
      <c r="C703" s="3" t="s">
        <v>1713</v>
      </c>
      <c r="D703" s="3" t="s">
        <v>1710</v>
      </c>
      <c r="E703" s="3" t="s">
        <v>1714</v>
      </c>
      <c r="F703" s="3" t="s">
        <v>135</v>
      </c>
      <c r="G703" s="3" t="s">
        <v>1708</v>
      </c>
      <c r="H703" s="3" t="s">
        <v>190</v>
      </c>
      <c r="I703" s="3" t="s">
        <v>191</v>
      </c>
      <c r="J703" s="3">
        <v>200</v>
      </c>
      <c r="K703" s="3" t="s">
        <v>13</v>
      </c>
      <c r="L703" s="3" t="s">
        <v>1642</v>
      </c>
      <c r="M703" s="2">
        <v>218.06399999999999</v>
      </c>
      <c r="N703" s="2">
        <v>43612.800000000003</v>
      </c>
      <c r="O703" s="3" t="s">
        <v>42</v>
      </c>
    </row>
    <row r="704" spans="1:15" hidden="1" x14ac:dyDescent="0.25">
      <c r="A704" s="3" t="s">
        <v>36</v>
      </c>
      <c r="B704" s="3">
        <v>2945</v>
      </c>
      <c r="C704" s="3" t="s">
        <v>1715</v>
      </c>
      <c r="D704" s="3" t="s">
        <v>1716</v>
      </c>
      <c r="E704" s="3" t="s">
        <v>1717</v>
      </c>
      <c r="F704" s="3" t="s">
        <v>40</v>
      </c>
      <c r="G704" s="3" t="s">
        <v>1718</v>
      </c>
      <c r="H704" s="3" t="s">
        <v>1719</v>
      </c>
      <c r="I704" s="3" t="s">
        <v>1720</v>
      </c>
      <c r="J704" s="3">
        <v>300</v>
      </c>
      <c r="K704" s="3" t="s">
        <v>13</v>
      </c>
      <c r="L704" s="3" t="s">
        <v>1642</v>
      </c>
      <c r="M704" s="2">
        <v>1.3688</v>
      </c>
      <c r="N704" s="2">
        <v>410.64</v>
      </c>
      <c r="O704" s="3" t="s">
        <v>42</v>
      </c>
    </row>
    <row r="705" spans="1:15" hidden="1" x14ac:dyDescent="0.25">
      <c r="A705" s="3" t="s">
        <v>36</v>
      </c>
      <c r="B705" s="3">
        <v>2945</v>
      </c>
      <c r="C705" s="3" t="s">
        <v>1715</v>
      </c>
      <c r="D705" s="3" t="s">
        <v>1716</v>
      </c>
      <c r="E705" s="3" t="s">
        <v>1717</v>
      </c>
      <c r="F705" s="3" t="s">
        <v>40</v>
      </c>
      <c r="G705" s="3" t="s">
        <v>1718</v>
      </c>
      <c r="H705" s="3" t="s">
        <v>1721</v>
      </c>
      <c r="I705" s="3" t="s">
        <v>1722</v>
      </c>
      <c r="J705" s="3">
        <v>25</v>
      </c>
      <c r="K705" s="3" t="s">
        <v>13</v>
      </c>
      <c r="L705" s="3" t="s">
        <v>1642</v>
      </c>
      <c r="M705" s="2">
        <v>85.349400000000003</v>
      </c>
      <c r="N705" s="2">
        <v>2133.7350000000001</v>
      </c>
      <c r="O705" s="3" t="s">
        <v>42</v>
      </c>
    </row>
    <row r="706" spans="1:15" hidden="1" x14ac:dyDescent="0.25">
      <c r="A706" s="3" t="s">
        <v>36</v>
      </c>
      <c r="B706" s="3">
        <v>2945</v>
      </c>
      <c r="C706" s="3" t="s">
        <v>1715</v>
      </c>
      <c r="D706" s="3" t="s">
        <v>1716</v>
      </c>
      <c r="E706" s="3" t="s">
        <v>1717</v>
      </c>
      <c r="F706" s="3" t="s">
        <v>40</v>
      </c>
      <c r="G706" s="3" t="s">
        <v>1718</v>
      </c>
      <c r="H706" s="3" t="s">
        <v>295</v>
      </c>
      <c r="I706" s="3" t="s">
        <v>296</v>
      </c>
      <c r="J706" s="3">
        <v>40</v>
      </c>
      <c r="K706" s="3" t="s">
        <v>13</v>
      </c>
      <c r="L706" s="3" t="s">
        <v>1642</v>
      </c>
      <c r="M706" s="2">
        <v>42.48</v>
      </c>
      <c r="N706" s="2">
        <v>1699.2</v>
      </c>
      <c r="O706" s="3" t="s">
        <v>42</v>
      </c>
    </row>
    <row r="707" spans="1:15" hidden="1" x14ac:dyDescent="0.25">
      <c r="A707" s="3" t="s">
        <v>36</v>
      </c>
      <c r="B707" s="3">
        <v>2945</v>
      </c>
      <c r="C707" s="3" t="s">
        <v>1715</v>
      </c>
      <c r="D707" s="3" t="s">
        <v>1716</v>
      </c>
      <c r="E707" s="3" t="s">
        <v>1717</v>
      </c>
      <c r="F707" s="3" t="s">
        <v>40</v>
      </c>
      <c r="G707" s="3" t="s">
        <v>1718</v>
      </c>
      <c r="H707" s="3" t="s">
        <v>492</v>
      </c>
      <c r="I707" s="3" t="s">
        <v>493</v>
      </c>
      <c r="J707" s="3">
        <v>250</v>
      </c>
      <c r="K707" s="3" t="s">
        <v>13</v>
      </c>
      <c r="L707" s="3" t="s">
        <v>1642</v>
      </c>
      <c r="M707" s="2">
        <v>13.4992</v>
      </c>
      <c r="N707" s="2">
        <v>3374.8</v>
      </c>
      <c r="O707" s="3" t="s">
        <v>42</v>
      </c>
    </row>
    <row r="708" spans="1:15" hidden="1" x14ac:dyDescent="0.25">
      <c r="A708" s="3" t="s">
        <v>36</v>
      </c>
      <c r="B708" s="3">
        <v>2945</v>
      </c>
      <c r="C708" s="3" t="s">
        <v>1715</v>
      </c>
      <c r="D708" s="3" t="s">
        <v>1716</v>
      </c>
      <c r="E708" s="3" t="s">
        <v>1717</v>
      </c>
      <c r="F708" s="3" t="s">
        <v>40</v>
      </c>
      <c r="G708" s="3" t="s">
        <v>1718</v>
      </c>
      <c r="H708" s="3" t="s">
        <v>1723</v>
      </c>
      <c r="I708" s="3" t="s">
        <v>1724</v>
      </c>
      <c r="J708" s="3">
        <v>50</v>
      </c>
      <c r="K708" s="3" t="s">
        <v>13</v>
      </c>
      <c r="L708" s="3" t="s">
        <v>1642</v>
      </c>
      <c r="M708" s="2">
        <v>14.4314</v>
      </c>
      <c r="N708" s="2">
        <v>721.57</v>
      </c>
      <c r="O708" s="3" t="s">
        <v>42</v>
      </c>
    </row>
    <row r="709" spans="1:15" hidden="1" x14ac:dyDescent="0.25">
      <c r="A709" s="3" t="s">
        <v>36</v>
      </c>
      <c r="B709" s="3">
        <v>2945</v>
      </c>
      <c r="C709" s="3" t="s">
        <v>1715</v>
      </c>
      <c r="D709" s="3" t="s">
        <v>1716</v>
      </c>
      <c r="E709" s="3" t="s">
        <v>1717</v>
      </c>
      <c r="F709" s="3" t="s">
        <v>40</v>
      </c>
      <c r="G709" s="3" t="s">
        <v>1718</v>
      </c>
      <c r="H709" s="3" t="s">
        <v>1725</v>
      </c>
      <c r="I709" s="3" t="s">
        <v>1726</v>
      </c>
      <c r="J709" s="3">
        <v>400</v>
      </c>
      <c r="K709" s="3" t="s">
        <v>13</v>
      </c>
      <c r="L709" s="3" t="s">
        <v>1642</v>
      </c>
      <c r="M709" s="2">
        <v>11.3398</v>
      </c>
      <c r="N709" s="2">
        <v>4535.92</v>
      </c>
      <c r="O709" s="3" t="s">
        <v>42</v>
      </c>
    </row>
    <row r="710" spans="1:15" hidden="1" x14ac:dyDescent="0.25">
      <c r="A710" s="3" t="s">
        <v>36</v>
      </c>
      <c r="B710" s="3">
        <v>2955</v>
      </c>
      <c r="C710" s="3" t="s">
        <v>1727</v>
      </c>
      <c r="D710" s="3" t="s">
        <v>1728</v>
      </c>
      <c r="E710" s="3" t="s">
        <v>1729</v>
      </c>
      <c r="F710" s="3" t="s">
        <v>40</v>
      </c>
      <c r="G710" s="3" t="s">
        <v>1730</v>
      </c>
      <c r="H710" s="3" t="s">
        <v>11</v>
      </c>
      <c r="I710" s="3" t="s">
        <v>12</v>
      </c>
      <c r="J710" s="3">
        <v>13</v>
      </c>
      <c r="K710" s="3" t="s">
        <v>13</v>
      </c>
      <c r="L710" s="3" t="s">
        <v>14</v>
      </c>
      <c r="M710" s="2">
        <v>46</v>
      </c>
      <c r="N710" s="2">
        <v>598</v>
      </c>
      <c r="O710" s="3" t="s">
        <v>42</v>
      </c>
    </row>
    <row r="711" spans="1:15" hidden="1" x14ac:dyDescent="0.25">
      <c r="A711" s="3" t="s">
        <v>36</v>
      </c>
      <c r="B711" s="3">
        <v>2962</v>
      </c>
      <c r="C711" s="3" t="s">
        <v>1731</v>
      </c>
      <c r="D711" s="3" t="s">
        <v>1732</v>
      </c>
      <c r="E711" s="3" t="s">
        <v>1733</v>
      </c>
      <c r="F711" s="3" t="s">
        <v>135</v>
      </c>
      <c r="G711" s="3" t="s">
        <v>1734</v>
      </c>
      <c r="H711" s="3" t="s">
        <v>28</v>
      </c>
      <c r="I711" s="3" t="s">
        <v>29</v>
      </c>
      <c r="J711" s="3">
        <v>100</v>
      </c>
      <c r="K711" s="3" t="s">
        <v>13</v>
      </c>
      <c r="L711" s="3" t="s">
        <v>14</v>
      </c>
      <c r="M711" s="2">
        <v>125</v>
      </c>
      <c r="N711" s="2">
        <v>12500</v>
      </c>
      <c r="O711" s="3" t="s">
        <v>42</v>
      </c>
    </row>
    <row r="712" spans="1:15" hidden="1" x14ac:dyDescent="0.25">
      <c r="A712" s="3" t="s">
        <v>36</v>
      </c>
      <c r="B712" s="3">
        <v>2970</v>
      </c>
      <c r="C712" s="3" t="s">
        <v>1735</v>
      </c>
      <c r="D712" s="3" t="s">
        <v>1736</v>
      </c>
      <c r="E712" s="3" t="s">
        <v>1737</v>
      </c>
      <c r="F712" s="3" t="s">
        <v>135</v>
      </c>
      <c r="G712" s="3" t="s">
        <v>1738</v>
      </c>
      <c r="H712" s="3" t="s">
        <v>454</v>
      </c>
      <c r="I712" s="3" t="s">
        <v>455</v>
      </c>
      <c r="J712" s="3">
        <v>5</v>
      </c>
      <c r="K712" s="3" t="s">
        <v>13</v>
      </c>
      <c r="L712" s="3" t="s">
        <v>1154</v>
      </c>
      <c r="M712" s="2">
        <v>9851.5249999999996</v>
      </c>
      <c r="N712" s="2">
        <v>49257.625</v>
      </c>
      <c r="O712" s="3" t="s">
        <v>42</v>
      </c>
    </row>
    <row r="713" spans="1:15" hidden="1" x14ac:dyDescent="0.25">
      <c r="A713" s="3" t="s">
        <v>36</v>
      </c>
      <c r="B713" s="3">
        <v>2975</v>
      </c>
      <c r="C713" s="3" t="s">
        <v>1739</v>
      </c>
      <c r="D713" s="3" t="s">
        <v>1740</v>
      </c>
      <c r="E713" s="3" t="s">
        <v>1741</v>
      </c>
      <c r="F713" s="3" t="s">
        <v>40</v>
      </c>
      <c r="G713" s="3" t="s">
        <v>1742</v>
      </c>
      <c r="H713" s="3" t="s">
        <v>11</v>
      </c>
      <c r="I713" s="3" t="s">
        <v>12</v>
      </c>
      <c r="J713" s="3">
        <v>17</v>
      </c>
      <c r="K713" s="3" t="s">
        <v>13</v>
      </c>
      <c r="L713" s="3" t="s">
        <v>14</v>
      </c>
      <c r="M713" s="2">
        <v>46</v>
      </c>
      <c r="N713" s="2">
        <v>782</v>
      </c>
      <c r="O713" s="3" t="s">
        <v>42</v>
      </c>
    </row>
    <row r="714" spans="1:15" hidden="1" x14ac:dyDescent="0.25">
      <c r="A714" s="3" t="s">
        <v>36</v>
      </c>
      <c r="B714" s="3">
        <v>2980</v>
      </c>
      <c r="C714" s="3" t="s">
        <v>1743</v>
      </c>
      <c r="D714" s="3" t="s">
        <v>1744</v>
      </c>
      <c r="E714" s="3" t="s">
        <v>1745</v>
      </c>
      <c r="F714" s="3" t="s">
        <v>40</v>
      </c>
      <c r="G714" s="3" t="s">
        <v>1746</v>
      </c>
      <c r="H714" s="3" t="s">
        <v>454</v>
      </c>
      <c r="I714" s="3" t="s">
        <v>455</v>
      </c>
      <c r="J714" s="3">
        <v>5</v>
      </c>
      <c r="K714" s="3" t="s">
        <v>13</v>
      </c>
      <c r="L714" s="3" t="s">
        <v>1154</v>
      </c>
      <c r="M714" s="2">
        <v>9851.5249999999996</v>
      </c>
      <c r="N714" s="2">
        <v>49257.625</v>
      </c>
      <c r="O714" s="3" t="s">
        <v>42</v>
      </c>
    </row>
    <row r="715" spans="1:15" hidden="1" x14ac:dyDescent="0.25">
      <c r="A715" s="3" t="s">
        <v>36</v>
      </c>
      <c r="B715" s="3">
        <v>3040</v>
      </c>
      <c r="C715" s="3" t="s">
        <v>1747</v>
      </c>
      <c r="D715" s="3" t="s">
        <v>1748</v>
      </c>
      <c r="E715" s="3" t="s">
        <v>1749</v>
      </c>
      <c r="F715" s="3" t="s">
        <v>40</v>
      </c>
      <c r="G715" s="3" t="s">
        <v>1750</v>
      </c>
      <c r="H715" s="3" t="s">
        <v>11</v>
      </c>
      <c r="I715" s="3" t="s">
        <v>12</v>
      </c>
      <c r="J715" s="3">
        <v>44</v>
      </c>
      <c r="K715" s="3" t="s">
        <v>13</v>
      </c>
      <c r="L715" s="3" t="s">
        <v>14</v>
      </c>
      <c r="M715" s="2">
        <v>46</v>
      </c>
      <c r="N715" s="2">
        <v>2024</v>
      </c>
      <c r="O715" s="3" t="s">
        <v>42</v>
      </c>
    </row>
    <row r="716" spans="1:15" hidden="1" x14ac:dyDescent="0.25">
      <c r="A716" s="3" t="s">
        <v>36</v>
      </c>
      <c r="B716" s="3">
        <v>3047</v>
      </c>
      <c r="C716" s="3" t="s">
        <v>1751</v>
      </c>
      <c r="D716" s="3" t="s">
        <v>1752</v>
      </c>
      <c r="E716" s="3" t="s">
        <v>1753</v>
      </c>
      <c r="F716" s="3" t="s">
        <v>135</v>
      </c>
      <c r="G716" s="3" t="s">
        <v>1754</v>
      </c>
      <c r="H716" s="3" t="s">
        <v>508</v>
      </c>
      <c r="I716" s="3" t="s">
        <v>509</v>
      </c>
      <c r="J716" s="3">
        <v>600</v>
      </c>
      <c r="K716" s="3" t="s">
        <v>13</v>
      </c>
      <c r="L716" s="3" t="s">
        <v>986</v>
      </c>
      <c r="M716" s="2">
        <v>93.22</v>
      </c>
      <c r="N716" s="2">
        <v>55932</v>
      </c>
      <c r="O716" s="3" t="s">
        <v>42</v>
      </c>
    </row>
    <row r="717" spans="1:15" hidden="1" x14ac:dyDescent="0.25">
      <c r="A717" s="3" t="s">
        <v>36</v>
      </c>
      <c r="B717" s="3">
        <v>3051</v>
      </c>
      <c r="C717" s="3" t="s">
        <v>1755</v>
      </c>
      <c r="D717" s="3" t="s">
        <v>1756</v>
      </c>
      <c r="E717" s="3" t="s">
        <v>1757</v>
      </c>
      <c r="F717" s="3" t="s">
        <v>40</v>
      </c>
      <c r="G717" s="3" t="s">
        <v>1758</v>
      </c>
      <c r="H717" s="3" t="s">
        <v>209</v>
      </c>
      <c r="I717" s="3" t="s">
        <v>210</v>
      </c>
      <c r="J717" s="3">
        <v>200</v>
      </c>
      <c r="K717" s="3" t="s">
        <v>13</v>
      </c>
      <c r="L717" s="3" t="s">
        <v>986</v>
      </c>
      <c r="M717" s="2">
        <v>6.9</v>
      </c>
      <c r="N717" s="2">
        <v>1380</v>
      </c>
      <c r="O717" s="3" t="s">
        <v>42</v>
      </c>
    </row>
    <row r="718" spans="1:15" hidden="1" x14ac:dyDescent="0.25">
      <c r="A718" s="3" t="s">
        <v>36</v>
      </c>
      <c r="B718" s="3">
        <v>3051</v>
      </c>
      <c r="C718" s="3" t="s">
        <v>1755</v>
      </c>
      <c r="D718" s="3" t="s">
        <v>1756</v>
      </c>
      <c r="E718" s="3" t="s">
        <v>1757</v>
      </c>
      <c r="F718" s="3" t="s">
        <v>40</v>
      </c>
      <c r="G718" s="3" t="s">
        <v>1758</v>
      </c>
      <c r="H718" s="3" t="s">
        <v>1759</v>
      </c>
      <c r="I718" s="3" t="s">
        <v>1760</v>
      </c>
      <c r="J718" s="3">
        <v>15</v>
      </c>
      <c r="K718" s="3" t="s">
        <v>13</v>
      </c>
      <c r="L718" s="3" t="s">
        <v>986</v>
      </c>
      <c r="M718" s="2">
        <v>3138.8</v>
      </c>
      <c r="N718" s="2">
        <v>47082</v>
      </c>
      <c r="O718" s="3" t="s">
        <v>42</v>
      </c>
    </row>
    <row r="719" spans="1:15" hidden="1" x14ac:dyDescent="0.25">
      <c r="A719" s="3" t="s">
        <v>36</v>
      </c>
      <c r="B719" s="3">
        <v>3058</v>
      </c>
      <c r="C719" s="3" t="s">
        <v>1761</v>
      </c>
      <c r="D719" s="3" t="s">
        <v>1762</v>
      </c>
      <c r="E719" s="3" t="s">
        <v>1763</v>
      </c>
      <c r="F719" s="3" t="s">
        <v>135</v>
      </c>
      <c r="G719" s="3" t="s">
        <v>1764</v>
      </c>
      <c r="H719" s="3" t="s">
        <v>11</v>
      </c>
      <c r="I719" s="3" t="s">
        <v>12</v>
      </c>
      <c r="J719" s="3">
        <v>10</v>
      </c>
      <c r="K719" s="3" t="s">
        <v>13</v>
      </c>
      <c r="L719" s="3" t="s">
        <v>14</v>
      </c>
      <c r="M719" s="2">
        <v>46</v>
      </c>
      <c r="N719" s="2">
        <v>460</v>
      </c>
      <c r="O719" s="3" t="s">
        <v>42</v>
      </c>
    </row>
    <row r="720" spans="1:15" hidden="1" x14ac:dyDescent="0.25">
      <c r="A720" s="3" t="s">
        <v>36</v>
      </c>
      <c r="B720" s="3">
        <v>3074</v>
      </c>
      <c r="C720" s="3" t="s">
        <v>1765</v>
      </c>
      <c r="D720" s="3" t="s">
        <v>1766</v>
      </c>
      <c r="E720" s="3" t="s">
        <v>1767</v>
      </c>
      <c r="F720" s="3" t="s">
        <v>40</v>
      </c>
      <c r="G720" s="3" t="s">
        <v>1768</v>
      </c>
      <c r="H720" s="3" t="s">
        <v>11</v>
      </c>
      <c r="I720" s="3" t="s">
        <v>12</v>
      </c>
      <c r="J720" s="3">
        <v>10</v>
      </c>
      <c r="K720" s="3" t="s">
        <v>13</v>
      </c>
      <c r="L720" s="3" t="s">
        <v>14</v>
      </c>
      <c r="M720" s="2">
        <v>46</v>
      </c>
      <c r="N720" s="2">
        <v>460</v>
      </c>
      <c r="O720" s="3" t="s">
        <v>42</v>
      </c>
    </row>
    <row r="721" spans="1:15" hidden="1" x14ac:dyDescent="0.25">
      <c r="A721" s="3" t="s">
        <v>36</v>
      </c>
      <c r="B721" s="3">
        <v>3078</v>
      </c>
      <c r="C721" s="3" t="s">
        <v>1769</v>
      </c>
      <c r="D721" s="3" t="s">
        <v>1770</v>
      </c>
      <c r="E721" s="3" t="s">
        <v>1771</v>
      </c>
      <c r="F721" s="3" t="s">
        <v>40</v>
      </c>
      <c r="G721" s="3" t="s">
        <v>1772</v>
      </c>
      <c r="H721" s="3" t="s">
        <v>1773</v>
      </c>
      <c r="I721" s="3" t="s">
        <v>1774</v>
      </c>
      <c r="J721" s="3">
        <v>50</v>
      </c>
      <c r="K721" s="3" t="s">
        <v>13</v>
      </c>
      <c r="L721" s="3" t="s">
        <v>1775</v>
      </c>
      <c r="M721" s="2">
        <v>526.221</v>
      </c>
      <c r="N721" s="2">
        <v>26311.05</v>
      </c>
      <c r="O721" s="3" t="s">
        <v>42</v>
      </c>
    </row>
    <row r="722" spans="1:15" hidden="1" x14ac:dyDescent="0.25">
      <c r="A722" s="3" t="s">
        <v>36</v>
      </c>
      <c r="B722" s="3">
        <v>3089</v>
      </c>
      <c r="C722" s="3" t="s">
        <v>1776</v>
      </c>
      <c r="D722" s="3" t="s">
        <v>1777</v>
      </c>
      <c r="E722" s="3" t="s">
        <v>1778</v>
      </c>
      <c r="F722" s="3" t="s">
        <v>40</v>
      </c>
      <c r="G722" s="3" t="s">
        <v>1779</v>
      </c>
      <c r="H722" s="3" t="s">
        <v>11</v>
      </c>
      <c r="I722" s="3" t="s">
        <v>12</v>
      </c>
      <c r="J722" s="3">
        <v>9</v>
      </c>
      <c r="K722" s="3" t="s">
        <v>13</v>
      </c>
      <c r="L722" s="3" t="s">
        <v>14</v>
      </c>
      <c r="M722" s="2">
        <v>46</v>
      </c>
      <c r="N722" s="2">
        <v>414</v>
      </c>
      <c r="O722" s="3" t="s">
        <v>42</v>
      </c>
    </row>
    <row r="723" spans="1:15" hidden="1" x14ac:dyDescent="0.25">
      <c r="A723" s="3" t="s">
        <v>36</v>
      </c>
      <c r="B723" s="3">
        <v>3093</v>
      </c>
      <c r="C723" s="3" t="s">
        <v>1780</v>
      </c>
      <c r="D723" s="3" t="s">
        <v>1781</v>
      </c>
      <c r="E723" s="3" t="s">
        <v>1782</v>
      </c>
      <c r="F723" s="3" t="s">
        <v>40</v>
      </c>
      <c r="G723" s="3" t="s">
        <v>1783</v>
      </c>
      <c r="H723" s="3" t="s">
        <v>1784</v>
      </c>
      <c r="I723" s="3" t="s">
        <v>1785</v>
      </c>
      <c r="J723" s="3">
        <v>75</v>
      </c>
      <c r="K723" s="3" t="s">
        <v>13</v>
      </c>
      <c r="L723" s="3" t="s">
        <v>1786</v>
      </c>
      <c r="M723" s="2">
        <v>643.1</v>
      </c>
      <c r="N723" s="2">
        <v>48232.5</v>
      </c>
      <c r="O723" s="3" t="s">
        <v>42</v>
      </c>
    </row>
    <row r="724" spans="1:15" hidden="1" x14ac:dyDescent="0.25">
      <c r="A724" s="3" t="s">
        <v>36</v>
      </c>
      <c r="B724" s="3">
        <v>3093</v>
      </c>
      <c r="C724" s="3" t="s">
        <v>1780</v>
      </c>
      <c r="D724" s="3" t="s">
        <v>1781</v>
      </c>
      <c r="E724" s="3" t="s">
        <v>1782</v>
      </c>
      <c r="F724" s="3" t="s">
        <v>40</v>
      </c>
      <c r="G724" s="3" t="s">
        <v>1783</v>
      </c>
      <c r="H724" s="3" t="s">
        <v>1787</v>
      </c>
      <c r="I724" s="3" t="s">
        <v>1788</v>
      </c>
      <c r="J724" s="3">
        <v>40</v>
      </c>
      <c r="K724" s="3" t="s">
        <v>13</v>
      </c>
      <c r="L724" s="3" t="s">
        <v>1786</v>
      </c>
      <c r="M724" s="2">
        <v>1092.68</v>
      </c>
      <c r="N724" s="2">
        <v>43707.199999999997</v>
      </c>
      <c r="O724" s="3" t="s">
        <v>42</v>
      </c>
    </row>
    <row r="725" spans="1:15" hidden="1" x14ac:dyDescent="0.25">
      <c r="A725" s="3" t="s">
        <v>36</v>
      </c>
      <c r="B725" s="3">
        <v>3095</v>
      </c>
      <c r="C725" s="3" t="s">
        <v>1789</v>
      </c>
      <c r="D725" s="3" t="s">
        <v>1781</v>
      </c>
      <c r="E725" s="3" t="s">
        <v>1790</v>
      </c>
      <c r="F725" s="3" t="s">
        <v>135</v>
      </c>
      <c r="G725" s="3" t="s">
        <v>1791</v>
      </c>
      <c r="H725" s="3" t="s">
        <v>1792</v>
      </c>
      <c r="I725" s="3" t="s">
        <v>1793</v>
      </c>
      <c r="J725" s="3">
        <v>125</v>
      </c>
      <c r="K725" s="3" t="s">
        <v>13</v>
      </c>
      <c r="L725" s="3" t="s">
        <v>1794</v>
      </c>
      <c r="M725" s="2">
        <v>778.8</v>
      </c>
      <c r="N725" s="2">
        <v>97350</v>
      </c>
      <c r="O725" s="3" t="s">
        <v>42</v>
      </c>
    </row>
    <row r="726" spans="1:15" hidden="1" x14ac:dyDescent="0.25">
      <c r="A726" s="3" t="s">
        <v>36</v>
      </c>
      <c r="B726" s="3">
        <v>3106</v>
      </c>
      <c r="C726" s="3" t="s">
        <v>1795</v>
      </c>
      <c r="D726" s="3" t="s">
        <v>1796</v>
      </c>
      <c r="E726" s="3" t="s">
        <v>1797</v>
      </c>
      <c r="F726" s="3" t="s">
        <v>40</v>
      </c>
      <c r="G726" s="3" t="s">
        <v>1798</v>
      </c>
      <c r="H726" s="3" t="s">
        <v>11</v>
      </c>
      <c r="I726" s="3" t="s">
        <v>12</v>
      </c>
      <c r="J726" s="3">
        <v>10</v>
      </c>
      <c r="K726" s="3" t="s">
        <v>13</v>
      </c>
      <c r="L726" s="3" t="s">
        <v>14</v>
      </c>
      <c r="M726" s="2">
        <v>46</v>
      </c>
      <c r="N726" s="2">
        <v>460</v>
      </c>
      <c r="O726" s="3" t="s">
        <v>42</v>
      </c>
    </row>
    <row r="727" spans="1:15" hidden="1" x14ac:dyDescent="0.25">
      <c r="A727" s="3" t="s">
        <v>36</v>
      </c>
      <c r="B727" s="3">
        <v>3113</v>
      </c>
      <c r="C727" s="3" t="s">
        <v>1799</v>
      </c>
      <c r="D727" s="3" t="s">
        <v>1800</v>
      </c>
      <c r="E727" s="3" t="s">
        <v>1801</v>
      </c>
      <c r="F727" s="3" t="s">
        <v>40</v>
      </c>
      <c r="G727" s="3" t="s">
        <v>1802</v>
      </c>
      <c r="H727" s="3" t="s">
        <v>11</v>
      </c>
      <c r="I727" s="3" t="s">
        <v>12</v>
      </c>
      <c r="J727" s="3">
        <v>7</v>
      </c>
      <c r="K727" s="3" t="s">
        <v>13</v>
      </c>
      <c r="L727" s="3" t="s">
        <v>14</v>
      </c>
      <c r="M727" s="2">
        <v>46</v>
      </c>
      <c r="N727" s="2">
        <v>322</v>
      </c>
      <c r="O727" s="3" t="s">
        <v>42</v>
      </c>
    </row>
    <row r="728" spans="1:15" hidden="1" x14ac:dyDescent="0.25">
      <c r="A728" s="3" t="s">
        <v>36</v>
      </c>
      <c r="B728" s="3">
        <v>3123</v>
      </c>
      <c r="C728" s="3" t="s">
        <v>1803</v>
      </c>
      <c r="D728" s="3" t="s">
        <v>1804</v>
      </c>
      <c r="E728" s="3" t="s">
        <v>1805</v>
      </c>
      <c r="F728" s="3" t="s">
        <v>135</v>
      </c>
      <c r="G728" s="3" t="s">
        <v>1806</v>
      </c>
      <c r="H728" s="3" t="s">
        <v>1807</v>
      </c>
      <c r="I728" s="3" t="s">
        <v>1808</v>
      </c>
      <c r="J728" s="3">
        <v>500</v>
      </c>
      <c r="K728" s="3" t="s">
        <v>13</v>
      </c>
      <c r="L728" s="3" t="s">
        <v>1786</v>
      </c>
      <c r="M728" s="2">
        <v>9.9120000000000008</v>
      </c>
      <c r="N728" s="2">
        <v>4956</v>
      </c>
      <c r="O728" s="3" t="s">
        <v>42</v>
      </c>
    </row>
    <row r="729" spans="1:15" hidden="1" x14ac:dyDescent="0.25">
      <c r="A729" s="3" t="s">
        <v>36</v>
      </c>
      <c r="B729" s="3">
        <v>3133</v>
      </c>
      <c r="C729" s="3" t="s">
        <v>1809</v>
      </c>
      <c r="D729" s="3" t="s">
        <v>1810</v>
      </c>
      <c r="E729" s="3" t="s">
        <v>1811</v>
      </c>
      <c r="F729" s="3" t="s">
        <v>40</v>
      </c>
      <c r="G729" s="3" t="s">
        <v>1812</v>
      </c>
      <c r="H729" s="3" t="s">
        <v>11</v>
      </c>
      <c r="I729" s="3" t="s">
        <v>12</v>
      </c>
      <c r="J729" s="3">
        <v>13</v>
      </c>
      <c r="K729" s="3" t="s">
        <v>13</v>
      </c>
      <c r="L729" s="3" t="s">
        <v>14</v>
      </c>
      <c r="M729" s="2">
        <v>46</v>
      </c>
      <c r="N729" s="2">
        <v>598</v>
      </c>
      <c r="O729" s="3" t="s">
        <v>42</v>
      </c>
    </row>
    <row r="730" spans="1:15" hidden="1" x14ac:dyDescent="0.25">
      <c r="A730" s="3" t="s">
        <v>36</v>
      </c>
      <c r="B730" s="3">
        <v>3139</v>
      </c>
      <c r="C730" s="3" t="s">
        <v>1813</v>
      </c>
      <c r="D730" s="3" t="s">
        <v>1814</v>
      </c>
      <c r="E730" s="3" t="s">
        <v>1815</v>
      </c>
      <c r="F730" s="3" t="s">
        <v>40</v>
      </c>
      <c r="G730" s="3" t="s">
        <v>1816</v>
      </c>
      <c r="H730" s="3" t="s">
        <v>11</v>
      </c>
      <c r="I730" s="3" t="s">
        <v>12</v>
      </c>
      <c r="J730" s="3">
        <v>12</v>
      </c>
      <c r="K730" s="3" t="s">
        <v>13</v>
      </c>
      <c r="L730" s="3" t="s">
        <v>14</v>
      </c>
      <c r="M730" s="2">
        <v>46</v>
      </c>
      <c r="N730" s="2">
        <v>552</v>
      </c>
      <c r="O730" s="3" t="s">
        <v>42</v>
      </c>
    </row>
    <row r="731" spans="1:15" hidden="1" x14ac:dyDescent="0.25">
      <c r="A731" s="3" t="s">
        <v>36</v>
      </c>
      <c r="B731" s="3">
        <v>3141</v>
      </c>
      <c r="C731" s="3" t="s">
        <v>1817</v>
      </c>
      <c r="D731" s="3" t="s">
        <v>1818</v>
      </c>
      <c r="E731" s="3" t="s">
        <v>1819</v>
      </c>
      <c r="F731" s="3" t="s">
        <v>40</v>
      </c>
      <c r="G731" s="3" t="s">
        <v>1820</v>
      </c>
      <c r="H731" s="3" t="s">
        <v>1117</v>
      </c>
      <c r="I731" s="3" t="s">
        <v>1118</v>
      </c>
      <c r="J731" s="3">
        <v>15</v>
      </c>
      <c r="K731" s="3" t="s">
        <v>13</v>
      </c>
      <c r="L731" s="3" t="s">
        <v>1794</v>
      </c>
      <c r="M731" s="2">
        <v>3422</v>
      </c>
      <c r="N731" s="2">
        <v>51330</v>
      </c>
      <c r="O731" s="3" t="s">
        <v>42</v>
      </c>
    </row>
    <row r="732" spans="1:15" hidden="1" x14ac:dyDescent="0.25">
      <c r="A732" s="3" t="s">
        <v>36</v>
      </c>
      <c r="B732" s="3">
        <v>3143</v>
      </c>
      <c r="C732" s="3" t="s">
        <v>1821</v>
      </c>
      <c r="D732" s="3" t="s">
        <v>1818</v>
      </c>
      <c r="E732" s="3" t="s">
        <v>1822</v>
      </c>
      <c r="F732" s="3" t="s">
        <v>135</v>
      </c>
      <c r="G732" s="3" t="s">
        <v>1823</v>
      </c>
      <c r="H732" s="3" t="s">
        <v>1824</v>
      </c>
      <c r="I732" s="3" t="s">
        <v>1825</v>
      </c>
      <c r="J732" s="3">
        <v>5000</v>
      </c>
      <c r="K732" s="3" t="s">
        <v>13</v>
      </c>
      <c r="L732" s="3" t="s">
        <v>1786</v>
      </c>
      <c r="M732" s="2">
        <v>5.8410000000000002</v>
      </c>
      <c r="N732" s="2">
        <v>29205</v>
      </c>
      <c r="O732" s="3" t="s">
        <v>42</v>
      </c>
    </row>
    <row r="733" spans="1:15" hidden="1" x14ac:dyDescent="0.25">
      <c r="A733" s="3" t="s">
        <v>36</v>
      </c>
      <c r="B733" s="3">
        <v>3143</v>
      </c>
      <c r="C733" s="3" t="s">
        <v>1821</v>
      </c>
      <c r="D733" s="3" t="s">
        <v>1818</v>
      </c>
      <c r="E733" s="3" t="s">
        <v>1822</v>
      </c>
      <c r="F733" s="3" t="s">
        <v>135</v>
      </c>
      <c r="G733" s="3" t="s">
        <v>1823</v>
      </c>
      <c r="H733" s="3" t="s">
        <v>1826</v>
      </c>
      <c r="I733" s="3" t="s">
        <v>1827</v>
      </c>
      <c r="J733" s="3">
        <v>500</v>
      </c>
      <c r="K733" s="3" t="s">
        <v>13</v>
      </c>
      <c r="L733" s="3" t="s">
        <v>1786</v>
      </c>
      <c r="M733" s="2">
        <v>5.0149999999999997</v>
      </c>
      <c r="N733" s="2">
        <v>2507.5</v>
      </c>
      <c r="O733" s="3" t="s">
        <v>42</v>
      </c>
    </row>
    <row r="734" spans="1:15" hidden="1" x14ac:dyDescent="0.25">
      <c r="A734" s="3" t="s">
        <v>36</v>
      </c>
      <c r="B734" s="3">
        <v>3152</v>
      </c>
      <c r="C734" s="3" t="s">
        <v>1828</v>
      </c>
      <c r="D734" s="3" t="s">
        <v>1829</v>
      </c>
      <c r="E734" s="3" t="s">
        <v>1830</v>
      </c>
      <c r="F734" s="3" t="s">
        <v>135</v>
      </c>
      <c r="G734" s="3" t="s">
        <v>1831</v>
      </c>
      <c r="H734" s="3" t="s">
        <v>1832</v>
      </c>
      <c r="I734" s="3" t="s">
        <v>1833</v>
      </c>
      <c r="J734" s="3">
        <v>194</v>
      </c>
      <c r="K734" s="3" t="s">
        <v>13</v>
      </c>
      <c r="L734" s="3" t="s">
        <v>1786</v>
      </c>
      <c r="M734" s="2">
        <v>198.24</v>
      </c>
      <c r="N734" s="2">
        <v>38458.559999999998</v>
      </c>
      <c r="O734" s="3" t="s">
        <v>42</v>
      </c>
    </row>
    <row r="735" spans="1:15" hidden="1" x14ac:dyDescent="0.25">
      <c r="A735" s="3" t="s">
        <v>36</v>
      </c>
      <c r="B735" s="3">
        <v>3163</v>
      </c>
      <c r="C735" s="3" t="s">
        <v>1834</v>
      </c>
      <c r="D735" s="3" t="s">
        <v>1835</v>
      </c>
      <c r="E735" s="3" t="s">
        <v>1836</v>
      </c>
      <c r="F735" s="3" t="s">
        <v>40</v>
      </c>
      <c r="G735" s="3" t="s">
        <v>1837</v>
      </c>
      <c r="H735" s="3" t="s">
        <v>11</v>
      </c>
      <c r="I735" s="3" t="s">
        <v>12</v>
      </c>
      <c r="J735" s="3">
        <v>12</v>
      </c>
      <c r="K735" s="3" t="s">
        <v>13</v>
      </c>
      <c r="L735" s="3" t="s">
        <v>14</v>
      </c>
      <c r="M735" s="2">
        <v>46</v>
      </c>
      <c r="N735" s="2">
        <v>552</v>
      </c>
      <c r="O735" s="3" t="s">
        <v>42</v>
      </c>
    </row>
    <row r="736" spans="1:15" hidden="1" x14ac:dyDescent="0.25">
      <c r="A736" s="3" t="s">
        <v>36</v>
      </c>
      <c r="B736" s="3">
        <v>3167</v>
      </c>
      <c r="C736" s="3" t="s">
        <v>1838</v>
      </c>
      <c r="D736" s="3" t="s">
        <v>1835</v>
      </c>
      <c r="E736" s="3" t="s">
        <v>1839</v>
      </c>
      <c r="F736" s="3" t="s">
        <v>135</v>
      </c>
      <c r="G736" s="3" t="s">
        <v>1840</v>
      </c>
      <c r="H736" s="3" t="s">
        <v>494</v>
      </c>
      <c r="I736" s="3" t="s">
        <v>495</v>
      </c>
      <c r="J736" s="3">
        <v>300</v>
      </c>
      <c r="K736" s="3" t="s">
        <v>13</v>
      </c>
      <c r="L736" s="3" t="s">
        <v>1786</v>
      </c>
      <c r="M736" s="2">
        <v>51.92</v>
      </c>
      <c r="N736" s="2">
        <v>15576</v>
      </c>
      <c r="O736" s="3" t="s">
        <v>42</v>
      </c>
    </row>
    <row r="737" spans="1:15" hidden="1" x14ac:dyDescent="0.25">
      <c r="A737" s="3" t="s">
        <v>36</v>
      </c>
      <c r="B737" s="3">
        <v>3167</v>
      </c>
      <c r="C737" s="3" t="s">
        <v>1838</v>
      </c>
      <c r="D737" s="3" t="s">
        <v>1835</v>
      </c>
      <c r="E737" s="3" t="s">
        <v>1839</v>
      </c>
      <c r="F737" s="3" t="s">
        <v>135</v>
      </c>
      <c r="G737" s="3" t="s">
        <v>1840</v>
      </c>
      <c r="H737" s="3" t="s">
        <v>531</v>
      </c>
      <c r="I737" s="3" t="s">
        <v>532</v>
      </c>
      <c r="J737" s="3">
        <v>200</v>
      </c>
      <c r="K737" s="3" t="s">
        <v>13</v>
      </c>
      <c r="L737" s="3" t="s">
        <v>1786</v>
      </c>
      <c r="M737" s="2">
        <v>979.4</v>
      </c>
      <c r="N737" s="2">
        <v>195880</v>
      </c>
      <c r="O737" s="3" t="s">
        <v>42</v>
      </c>
    </row>
    <row r="738" spans="1:15" hidden="1" x14ac:dyDescent="0.25">
      <c r="A738" s="3" t="s">
        <v>36</v>
      </c>
      <c r="B738" s="3">
        <v>3167</v>
      </c>
      <c r="C738" s="3" t="s">
        <v>1838</v>
      </c>
      <c r="D738" s="3" t="s">
        <v>1835</v>
      </c>
      <c r="E738" s="3" t="s">
        <v>1839</v>
      </c>
      <c r="F738" s="3" t="s">
        <v>135</v>
      </c>
      <c r="G738" s="3" t="s">
        <v>1840</v>
      </c>
      <c r="H738" s="3" t="s">
        <v>1841</v>
      </c>
      <c r="I738" s="3" t="s">
        <v>1842</v>
      </c>
      <c r="J738" s="3">
        <v>500</v>
      </c>
      <c r="K738" s="3" t="s">
        <v>13</v>
      </c>
      <c r="L738" s="3" t="s">
        <v>1786</v>
      </c>
      <c r="M738" s="2">
        <v>10.006399999999999</v>
      </c>
      <c r="N738" s="2">
        <v>5003.2</v>
      </c>
      <c r="O738" s="3" t="s">
        <v>42</v>
      </c>
    </row>
    <row r="739" spans="1:15" hidden="1" x14ac:dyDescent="0.25">
      <c r="A739" s="3" t="s">
        <v>36</v>
      </c>
      <c r="B739" s="3">
        <v>3175</v>
      </c>
      <c r="C739" s="3" t="s">
        <v>1843</v>
      </c>
      <c r="D739" s="3" t="s">
        <v>1844</v>
      </c>
      <c r="E739" s="3" t="s">
        <v>1845</v>
      </c>
      <c r="F739" s="3" t="s">
        <v>40</v>
      </c>
      <c r="G739" s="3" t="s">
        <v>1846</v>
      </c>
      <c r="H739" s="3" t="s">
        <v>11</v>
      </c>
      <c r="I739" s="3" t="s">
        <v>12</v>
      </c>
      <c r="J739" s="3">
        <v>9</v>
      </c>
      <c r="K739" s="3" t="s">
        <v>13</v>
      </c>
      <c r="L739" s="3" t="s">
        <v>14</v>
      </c>
      <c r="M739" s="2">
        <v>46</v>
      </c>
      <c r="N739" s="2">
        <v>414</v>
      </c>
      <c r="O739" s="3" t="s">
        <v>42</v>
      </c>
    </row>
    <row r="740" spans="1:15" hidden="1" x14ac:dyDescent="0.25">
      <c r="A740" s="3" t="s">
        <v>36</v>
      </c>
      <c r="B740" s="3">
        <v>3177</v>
      </c>
      <c r="C740" s="3" t="s">
        <v>1847</v>
      </c>
      <c r="D740" s="3" t="s">
        <v>1844</v>
      </c>
      <c r="E740" s="3" t="s">
        <v>1848</v>
      </c>
      <c r="F740" s="3" t="s">
        <v>40</v>
      </c>
      <c r="G740" s="3" t="s">
        <v>1243</v>
      </c>
      <c r="H740" s="3" t="s">
        <v>1849</v>
      </c>
      <c r="I740" s="3" t="s">
        <v>1850</v>
      </c>
      <c r="J740" s="3">
        <v>5</v>
      </c>
      <c r="K740" s="3" t="s">
        <v>13</v>
      </c>
      <c r="L740" s="3" t="s">
        <v>1851</v>
      </c>
      <c r="M740" s="2">
        <v>4708.2</v>
      </c>
      <c r="N740" s="2">
        <v>23541</v>
      </c>
      <c r="O740" s="3" t="s">
        <v>42</v>
      </c>
    </row>
    <row r="741" spans="1:15" hidden="1" x14ac:dyDescent="0.25">
      <c r="A741" s="3" t="s">
        <v>36</v>
      </c>
      <c r="B741" s="3">
        <v>3181</v>
      </c>
      <c r="C741" s="3" t="s">
        <v>1852</v>
      </c>
      <c r="D741" s="3" t="s">
        <v>1844</v>
      </c>
      <c r="E741" s="3" t="s">
        <v>1853</v>
      </c>
      <c r="F741" s="3" t="s">
        <v>135</v>
      </c>
      <c r="G741" s="3" t="s">
        <v>1854</v>
      </c>
      <c r="H741" s="3" t="s">
        <v>1832</v>
      </c>
      <c r="I741" s="3" t="s">
        <v>1833</v>
      </c>
      <c r="J741" s="3">
        <v>6</v>
      </c>
      <c r="K741" s="3" t="s">
        <v>13</v>
      </c>
      <c r="L741" s="3" t="s">
        <v>1786</v>
      </c>
      <c r="M741" s="2">
        <v>198.24</v>
      </c>
      <c r="N741" s="2">
        <v>1189.44</v>
      </c>
      <c r="O741" s="3" t="s">
        <v>42</v>
      </c>
    </row>
    <row r="742" spans="1:15" hidden="1" x14ac:dyDescent="0.25">
      <c r="A742" s="3" t="s">
        <v>36</v>
      </c>
      <c r="B742" s="3">
        <v>3201</v>
      </c>
      <c r="C742" s="3" t="s">
        <v>1855</v>
      </c>
      <c r="D742" s="3" t="s">
        <v>1856</v>
      </c>
      <c r="E742" s="3" t="s">
        <v>1857</v>
      </c>
      <c r="F742" s="3" t="s">
        <v>135</v>
      </c>
      <c r="G742" s="3" t="s">
        <v>1858</v>
      </c>
      <c r="H742" s="3" t="s">
        <v>1859</v>
      </c>
      <c r="I742" s="3" t="s">
        <v>1860</v>
      </c>
      <c r="J742" s="3">
        <v>500</v>
      </c>
      <c r="K742" s="3" t="s">
        <v>13</v>
      </c>
      <c r="L742" s="3" t="s">
        <v>1786</v>
      </c>
      <c r="M742" s="2">
        <v>63.72</v>
      </c>
      <c r="N742" s="2">
        <v>31860</v>
      </c>
      <c r="O742" s="3" t="s">
        <v>42</v>
      </c>
    </row>
    <row r="743" spans="1:15" hidden="1" x14ac:dyDescent="0.25">
      <c r="A743" s="3" t="s">
        <v>36</v>
      </c>
      <c r="B743" s="3">
        <v>3202</v>
      </c>
      <c r="C743" s="3" t="s">
        <v>1861</v>
      </c>
      <c r="D743" s="3" t="s">
        <v>1856</v>
      </c>
      <c r="E743" s="3" t="s">
        <v>1862</v>
      </c>
      <c r="F743" s="3" t="s">
        <v>135</v>
      </c>
      <c r="G743" s="3" t="s">
        <v>1863</v>
      </c>
      <c r="H743" s="3" t="s">
        <v>1864</v>
      </c>
      <c r="I743" s="3" t="s">
        <v>1865</v>
      </c>
      <c r="J743" s="3">
        <v>379</v>
      </c>
      <c r="K743" s="3" t="s">
        <v>13</v>
      </c>
      <c r="L743" s="3" t="s">
        <v>1786</v>
      </c>
      <c r="M743" s="2">
        <v>79.06</v>
      </c>
      <c r="N743" s="2">
        <v>29963.74</v>
      </c>
      <c r="O743" s="3" t="s">
        <v>42</v>
      </c>
    </row>
    <row r="744" spans="1:15" hidden="1" x14ac:dyDescent="0.25">
      <c r="A744" s="3" t="s">
        <v>36</v>
      </c>
      <c r="B744" s="3">
        <v>3213</v>
      </c>
      <c r="C744" s="3" t="s">
        <v>1866</v>
      </c>
      <c r="D744" s="3" t="s">
        <v>1867</v>
      </c>
      <c r="E744" s="3" t="s">
        <v>1868</v>
      </c>
      <c r="F744" s="3" t="s">
        <v>40</v>
      </c>
      <c r="G744" s="3" t="s">
        <v>1869</v>
      </c>
      <c r="H744" s="3" t="s">
        <v>1870</v>
      </c>
      <c r="I744" s="3" t="s">
        <v>1871</v>
      </c>
      <c r="J744" s="3">
        <v>1</v>
      </c>
      <c r="K744" s="3" t="s">
        <v>13</v>
      </c>
      <c r="L744" s="3" t="s">
        <v>1872</v>
      </c>
      <c r="M744" s="2">
        <v>61486.26</v>
      </c>
      <c r="N744" s="2">
        <v>61486.26</v>
      </c>
      <c r="O744" s="3" t="s">
        <v>42</v>
      </c>
    </row>
    <row r="745" spans="1:15" hidden="1" x14ac:dyDescent="0.25">
      <c r="A745" s="3" t="s">
        <v>36</v>
      </c>
      <c r="B745" s="3">
        <v>3214</v>
      </c>
      <c r="C745" s="3" t="s">
        <v>1873</v>
      </c>
      <c r="D745" s="3" t="s">
        <v>1867</v>
      </c>
      <c r="E745" s="3" t="s">
        <v>1874</v>
      </c>
      <c r="F745" s="3" t="s">
        <v>40</v>
      </c>
      <c r="G745" s="3" t="s">
        <v>1875</v>
      </c>
      <c r="H745" s="3" t="s">
        <v>68</v>
      </c>
      <c r="I745" s="3" t="s">
        <v>69</v>
      </c>
      <c r="J745" s="3">
        <v>1000</v>
      </c>
      <c r="K745" s="3" t="s">
        <v>13</v>
      </c>
      <c r="L745" s="3" t="s">
        <v>21</v>
      </c>
      <c r="M745" s="2">
        <v>1000</v>
      </c>
      <c r="N745" s="2">
        <v>1000000</v>
      </c>
      <c r="O745" s="3" t="s">
        <v>42</v>
      </c>
    </row>
    <row r="746" spans="1:15" hidden="1" x14ac:dyDescent="0.25">
      <c r="A746" s="3" t="s">
        <v>36</v>
      </c>
      <c r="B746" s="3">
        <v>3214</v>
      </c>
      <c r="C746" s="3" t="s">
        <v>1873</v>
      </c>
      <c r="D746" s="3" t="s">
        <v>1867</v>
      </c>
      <c r="E746" s="3" t="s">
        <v>1874</v>
      </c>
      <c r="F746" s="3" t="s">
        <v>40</v>
      </c>
      <c r="G746" s="3" t="s">
        <v>1875</v>
      </c>
      <c r="H746" s="3" t="s">
        <v>66</v>
      </c>
      <c r="I746" s="3" t="s">
        <v>67</v>
      </c>
      <c r="J746" s="3">
        <v>1766</v>
      </c>
      <c r="K746" s="3" t="s">
        <v>13</v>
      </c>
      <c r="L746" s="3" t="s">
        <v>21</v>
      </c>
      <c r="M746" s="2">
        <v>500</v>
      </c>
      <c r="N746" s="2">
        <v>883000</v>
      </c>
      <c r="O746" s="3" t="s">
        <v>42</v>
      </c>
    </row>
    <row r="747" spans="1:15" hidden="1" x14ac:dyDescent="0.25">
      <c r="A747" s="3" t="s">
        <v>36</v>
      </c>
      <c r="B747" s="3">
        <v>3214</v>
      </c>
      <c r="C747" s="3" t="s">
        <v>1873</v>
      </c>
      <c r="D747" s="3" t="s">
        <v>1867</v>
      </c>
      <c r="E747" s="3" t="s">
        <v>1874</v>
      </c>
      <c r="F747" s="3" t="s">
        <v>40</v>
      </c>
      <c r="G747" s="3" t="s">
        <v>1875</v>
      </c>
      <c r="H747" s="3" t="s">
        <v>70</v>
      </c>
      <c r="I747" s="3" t="s">
        <v>71</v>
      </c>
      <c r="J747" s="3">
        <v>1</v>
      </c>
      <c r="K747" s="3" t="s">
        <v>13</v>
      </c>
      <c r="L747" s="3" t="s">
        <v>21</v>
      </c>
      <c r="M747" s="2">
        <v>100</v>
      </c>
      <c r="N747" s="2">
        <v>100</v>
      </c>
      <c r="O747" s="3" t="s">
        <v>42</v>
      </c>
    </row>
    <row r="748" spans="1:15" hidden="1" x14ac:dyDescent="0.25">
      <c r="A748" s="3" t="s">
        <v>36</v>
      </c>
      <c r="B748" s="3">
        <v>3232</v>
      </c>
      <c r="C748" s="3" t="s">
        <v>1876</v>
      </c>
      <c r="D748" s="3" t="s">
        <v>1877</v>
      </c>
      <c r="E748" s="3" t="s">
        <v>1878</v>
      </c>
      <c r="F748" s="3" t="s">
        <v>40</v>
      </c>
      <c r="G748" s="3" t="s">
        <v>1879</v>
      </c>
      <c r="H748" s="3" t="s">
        <v>11</v>
      </c>
      <c r="I748" s="3" t="s">
        <v>12</v>
      </c>
      <c r="J748" s="3">
        <v>10</v>
      </c>
      <c r="K748" s="3" t="s">
        <v>13</v>
      </c>
      <c r="L748" s="3" t="s">
        <v>14</v>
      </c>
      <c r="M748" s="2">
        <v>46</v>
      </c>
      <c r="N748" s="2">
        <v>460</v>
      </c>
      <c r="O748" s="3" t="s">
        <v>42</v>
      </c>
    </row>
    <row r="749" spans="1:15" hidden="1" x14ac:dyDescent="0.25">
      <c r="A749" s="3" t="s">
        <v>36</v>
      </c>
      <c r="B749" s="3">
        <v>3236</v>
      </c>
      <c r="C749" s="3" t="s">
        <v>1880</v>
      </c>
      <c r="D749" s="3" t="s">
        <v>1881</v>
      </c>
      <c r="E749" s="3" t="s">
        <v>1882</v>
      </c>
      <c r="F749" s="3" t="s">
        <v>135</v>
      </c>
      <c r="G749" s="3" t="s">
        <v>1883</v>
      </c>
      <c r="H749" s="3" t="s">
        <v>1864</v>
      </c>
      <c r="I749" s="3" t="s">
        <v>1865</v>
      </c>
      <c r="J749" s="3">
        <v>121</v>
      </c>
      <c r="K749" s="3" t="s">
        <v>13</v>
      </c>
      <c r="L749" s="3" t="s">
        <v>1786</v>
      </c>
      <c r="M749" s="2">
        <v>79.06</v>
      </c>
      <c r="N749" s="2">
        <v>9566.26</v>
      </c>
      <c r="O749" s="3" t="s">
        <v>42</v>
      </c>
    </row>
    <row r="750" spans="1:15" hidden="1" x14ac:dyDescent="0.25">
      <c r="A750" s="3" t="s">
        <v>36</v>
      </c>
      <c r="B750" s="3">
        <v>3236</v>
      </c>
      <c r="C750" s="3" t="s">
        <v>1880</v>
      </c>
      <c r="D750" s="3" t="s">
        <v>1881</v>
      </c>
      <c r="E750" s="3" t="s">
        <v>1882</v>
      </c>
      <c r="F750" s="3" t="s">
        <v>135</v>
      </c>
      <c r="G750" s="3" t="s">
        <v>1883</v>
      </c>
      <c r="H750" s="3" t="s">
        <v>538</v>
      </c>
      <c r="I750" s="3" t="s">
        <v>539</v>
      </c>
      <c r="J750" s="3">
        <v>1000</v>
      </c>
      <c r="K750" s="3" t="s">
        <v>13</v>
      </c>
      <c r="L750" s="3" t="s">
        <v>1786</v>
      </c>
      <c r="M750" s="2">
        <v>110.92</v>
      </c>
      <c r="N750" s="2">
        <v>110920</v>
      </c>
      <c r="O750" s="3" t="s">
        <v>42</v>
      </c>
    </row>
    <row r="751" spans="1:15" hidden="1" x14ac:dyDescent="0.25">
      <c r="A751" s="3" t="s">
        <v>36</v>
      </c>
      <c r="B751" s="3">
        <v>3236</v>
      </c>
      <c r="C751" s="3" t="s">
        <v>1880</v>
      </c>
      <c r="D751" s="3" t="s">
        <v>1881</v>
      </c>
      <c r="E751" s="3" t="s">
        <v>1882</v>
      </c>
      <c r="F751" s="3" t="s">
        <v>135</v>
      </c>
      <c r="G751" s="3" t="s">
        <v>1883</v>
      </c>
      <c r="H751" s="3" t="s">
        <v>1884</v>
      </c>
      <c r="I751" s="3" t="s">
        <v>1885</v>
      </c>
      <c r="J751" s="3">
        <v>20</v>
      </c>
      <c r="K751" s="3" t="s">
        <v>13</v>
      </c>
      <c r="L751" s="3" t="s">
        <v>1786</v>
      </c>
      <c r="M751" s="2">
        <v>1569.4</v>
      </c>
      <c r="N751" s="2">
        <v>31388</v>
      </c>
      <c r="O751" s="3" t="s">
        <v>42</v>
      </c>
    </row>
    <row r="752" spans="1:15" hidden="1" x14ac:dyDescent="0.25">
      <c r="A752" s="3" t="s">
        <v>36</v>
      </c>
      <c r="B752" s="3">
        <v>3237</v>
      </c>
      <c r="C752" s="3" t="s">
        <v>1886</v>
      </c>
      <c r="D752" s="3" t="s">
        <v>1881</v>
      </c>
      <c r="E752" s="3" t="s">
        <v>1887</v>
      </c>
      <c r="F752" s="3" t="s">
        <v>40</v>
      </c>
      <c r="G752" s="3" t="s">
        <v>1888</v>
      </c>
      <c r="H752" s="3" t="s">
        <v>1889</v>
      </c>
      <c r="I752" s="3" t="s">
        <v>1890</v>
      </c>
      <c r="J752" s="3">
        <v>9</v>
      </c>
      <c r="K752" s="3" t="s">
        <v>13</v>
      </c>
      <c r="L752" s="3" t="s">
        <v>1891</v>
      </c>
      <c r="M752" s="2">
        <v>1711</v>
      </c>
      <c r="N752" s="2">
        <v>15399</v>
      </c>
      <c r="O752" s="3" t="s">
        <v>42</v>
      </c>
    </row>
    <row r="753" spans="1:15" hidden="1" x14ac:dyDescent="0.25">
      <c r="A753" s="3" t="s">
        <v>36</v>
      </c>
      <c r="B753" s="3">
        <v>3237</v>
      </c>
      <c r="C753" s="3" t="s">
        <v>1886</v>
      </c>
      <c r="D753" s="3" t="s">
        <v>1881</v>
      </c>
      <c r="E753" s="3" t="s">
        <v>1887</v>
      </c>
      <c r="F753" s="3" t="s">
        <v>40</v>
      </c>
      <c r="G753" s="3" t="s">
        <v>1888</v>
      </c>
      <c r="H753" s="3" t="s">
        <v>1121</v>
      </c>
      <c r="I753" s="3" t="s">
        <v>1122</v>
      </c>
      <c r="J753" s="3">
        <v>15</v>
      </c>
      <c r="K753" s="3" t="s">
        <v>13</v>
      </c>
      <c r="L753" s="3" t="s">
        <v>1891</v>
      </c>
      <c r="M753" s="2">
        <v>2324.6</v>
      </c>
      <c r="N753" s="2">
        <v>34869</v>
      </c>
      <c r="O753" s="3" t="s">
        <v>42</v>
      </c>
    </row>
    <row r="754" spans="1:15" hidden="1" x14ac:dyDescent="0.25">
      <c r="A754" s="3" t="s">
        <v>36</v>
      </c>
      <c r="B754" s="3">
        <v>3267</v>
      </c>
      <c r="C754" s="3" t="s">
        <v>1892</v>
      </c>
      <c r="D754" s="3" t="s">
        <v>1893</v>
      </c>
      <c r="E754" s="3" t="s">
        <v>1894</v>
      </c>
      <c r="F754" s="3" t="s">
        <v>40</v>
      </c>
      <c r="G754" s="3" t="s">
        <v>1895</v>
      </c>
      <c r="H754" s="3" t="s">
        <v>66</v>
      </c>
      <c r="I754" s="3" t="s">
        <v>67</v>
      </c>
      <c r="J754" s="3">
        <v>600</v>
      </c>
      <c r="K754" s="3" t="s">
        <v>13</v>
      </c>
      <c r="L754" s="3" t="s">
        <v>21</v>
      </c>
      <c r="M754" s="2">
        <v>500</v>
      </c>
      <c r="N754" s="2">
        <v>300000</v>
      </c>
      <c r="O754" s="3" t="s">
        <v>42</v>
      </c>
    </row>
    <row r="755" spans="1:15" hidden="1" x14ac:dyDescent="0.25">
      <c r="A755" s="3" t="s">
        <v>36</v>
      </c>
      <c r="B755" s="3">
        <v>3267</v>
      </c>
      <c r="C755" s="3" t="s">
        <v>1892</v>
      </c>
      <c r="D755" s="3" t="s">
        <v>1893</v>
      </c>
      <c r="E755" s="3" t="s">
        <v>1894</v>
      </c>
      <c r="F755" s="3" t="s">
        <v>40</v>
      </c>
      <c r="G755" s="3" t="s">
        <v>1895</v>
      </c>
      <c r="H755" s="3" t="s">
        <v>68</v>
      </c>
      <c r="I755" s="3" t="s">
        <v>69</v>
      </c>
      <c r="J755" s="3">
        <v>600</v>
      </c>
      <c r="K755" s="3" t="s">
        <v>13</v>
      </c>
      <c r="L755" s="3" t="s">
        <v>21</v>
      </c>
      <c r="M755" s="2">
        <v>1000</v>
      </c>
      <c r="N755" s="2">
        <v>600000</v>
      </c>
      <c r="O755" s="3" t="s">
        <v>42</v>
      </c>
    </row>
    <row r="756" spans="1:15" hidden="1" x14ac:dyDescent="0.25">
      <c r="A756" s="3" t="s">
        <v>36</v>
      </c>
      <c r="B756" s="3">
        <v>3268</v>
      </c>
      <c r="C756" s="3" t="s">
        <v>1896</v>
      </c>
      <c r="D756" s="3" t="s">
        <v>1893</v>
      </c>
      <c r="E756" s="3" t="s">
        <v>1897</v>
      </c>
      <c r="F756" s="3" t="s">
        <v>135</v>
      </c>
      <c r="G756" s="3" t="s">
        <v>1898</v>
      </c>
      <c r="H756" s="3" t="s">
        <v>1899</v>
      </c>
      <c r="I756" s="3" t="s">
        <v>1900</v>
      </c>
      <c r="J756" s="3">
        <v>1</v>
      </c>
      <c r="K756" s="3" t="s">
        <v>13</v>
      </c>
      <c r="L756" s="3" t="s">
        <v>1901</v>
      </c>
      <c r="M756" s="2">
        <v>3894</v>
      </c>
      <c r="N756" s="2">
        <v>3894</v>
      </c>
      <c r="O756" s="3" t="s">
        <v>42</v>
      </c>
    </row>
    <row r="757" spans="1:15" hidden="1" x14ac:dyDescent="0.25">
      <c r="A757" s="3" t="s">
        <v>36</v>
      </c>
      <c r="B757" s="3">
        <v>3268</v>
      </c>
      <c r="C757" s="3" t="s">
        <v>1896</v>
      </c>
      <c r="D757" s="3" t="s">
        <v>1893</v>
      </c>
      <c r="E757" s="3" t="s">
        <v>1897</v>
      </c>
      <c r="F757" s="3" t="s">
        <v>135</v>
      </c>
      <c r="G757" s="3" t="s">
        <v>1898</v>
      </c>
      <c r="H757" s="3" t="s">
        <v>1902</v>
      </c>
      <c r="I757" s="3" t="s">
        <v>1903</v>
      </c>
      <c r="J757" s="3">
        <v>1</v>
      </c>
      <c r="K757" s="3" t="s">
        <v>13</v>
      </c>
      <c r="L757" s="3" t="s">
        <v>1901</v>
      </c>
      <c r="M757" s="2">
        <v>2242</v>
      </c>
      <c r="N757" s="2">
        <v>2242</v>
      </c>
      <c r="O757" s="3" t="s">
        <v>42</v>
      </c>
    </row>
    <row r="758" spans="1:15" hidden="1" x14ac:dyDescent="0.25">
      <c r="A758" s="3" t="s">
        <v>36</v>
      </c>
      <c r="B758" s="3">
        <v>3270</v>
      </c>
      <c r="C758" s="3" t="s">
        <v>1904</v>
      </c>
      <c r="D758" s="3" t="s">
        <v>1893</v>
      </c>
      <c r="E758" s="3" t="s">
        <v>1905</v>
      </c>
      <c r="F758" s="3" t="s">
        <v>40</v>
      </c>
      <c r="G758" s="3" t="s">
        <v>1906</v>
      </c>
      <c r="H758" s="3" t="s">
        <v>538</v>
      </c>
      <c r="I758" s="3" t="s">
        <v>539</v>
      </c>
      <c r="J758" s="3">
        <v>500</v>
      </c>
      <c r="K758" s="3" t="s">
        <v>13</v>
      </c>
      <c r="L758" s="3" t="s">
        <v>1786</v>
      </c>
      <c r="M758" s="2">
        <v>110.92</v>
      </c>
      <c r="N758" s="2">
        <v>55460</v>
      </c>
      <c r="O758" s="3" t="s">
        <v>42</v>
      </c>
    </row>
    <row r="759" spans="1:15" hidden="1" x14ac:dyDescent="0.25">
      <c r="A759" s="3" t="s">
        <v>36</v>
      </c>
      <c r="B759" s="3">
        <v>3283</v>
      </c>
      <c r="C759" s="3" t="s">
        <v>1907</v>
      </c>
      <c r="D759" s="3" t="s">
        <v>1908</v>
      </c>
      <c r="E759" s="3" t="s">
        <v>1909</v>
      </c>
      <c r="F759" s="3" t="s">
        <v>40</v>
      </c>
      <c r="G759" s="3" t="s">
        <v>1910</v>
      </c>
      <c r="H759" s="3" t="s">
        <v>11</v>
      </c>
      <c r="I759" s="3" t="s">
        <v>12</v>
      </c>
      <c r="J759" s="3">
        <v>8</v>
      </c>
      <c r="K759" s="3" t="s">
        <v>13</v>
      </c>
      <c r="L759" s="3" t="s">
        <v>14</v>
      </c>
      <c r="M759" s="2">
        <v>46</v>
      </c>
      <c r="N759" s="2">
        <v>368</v>
      </c>
      <c r="O759" s="3" t="s">
        <v>42</v>
      </c>
    </row>
    <row r="760" spans="1:15" hidden="1" x14ac:dyDescent="0.25">
      <c r="A760" s="3" t="s">
        <v>36</v>
      </c>
      <c r="B760" s="3">
        <v>3298</v>
      </c>
      <c r="C760" s="3" t="s">
        <v>1911</v>
      </c>
      <c r="D760" s="3" t="s">
        <v>1912</v>
      </c>
      <c r="E760" s="3" t="s">
        <v>1913</v>
      </c>
      <c r="F760" s="3" t="s">
        <v>40</v>
      </c>
      <c r="G760" s="3" t="s">
        <v>1914</v>
      </c>
      <c r="H760" s="3" t="s">
        <v>28</v>
      </c>
      <c r="I760" s="3" t="s">
        <v>29</v>
      </c>
      <c r="J760" s="3">
        <v>70</v>
      </c>
      <c r="K760" s="3" t="s">
        <v>13</v>
      </c>
      <c r="L760" s="3" t="s">
        <v>1090</v>
      </c>
      <c r="M760" s="2">
        <v>125</v>
      </c>
      <c r="N760" s="2">
        <v>8750</v>
      </c>
      <c r="O760" s="3" t="s">
        <v>42</v>
      </c>
    </row>
    <row r="772" spans="10:10" x14ac:dyDescent="0.25">
      <c r="J772">
        <f>34*973.5</f>
        <v>33099</v>
      </c>
    </row>
  </sheetData>
  <autoFilter ref="A1:O760" xr:uid="{00000000-0009-0000-0000-000008000000}">
    <filterColumn colId="8">
      <filters>
        <filter val="FOCOS DE EMERGENCI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04 SEPTIEMBRE</vt:lpstr>
      <vt:lpstr>Final 2020</vt:lpstr>
      <vt:lpstr>2020</vt:lpstr>
      <vt:lpstr>UNIFICACION</vt:lpstr>
      <vt:lpstr>digecop</vt:lpstr>
      <vt:lpstr>Hoja6</vt:lpstr>
      <vt:lpstr>FINAL DIC 19</vt:lpstr>
      <vt:lpstr>Notas Inventario</vt:lpstr>
      <vt:lpstr>Hoja2</vt:lpstr>
      <vt:lpstr>Hoja1</vt:lpstr>
      <vt:lpstr>Hoja4</vt:lpstr>
      <vt:lpstr>Hoja5</vt:lpstr>
      <vt:lpstr>Final</vt:lpstr>
      <vt:lpstr>Suministro incomplecto </vt:lpstr>
      <vt:lpstr>'04 SEPTIEMBRE'!Área_de_impresión</vt:lpstr>
      <vt:lpstr>'2020'!Área_de_impresión</vt:lpstr>
      <vt:lpstr>digecop!Área_de_impresión</vt:lpstr>
      <vt:lpstr>'Final 2020'!Área_de_impresión</vt:lpstr>
      <vt:lpstr>'FINAL DIC 19'!Área_de_impresión</vt:lpstr>
      <vt:lpstr>'Suministro incomplecto '!Área_de_impresión</vt:lpstr>
      <vt:lpstr>UNIFICACION!Área_de_impresión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Yomary Javier Delgado</dc:creator>
  <cp:lastModifiedBy>Miguel Angel Romero Garcia</cp:lastModifiedBy>
  <cp:lastPrinted>2024-03-05T13:16:53Z</cp:lastPrinted>
  <dcterms:created xsi:type="dcterms:W3CDTF">2019-06-04T15:35:30Z</dcterms:created>
  <dcterms:modified xsi:type="dcterms:W3CDTF">2024-04-02T16:46:08Z</dcterms:modified>
</cp:coreProperties>
</file>